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GO4-Reservation_CV\DEMANDES\Modifications site Internet\Fichiers mis à jour\"/>
    </mc:Choice>
  </mc:AlternateContent>
  <xr:revisionPtr revIDLastSave="0" documentId="13_ncr:1_{7167EFBD-1E82-47B2-8CB8-D71F521900D0}" xr6:coauthVersionLast="47" xr6:coauthVersionMax="47" xr10:uidLastSave="{00000000-0000-0000-0000-000000000000}"/>
  <bookViews>
    <workbookView xWindow="-108" yWindow="-108" windowWidth="23256" windowHeight="12576" xr2:uid="{D89F23D5-C5C8-42D7-80A8-CAB021B87F1C}"/>
  </bookViews>
  <sheets>
    <sheet name="Formulaire" sheetId="3" r:id="rId1"/>
    <sheet name="Calcul de l'estimation des CV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H7" i="2"/>
  <c r="H6" i="2"/>
  <c r="G7" i="2"/>
  <c r="G6" i="2"/>
  <c r="F7" i="2"/>
  <c r="F6" i="2"/>
  <c r="E7" i="2"/>
  <c r="E6" i="2"/>
  <c r="D14" i="3"/>
  <c r="D13" i="3"/>
  <c r="E3" i="2"/>
  <c r="E9" i="2" l="1"/>
  <c r="I9" i="2"/>
  <c r="H9" i="2"/>
  <c r="G9" i="2"/>
  <c r="F9" i="2"/>
  <c r="E11" i="2" l="1"/>
  <c r="E12" i="2" l="1"/>
  <c r="F14" i="2"/>
  <c r="D10" i="3"/>
  <c r="F15" i="2"/>
  <c r="F13" i="2"/>
  <c r="F16" i="2" s="1"/>
  <c r="D12" i="3" s="1"/>
  <c r="D11" i="3" l="1"/>
  <c r="E21" i="2"/>
  <c r="D16" i="3" s="1"/>
</calcChain>
</file>

<file path=xl/sharedStrings.xml><?xml version="1.0" encoding="utf-8"?>
<sst xmlns="http://schemas.openxmlformats.org/spreadsheetml/2006/main" count="56" uniqueCount="52">
  <si>
    <t>valeur</t>
  </si>
  <si>
    <t>remarques</t>
  </si>
  <si>
    <t>unité 1</t>
  </si>
  <si>
    <t>unité 2</t>
  </si>
  <si>
    <t>unité 3</t>
  </si>
  <si>
    <t>unité 4</t>
  </si>
  <si>
    <t>unité 5</t>
  </si>
  <si>
    <t>moyenne</t>
  </si>
  <si>
    <t>durée utilisation annuelle</t>
  </si>
  <si>
    <t>h/an</t>
  </si>
  <si>
    <t>valeur comprise entre 800 et 1000 h/an</t>
  </si>
  <si>
    <t>nombre de modules photovoltaïques</t>
  </si>
  <si>
    <t>unité</t>
  </si>
  <si>
    <t>puissance par modules</t>
  </si>
  <si>
    <t>kWc</t>
  </si>
  <si>
    <t>attention : chiffre en kW  ; 1000 Wc = 1kWc</t>
  </si>
  <si>
    <t>puissance totale installation</t>
  </si>
  <si>
    <t xml:space="preserve">Production annuelle </t>
  </si>
  <si>
    <t>MWh/an</t>
  </si>
  <si>
    <t>Coefficient économique en vigueur Keco</t>
  </si>
  <si>
    <t>kEco</t>
  </si>
  <si>
    <t>si puissance entre 10 et 250 kW</t>
  </si>
  <si>
    <t>si puissance entre 250 et 1000 kW</t>
  </si>
  <si>
    <t>si puissance au dessus de 1000 kW</t>
  </si>
  <si>
    <t>sélection</t>
  </si>
  <si>
    <t>Taux d'économique CO2</t>
  </si>
  <si>
    <t>Kco2</t>
  </si>
  <si>
    <t>Coefficient correcteur rho</t>
  </si>
  <si>
    <t>les 3 premières années</t>
  </si>
  <si>
    <t>Estimation du nombre de CV</t>
  </si>
  <si>
    <t>Durée d'utilisation estimée</t>
  </si>
  <si>
    <t>[h/an]</t>
  </si>
  <si>
    <t>moyenne en Belgique 950h/an</t>
  </si>
  <si>
    <t>Unité 1</t>
  </si>
  <si>
    <t>Unité 2</t>
  </si>
  <si>
    <t>Unité 3</t>
  </si>
  <si>
    <t>Unité 4</t>
  </si>
  <si>
    <t>Unité 5</t>
  </si>
  <si>
    <t>Nombre de modules photovoltaïques / unité de production</t>
  </si>
  <si>
    <t>Puissance par module / unité de production</t>
  </si>
  <si>
    <t>[kWc]</t>
  </si>
  <si>
    <t>Attention 100Wc = 0,1kWc</t>
  </si>
  <si>
    <t>Puissance totale calculée</t>
  </si>
  <si>
    <t>Production annuelle estimée</t>
  </si>
  <si>
    <t>coefficient économique en vigueur</t>
  </si>
  <si>
    <t>kECO</t>
  </si>
  <si>
    <t>Taux d'économie de CO2</t>
  </si>
  <si>
    <t>kCO2</t>
  </si>
  <si>
    <t>Nombre de certificats verts</t>
  </si>
  <si>
    <t>Résultat</t>
  </si>
  <si>
    <t>CV</t>
  </si>
  <si>
    <t>Formulaire de calcul de l'estimation du nombre de certificats verts - Projet Photovoltaïque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</si>
</sst>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  <xf numFmtId="2" fontId="0" fillId="4" borderId="0" xfId="0" applyNumberFormat="1" applyFill="1"/>
    <xf numFmtId="0" fontId="0" fillId="5" borderId="0" xfId="0" applyFill="1"/>
    <xf numFmtId="1" fontId="0" fillId="0" borderId="0" xfId="0" applyNumberFormat="1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8" borderId="0" xfId="0" applyNumberFormat="1" applyFont="1" applyFill="1" applyAlignment="1">
      <alignment vertical="center"/>
    </xf>
    <xf numFmtId="0" fontId="1" fillId="8" borderId="0" xfId="0" applyFont="1" applyFill="1" applyAlignment="1">
      <alignment vertical="center"/>
    </xf>
    <xf numFmtId="1" fontId="1" fillId="8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ire%20Calcul%20CV%20Installation%20Photovolta&#239;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"/>
      <sheetName val="Calcul de l'estimation des CV"/>
    </sheetNames>
    <sheetDataSet>
      <sheetData sheetId="0">
        <row r="4">
          <cell r="D4">
            <v>950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E38C-B5F7-40EE-A679-991B3705B1D9}">
  <dimension ref="A1:I16"/>
  <sheetViews>
    <sheetView showGridLines="0" showRowColHeaders="0" tabSelected="1" zoomScaleNormal="100" workbookViewId="0">
      <selection sqref="A1:I1"/>
    </sheetView>
  </sheetViews>
  <sheetFormatPr baseColWidth="10" defaultRowHeight="30" customHeight="1" x14ac:dyDescent="0.3"/>
  <cols>
    <col min="1" max="1" width="38.6640625" style="7" customWidth="1"/>
    <col min="2" max="2" width="9.21875" style="7" customWidth="1"/>
    <col min="3" max="16384" width="11.5546875" style="7"/>
  </cols>
  <sheetData>
    <row r="1" spans="1:9" ht="30" customHeight="1" x14ac:dyDescent="0.3">
      <c r="A1" s="15" t="s">
        <v>51</v>
      </c>
      <c r="B1" s="15"/>
      <c r="C1" s="15"/>
      <c r="D1" s="15"/>
      <c r="E1" s="15"/>
      <c r="F1" s="15"/>
      <c r="G1" s="15"/>
      <c r="H1" s="15"/>
      <c r="I1" s="15"/>
    </row>
    <row r="2" spans="1:9" ht="30" customHeigh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ht="21" customHeight="1" x14ac:dyDescent="0.3">
      <c r="A3" s="8"/>
      <c r="B3" s="8"/>
      <c r="C3" s="8"/>
      <c r="D3" s="8"/>
      <c r="E3" s="8"/>
      <c r="F3" s="8"/>
      <c r="G3" s="8"/>
      <c r="H3" s="8"/>
      <c r="I3" s="8"/>
    </row>
    <row r="4" spans="1:9" ht="30" customHeight="1" x14ac:dyDescent="0.3">
      <c r="A4" s="8" t="s">
        <v>30</v>
      </c>
      <c r="B4" s="8"/>
      <c r="C4" s="8" t="s">
        <v>31</v>
      </c>
      <c r="D4" s="9">
        <v>0</v>
      </c>
      <c r="E4" s="8"/>
      <c r="F4" s="8" t="s">
        <v>32</v>
      </c>
      <c r="G4" s="8"/>
      <c r="H4" s="8"/>
      <c r="I4" s="8"/>
    </row>
    <row r="5" spans="1:9" ht="30" customHeight="1" x14ac:dyDescent="0.3">
      <c r="A5" s="8"/>
      <c r="B5" s="8"/>
      <c r="C5" s="8"/>
      <c r="D5" s="8"/>
      <c r="E5" s="8"/>
      <c r="F5" s="8"/>
      <c r="G5" s="8"/>
      <c r="H5" s="8"/>
      <c r="I5" s="8"/>
    </row>
    <row r="6" spans="1:9" ht="30" customHeight="1" x14ac:dyDescent="0.3">
      <c r="A6" s="8"/>
      <c r="B6" s="8"/>
      <c r="C6" s="8"/>
      <c r="D6" s="10" t="s">
        <v>33</v>
      </c>
      <c r="E6" s="10" t="s">
        <v>34</v>
      </c>
      <c r="F6" s="10" t="s">
        <v>35</v>
      </c>
      <c r="G6" s="10" t="s">
        <v>36</v>
      </c>
      <c r="H6" s="10" t="s">
        <v>37</v>
      </c>
      <c r="I6" s="8"/>
    </row>
    <row r="7" spans="1:9" ht="30" customHeight="1" x14ac:dyDescent="0.3">
      <c r="A7" s="8" t="s">
        <v>38</v>
      </c>
      <c r="B7" s="8"/>
      <c r="C7" s="8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8"/>
    </row>
    <row r="8" spans="1:9" ht="30" customHeight="1" x14ac:dyDescent="0.3">
      <c r="A8" s="8" t="s">
        <v>39</v>
      </c>
      <c r="B8" s="8"/>
      <c r="C8" s="8" t="s">
        <v>40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8"/>
    </row>
    <row r="9" spans="1:9" ht="30" customHeight="1" x14ac:dyDescent="0.3">
      <c r="A9" s="8"/>
      <c r="B9" s="8" t="s">
        <v>41</v>
      </c>
      <c r="C9" s="8"/>
      <c r="D9" s="8"/>
      <c r="E9" s="8"/>
      <c r="F9" s="8"/>
      <c r="G9" s="8"/>
      <c r="H9" s="8"/>
      <c r="I9" s="8"/>
    </row>
    <row r="10" spans="1:9" ht="30" customHeight="1" x14ac:dyDescent="0.3">
      <c r="A10" s="8" t="s">
        <v>42</v>
      </c>
      <c r="B10" s="8"/>
      <c r="C10" s="8" t="s">
        <v>14</v>
      </c>
      <c r="D10" s="12">
        <f>'Calcul de l''estimation des CV'!E11</f>
        <v>0</v>
      </c>
      <c r="E10" s="8"/>
      <c r="F10" s="8"/>
      <c r="G10" s="8"/>
      <c r="H10" s="8"/>
      <c r="I10" s="8"/>
    </row>
    <row r="11" spans="1:9" ht="30" customHeight="1" x14ac:dyDescent="0.3">
      <c r="A11" s="8" t="s">
        <v>43</v>
      </c>
      <c r="B11" s="8"/>
      <c r="C11" s="8" t="s">
        <v>18</v>
      </c>
      <c r="D11" s="12">
        <f>'Calcul de l''estimation des CV'!E12</f>
        <v>0</v>
      </c>
      <c r="E11" s="8"/>
      <c r="F11" s="8"/>
      <c r="G11" s="8"/>
      <c r="H11" s="8"/>
      <c r="I11" s="8"/>
    </row>
    <row r="12" spans="1:9" ht="30" customHeight="1" x14ac:dyDescent="0.3">
      <c r="A12" s="8" t="s">
        <v>44</v>
      </c>
      <c r="B12" s="8" t="s">
        <v>45</v>
      </c>
      <c r="C12" s="8"/>
      <c r="D12" s="13">
        <f>'Calcul de l''estimation des CV'!F16</f>
        <v>0</v>
      </c>
      <c r="E12" s="8"/>
      <c r="F12" s="8"/>
      <c r="G12" s="8"/>
      <c r="H12" s="8"/>
      <c r="I12" s="8"/>
    </row>
    <row r="13" spans="1:9" ht="30" customHeight="1" x14ac:dyDescent="0.3">
      <c r="A13" s="8" t="s">
        <v>46</v>
      </c>
      <c r="B13" s="8" t="s">
        <v>47</v>
      </c>
      <c r="C13" s="8"/>
      <c r="D13" s="13">
        <f>'Calcul de l''estimation des CV'!E17</f>
        <v>1</v>
      </c>
      <c r="E13" s="8"/>
      <c r="F13" s="8"/>
      <c r="G13" s="8"/>
      <c r="H13" s="8"/>
      <c r="I13" s="8"/>
    </row>
    <row r="14" spans="1:9" ht="30" customHeight="1" x14ac:dyDescent="0.3">
      <c r="A14" s="8" t="s">
        <v>27</v>
      </c>
      <c r="B14" s="8"/>
      <c r="C14" s="8"/>
      <c r="D14" s="13">
        <f>'Calcul de l''estimation des CV'!E18</f>
        <v>1</v>
      </c>
      <c r="E14" s="8"/>
      <c r="F14" s="8"/>
      <c r="G14" s="8"/>
      <c r="H14" s="8"/>
      <c r="I14" s="8"/>
    </row>
    <row r="15" spans="1:9" ht="30" customHeigh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ht="30" customHeight="1" x14ac:dyDescent="0.3">
      <c r="A16" s="8" t="s">
        <v>48</v>
      </c>
      <c r="B16" s="8"/>
      <c r="C16" s="8" t="s">
        <v>49</v>
      </c>
      <c r="D16" s="14">
        <f>'Calcul de l''estimation des CV'!E21</f>
        <v>0</v>
      </c>
      <c r="E16" s="13" t="s">
        <v>50</v>
      </c>
      <c r="F16" s="8"/>
      <c r="G16" s="8"/>
      <c r="H16" s="8"/>
      <c r="I16" s="8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23C6-E854-4D35-8B0D-7644417DB352}">
  <dimension ref="A1:I21"/>
  <sheetViews>
    <sheetView workbookViewId="0">
      <selection activeCell="E14" sqref="E14"/>
    </sheetView>
  </sheetViews>
  <sheetFormatPr baseColWidth="10" defaultRowHeight="14.4" x14ac:dyDescent="0.3"/>
  <cols>
    <col min="4" max="4" width="38.5546875" customWidth="1"/>
  </cols>
  <sheetData>
    <row r="1" spans="1:9" x14ac:dyDescent="0.3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3">
      <c r="C2" t="s">
        <v>7</v>
      </c>
    </row>
    <row r="3" spans="1:9" x14ac:dyDescent="0.3">
      <c r="A3" t="s">
        <v>8</v>
      </c>
      <c r="B3" t="s">
        <v>9</v>
      </c>
      <c r="C3">
        <v>950</v>
      </c>
      <c r="D3" t="s">
        <v>10</v>
      </c>
      <c r="E3" s="1">
        <f>[1]Formulaire!D4</f>
        <v>950</v>
      </c>
    </row>
    <row r="6" spans="1:9" x14ac:dyDescent="0.3">
      <c r="A6" t="s">
        <v>11</v>
      </c>
      <c r="B6" t="s">
        <v>12</v>
      </c>
      <c r="E6" s="2">
        <f>Formulaire!D7</f>
        <v>0</v>
      </c>
      <c r="F6" s="2">
        <f>Formulaire!E7</f>
        <v>0</v>
      </c>
      <c r="G6" s="2">
        <f>Formulaire!F7</f>
        <v>0</v>
      </c>
      <c r="H6" s="2">
        <f>Formulaire!G7</f>
        <v>0</v>
      </c>
      <c r="I6" s="2">
        <f>Formulaire!H7</f>
        <v>0</v>
      </c>
    </row>
    <row r="7" spans="1:9" x14ac:dyDescent="0.3">
      <c r="A7" t="s">
        <v>13</v>
      </c>
      <c r="B7" t="s">
        <v>14</v>
      </c>
      <c r="D7" t="s">
        <v>15</v>
      </c>
      <c r="E7" s="2">
        <f>Formulaire!D8</f>
        <v>0</v>
      </c>
      <c r="F7" s="2">
        <f>Formulaire!E8</f>
        <v>0</v>
      </c>
      <c r="G7" s="2">
        <f>Formulaire!F8</f>
        <v>0</v>
      </c>
      <c r="H7" s="2">
        <f>Formulaire!G8</f>
        <v>0</v>
      </c>
      <c r="I7" s="2">
        <f>Formulaire!H8</f>
        <v>0</v>
      </c>
    </row>
    <row r="9" spans="1:9" x14ac:dyDescent="0.3">
      <c r="E9" s="3">
        <f>E6*E7</f>
        <v>0</v>
      </c>
      <c r="F9">
        <f>F6*F7</f>
        <v>0</v>
      </c>
      <c r="G9">
        <f>G6*G7</f>
        <v>0</v>
      </c>
      <c r="H9">
        <f>H6*H7</f>
        <v>0</v>
      </c>
      <c r="I9">
        <f>I6*I7</f>
        <v>0</v>
      </c>
    </row>
    <row r="11" spans="1:9" x14ac:dyDescent="0.3">
      <c r="A11" t="s">
        <v>16</v>
      </c>
      <c r="B11" t="s">
        <v>14</v>
      </c>
      <c r="E11" s="4">
        <f>E9+F9+G9+H9+I9</f>
        <v>0</v>
      </c>
    </row>
    <row r="12" spans="1:9" x14ac:dyDescent="0.3">
      <c r="A12" t="s">
        <v>17</v>
      </c>
      <c r="B12" t="s">
        <v>18</v>
      </c>
      <c r="E12" s="4">
        <f>E3*E11/1000</f>
        <v>0</v>
      </c>
    </row>
    <row r="13" spans="1:9" x14ac:dyDescent="0.3">
      <c r="A13" t="s">
        <v>19</v>
      </c>
      <c r="B13" t="s">
        <v>20</v>
      </c>
      <c r="D13" t="s">
        <v>21</v>
      </c>
      <c r="E13">
        <v>0</v>
      </c>
      <c r="F13">
        <f>IF(AND(E11&gt;10,E11&lt;250.5),E13,0)</f>
        <v>0</v>
      </c>
    </row>
    <row r="14" spans="1:9" x14ac:dyDescent="0.3">
      <c r="D14" t="s">
        <v>22</v>
      </c>
      <c r="E14">
        <v>0</v>
      </c>
      <c r="F14">
        <f>IF(AND(E11&gt;250.5,E11&lt;1000.5),E14,0)</f>
        <v>0</v>
      </c>
    </row>
    <row r="15" spans="1:9" x14ac:dyDescent="0.3">
      <c r="D15" t="s">
        <v>23</v>
      </c>
      <c r="E15">
        <v>0</v>
      </c>
      <c r="F15">
        <f>IF(AND(E11&gt;1000.5),E15,0)</f>
        <v>0</v>
      </c>
    </row>
    <row r="16" spans="1:9" x14ac:dyDescent="0.3">
      <c r="D16" t="s">
        <v>24</v>
      </c>
      <c r="F16" s="5">
        <f>SUM(F13:F15)</f>
        <v>0</v>
      </c>
    </row>
    <row r="17" spans="1:5" x14ac:dyDescent="0.3">
      <c r="A17" t="s">
        <v>25</v>
      </c>
      <c r="B17" t="s">
        <v>26</v>
      </c>
      <c r="E17">
        <v>1</v>
      </c>
    </row>
    <row r="18" spans="1:5" x14ac:dyDescent="0.3">
      <c r="A18" t="s">
        <v>27</v>
      </c>
      <c r="D18" t="s">
        <v>28</v>
      </c>
      <c r="E18">
        <v>1</v>
      </c>
    </row>
    <row r="21" spans="1:5" x14ac:dyDescent="0.3">
      <c r="A21" t="s">
        <v>29</v>
      </c>
      <c r="E21" s="6">
        <f>E12*F16*E17*E18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Calcul de l'estimation des CV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SMETS Marie</dc:creator>
  <cp:lastModifiedBy>SMETS Marie</cp:lastModifiedBy>
  <dcterms:created xsi:type="dcterms:W3CDTF">2023-03-20T14:38:25Z</dcterms:created>
  <dcterms:modified xsi:type="dcterms:W3CDTF">2023-03-20T14:58:50Z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2023-03-20T14:38:25Z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76168f29-f3f3-485d-858b-ba902b5b57a9</vt:lpwstr>
  </property>
  <property fmtid="{D5CDD505-2E9C-101B-9397-08002B2CF9AE}" pid="8" name="MSIP_Label_97a477d1-147d-4e34-b5e3-7b26d2f44870_ContentBits">
    <vt:lpwstr>0</vt:lpwstr>
  </property>
</Properties>
</file>