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2045"/>
  </bookViews>
  <sheets>
    <sheet name="1. Demandeur et site" sheetId="12" r:id="rId1"/>
    <sheet name="2. Unités et puissances" sheetId="7" r:id="rId2"/>
    <sheet name="3. Bilan de l'historique" sheetId="4" r:id="rId3"/>
    <sheet name="4. CAPEX" sheetId="8" r:id="rId4"/>
    <sheet name="5. OPEX" sheetId="9" r:id="rId5"/>
    <sheet name="6. Combustibles &amp; revenus" sheetId="6" r:id="rId6"/>
  </sheets>
  <externalReferences>
    <externalReference r:id="rId7"/>
    <externalReference r:id="rId8"/>
    <externalReference r:id="rId9"/>
    <externalReference r:id="rId10"/>
  </externalReferences>
  <definedNames>
    <definedName name="_3.7" localSheetId="5">[1]Sheet1!#REF!</definedName>
    <definedName name="_3.7">[1]Sheet1!#REF!</definedName>
    <definedName name="Amercoeur" localSheetId="5">#REF!</definedName>
    <definedName name="Amercoeur">#REF!</definedName>
    <definedName name="AMOKO_WKK_Geel" localSheetId="5">#REF!</definedName>
    <definedName name="AMOKO_WKK_Geel">#REF!</definedName>
    <definedName name="Angleur_3" localSheetId="5">#REF!</definedName>
    <definedName name="Angleur_3">#REF!</definedName>
    <definedName name="AS2DocOpenMode" hidden="1">"AS2DocumentEdit"</definedName>
    <definedName name="Awirs" localSheetId="5">#REF!</definedName>
    <definedName name="Awirs">#REF!</definedName>
    <definedName name="BiofuelInflationln">'[2]General Inputs'!$E$23</definedName>
    <definedName name="BiomassInflationln">'[2]General Inputs'!$E$24</definedName>
    <definedName name="Combustibles">'[2]Sim Inputs'!$D$144:$I$148</definedName>
    <definedName name="Combustibles_Scenarios">'[2]Sim Inputs'!$F$144:$I$144</definedName>
    <definedName name="Coo" localSheetId="5">#REF!</definedName>
    <definedName name="Coo">#REF!</definedName>
    <definedName name="CostIndex">'[2]General Inputs'!$F$115:$AI$115</definedName>
    <definedName name="CostInflationIn">'[2]General Inputs'!$E$20</definedName>
    <definedName name="dbo_Select_Hub_X_Changes" localSheetId="5">#REF!</definedName>
    <definedName name="dbo_Select_Hub_X_Changes">#REF!</definedName>
    <definedName name="DigesterInputInflationln">'[2]General Inputs'!$E$25</definedName>
    <definedName name="Doel" localSheetId="5">#REF!</definedName>
    <definedName name="Doel">#REF!</definedName>
    <definedName name="Doel1_2" localSheetId="5">#REF!</definedName>
    <definedName name="Doel1_2">#REF!</definedName>
    <definedName name="Doel3_4" localSheetId="5">#REF!</definedName>
    <definedName name="Doel3_4">#REF!</definedName>
    <definedName name="ElectricityCogenPrice" localSheetId="5">'[3]General Inputs'!#REF!</definedName>
    <definedName name="ElectricityCogenPrice">'[3]General Inputs'!#REF!</definedName>
    <definedName name="ElectricityMarketPrice">'[2]General Inputs'!$F$129:$AI$129</definedName>
    <definedName name="FossilFuelsIndex">'[2]General Inputs'!$F$116:$AI$116</definedName>
    <definedName name="FossilFuelsInflationln">'[2]General Inputs'!$E$22</definedName>
    <definedName name="GCPrice">'[2]General Inputs'!$F$102:$AI$102</definedName>
    <definedName name="Gent_Ringvaart" localSheetId="5">#REF!</definedName>
    <definedName name="Gent_Ringvaart">#REF!</definedName>
    <definedName name="GridInjectionIndex">'[2]General Inputs'!$F$120:$AI$120</definedName>
    <definedName name="GridInjectionInflationln">'[2]General Inputs'!$E$26</definedName>
    <definedName name="HeatReference">'[2]General Inputs'!$I$104:$I$108</definedName>
    <definedName name="HeatReferenceInflation">'[2]General Inputs'!$I$104:$J$108</definedName>
    <definedName name="Herdersbrug" localSheetId="5">#REF!</definedName>
    <definedName name="Herdersbrug">#REF!</definedName>
    <definedName name="HoursInYearIn">'[2]General Inputs'!$E$12</definedName>
    <definedName name="IndexationStart2DateIn">'[2]General Inputs'!$E$28</definedName>
    <definedName name="IndexationStartDateIn">'[2]General Inputs'!$E$27</definedName>
    <definedName name="Kallo" localSheetId="5">#REF!</definedName>
    <definedName name="Kallo">#REF!</definedName>
    <definedName name="Langerbrugge" localSheetId="5">#REF!</definedName>
    <definedName name="Langerbrugge">#REF!</definedName>
    <definedName name="Langerlo" localSheetId="5">#REF!</definedName>
    <definedName name="Langerlo">#REF!</definedName>
    <definedName name="localmgr">[1]Sheet1!$H$9</definedName>
    <definedName name="MarketPriceElectricityScenarios">'[2]Sim Inputs'!$D$19:$D$34</definedName>
    <definedName name="ModelStartDateIn">'[2]General Inputs'!$E$11</definedName>
    <definedName name="Mol" localSheetId="5">#REF!</definedName>
    <definedName name="Mol">#REF!</definedName>
    <definedName name="MOL_TAG" localSheetId="5">#REF!</definedName>
    <definedName name="MOL_TAG">#REF!</definedName>
    <definedName name="Mol11_12" localSheetId="5">#REF!</definedName>
    <definedName name="Mol11_12">#REF!</definedName>
    <definedName name="Monceau" localSheetId="5">#REF!</definedName>
    <definedName name="Monceau">#REF!</definedName>
    <definedName name="Monsin_TAG" localSheetId="5">#REF!</definedName>
    <definedName name="Monsin_TAG">#REF!</definedName>
    <definedName name="Nothing" localSheetId="5">[1]Sheet1!#REF!</definedName>
    <definedName name="Nothing">[1]Sheet1!#REF!</definedName>
    <definedName name="NotionalInterestRate">'[2]General Inputs'!$E$143</definedName>
    <definedName name="NumberOfYearsSinceStartOfIndexation">'[2]General Inputs'!$F$113:$AI$113</definedName>
    <definedName name="NumberOfYearsSinceStartOfIndexation2">'[2]General Inputs'!$F$121:$AI$121</definedName>
    <definedName name="pendp" localSheetId="5">#REF!</definedName>
    <definedName name="pendp">#REF!</definedName>
    <definedName name="PriceIndex">'[2]General Inputs'!$F$114:$AI$114</definedName>
    <definedName name="PriceInflationIn">'[2]General Inputs'!$E$19</definedName>
    <definedName name="RetailList">'[2]General Inputs'!$D$62:$D$67</definedName>
    <definedName name="Rodenhuize" localSheetId="5">#REF!</definedName>
    <definedName name="Rodenhuize">#REF!</definedName>
    <definedName name="Ruien" localSheetId="5">#REF!</definedName>
    <definedName name="Ruien">#REF!</definedName>
    <definedName name="Schelle" localSheetId="5">#REF!</definedName>
    <definedName name="Schelle">#REF!</definedName>
    <definedName name="Seraing_STEG" localSheetId="5">#REF!</definedName>
    <definedName name="Seraing_STEG">#REF!</definedName>
    <definedName name="STEG_Drogenbos" localSheetId="5">#REF!</definedName>
    <definedName name="STEG_Drogenbos">#REF!</definedName>
    <definedName name="StGhilain_STEG" localSheetId="5">#REF!</definedName>
    <definedName name="StGhilain_STEG">#REF!</definedName>
    <definedName name="Subsidies">'[2]Sim Inputs'!$D$52:$N$80</definedName>
    <definedName name="Subsidy">'[2]General Inputs'!$E$149</definedName>
    <definedName name="Subsidy_Scenarios">'[2]Sim Inputs'!$F$52:$N$52</definedName>
    <definedName name="Support_Periods">'[2]Sim Inputs'!$D$84:$J$112</definedName>
    <definedName name="Support_Periods_Scenarios">'[2]Sim Inputs'!$F$84:$J$84</definedName>
    <definedName name="tabledgo4" localSheetId="5">#REF!</definedName>
    <definedName name="tabledgo4">#REF!</definedName>
    <definedName name="tableprix" localSheetId="5">#REF!</definedName>
    <definedName name="tableprix">#REF!</definedName>
    <definedName name="TaxRate">'[2]General Inputs'!$E$142</definedName>
    <definedName name="TechnologyCategory">'[2]Sim Inputs'!$D$53:$D$80</definedName>
    <definedName name="Tihange" localSheetId="5">#REF!</definedName>
    <definedName name="Tihang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ilvoorde_STEG" localSheetId="5">#REF!</definedName>
    <definedName name="Vilvoorde_STEG">#REF!</definedName>
    <definedName name="WACC">'[2]Sim Inputs'!$D$114:$I$142</definedName>
    <definedName name="WACC_Scenarios">'[2]Sim Inputs'!$F$114:$I$114</definedName>
    <definedName name="wrn.budget._.2002." localSheetId="5" hidden="1">{#N/A,#N/A,TRUE,"VOORBLAD";#N/A,#N/A,TRUE,"EC totaal";#N/A,#N/A,TRUE,"BUD01EC20";#N/A,#N/A,TRUE,"BUD01EC3";#N/A,#N/A,TRUE,"BUD01EC4";#N/A,#N/A,TRUE,"BUD01EC5";#N/A,#N/A,TRUE,"BUD01EC6";#N/A,#N/A,TRUE,"BUD01EC7";#N/A,#N/A,TRUE,"ketel Ec3-7";#N/A,#N/A,TRUE,"voedingwater Ec3-7";#N/A,#N/A,TRUE,"stoomsysteem Ec3-7";#N/A,#N/A,TRUE,"stoomturbine  Ec3-7";#N/A,#N/A,TRUE,"condensor Ec3-7";#N/A,#N/A,TRUE,"generator Ec3-7";#N/A,#N/A,TRUE,"condensatie Ec3-7";#N/A,#N/A,TRUE,"koelwater Ec3-7";#N/A,#N/A,TRUE,"gasturbine Ec3-7";#N/A,#N/A,TRUE,"el,voeding EB Ec3-7";#N/A,#N/A,TRUE,"bestur.inst. Ec3-7";#N/A,#N/A,TRUE,"overig Ec3-7";#N/A,#N/A,TRUE,"Algemeen overig";#N/A,#N/A,TRUE,"Gebouwen en terreinen";#N/A,#N/A,TRUE,"ketel Ec20";#N/A,#N/A,TRUE,"voedwater Ec20";#N/A,#N/A,TRUE,"stoomsysteem Ec20";#N/A,#N/A,TRUE,"stoomturbine Ec20";#N/A,#N/A,TRUE,"generator Ec20";#N/A,#N/A,TRUE,"condensor Ec20";#N/A,#N/A,TRUE,"Condensatie EC20";#N/A,#N/A,TRUE,"koelwater Ec20";#N/A,#N/A,TRUE,"gasturbine Ec20";#N/A,#N/A,TRUE,"El voeding EB Ec20";#N/A,#N/A,TRUE,"bestur.inst. Ec20";#N/A,#N/A,TRUE,"overig Ec20"}</definedName>
    <definedName name="wrn.budget._.2002." hidden="1">{#N/A,#N/A,TRUE,"VOORBLAD";#N/A,#N/A,TRUE,"EC totaal";#N/A,#N/A,TRUE,"BUD01EC20";#N/A,#N/A,TRUE,"BUD01EC3";#N/A,#N/A,TRUE,"BUD01EC4";#N/A,#N/A,TRUE,"BUD01EC5";#N/A,#N/A,TRUE,"BUD01EC6";#N/A,#N/A,TRUE,"BUD01EC7";#N/A,#N/A,TRUE,"ketel Ec3-7";#N/A,#N/A,TRUE,"voedingwater Ec3-7";#N/A,#N/A,TRUE,"stoomsysteem Ec3-7";#N/A,#N/A,TRUE,"stoomturbine  Ec3-7";#N/A,#N/A,TRUE,"condensor Ec3-7";#N/A,#N/A,TRUE,"generator Ec3-7";#N/A,#N/A,TRUE,"condensatie Ec3-7";#N/A,#N/A,TRUE,"koelwater Ec3-7";#N/A,#N/A,TRUE,"gasturbine Ec3-7";#N/A,#N/A,TRUE,"el,voeding EB Ec3-7";#N/A,#N/A,TRUE,"bestur.inst. Ec3-7";#N/A,#N/A,TRUE,"overig Ec3-7";#N/A,#N/A,TRUE,"Algemeen overig";#N/A,#N/A,TRUE,"Gebouwen en terreinen";#N/A,#N/A,TRUE,"ketel Ec20";#N/A,#N/A,TRUE,"voedwater Ec20";#N/A,#N/A,TRUE,"stoomsysteem Ec20";#N/A,#N/A,TRUE,"stoomturbine Ec20";#N/A,#N/A,TRUE,"generator Ec20";#N/A,#N/A,TRUE,"condensor Ec20";#N/A,#N/A,TRUE,"Condensatie EC20";#N/A,#N/A,TRUE,"koelwater Ec20";#N/A,#N/A,TRUE,"gasturbine Ec20";#N/A,#N/A,TRUE,"El voeding EB Ec20";#N/A,#N/A,TRUE,"bestur.inst. Ec20";#N/A,#N/A,TRUE,"overig Ec20"}</definedName>
    <definedName name="Year">'[2]Depreciation (2)'!$C$2:$AF$2</definedName>
    <definedName name="yearFrom">'[2]General Inputs'!$F$2:$AI$2</definedName>
    <definedName name="YearNumber">'[2]General Inputs'!$F$13:$AI$13</definedName>
    <definedName name="yearTo">'[2]General Inputs'!$F$3:$AI$3</definedName>
  </definedNames>
  <calcPr calcId="125725"/>
</workbook>
</file>

<file path=xl/calcChain.xml><?xml version="1.0" encoding="utf-8"?>
<calcChain xmlns="http://schemas.openxmlformats.org/spreadsheetml/2006/main">
  <c r="C4" i="8"/>
  <c r="I10" i="7"/>
  <c r="D4" i="4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C4"/>
  <c r="AA42" l="1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29"/>
  <c r="R6" l="1"/>
  <c r="S6"/>
  <c r="T6"/>
  <c r="U6"/>
  <c r="V6"/>
  <c r="W6"/>
  <c r="X6"/>
  <c r="Y6"/>
  <c r="Z6"/>
  <c r="AA6"/>
  <c r="R30"/>
  <c r="S30"/>
  <c r="T30"/>
  <c r="U30"/>
  <c r="V30"/>
  <c r="W30"/>
  <c r="X30"/>
  <c r="Y30"/>
  <c r="Z30"/>
  <c r="AA30"/>
  <c r="C14" i="8" l="1"/>
  <c r="C12" i="9"/>
  <c r="D30" i="4" l="1"/>
  <c r="E30"/>
  <c r="F30"/>
  <c r="G30"/>
  <c r="H30"/>
  <c r="I30"/>
  <c r="J30"/>
  <c r="K30"/>
  <c r="L30"/>
  <c r="M30"/>
  <c r="N30"/>
  <c r="O30"/>
  <c r="P30"/>
  <c r="Q30"/>
  <c r="C30"/>
  <c r="C6"/>
  <c r="C31" l="1"/>
  <c r="C27" s="1"/>
  <c r="D12" i="9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R14" i="8"/>
  <c r="S14"/>
  <c r="T14"/>
  <c r="U14"/>
  <c r="V14"/>
  <c r="W14"/>
  <c r="X14"/>
  <c r="Y14"/>
  <c r="Z14"/>
  <c r="AA14"/>
  <c r="D14"/>
  <c r="E14"/>
  <c r="F14"/>
  <c r="G14"/>
  <c r="H14"/>
  <c r="I14"/>
  <c r="J14"/>
  <c r="K14"/>
  <c r="L14"/>
  <c r="M14"/>
  <c r="N14"/>
  <c r="O14"/>
  <c r="P14"/>
  <c r="Q14"/>
  <c r="D43" i="6"/>
  <c r="D41"/>
  <c r="D4" i="8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J5" i="7"/>
  <c r="J6"/>
  <c r="E6"/>
  <c r="E7"/>
  <c r="E8"/>
  <c r="E9"/>
  <c r="E5"/>
  <c r="C13"/>
  <c r="C32" i="4" l="1"/>
  <c r="D29" s="1"/>
  <c r="C26"/>
  <c r="C11" i="7"/>
  <c r="J10"/>
  <c r="E10"/>
  <c r="D31" i="4" l="1"/>
  <c r="D27" s="1"/>
  <c r="Q6"/>
  <c r="P6"/>
  <c r="O6"/>
  <c r="N6"/>
  <c r="M6"/>
  <c r="L6"/>
  <c r="K6"/>
  <c r="J6"/>
  <c r="I6"/>
  <c r="H6"/>
  <c r="G6"/>
  <c r="F6"/>
  <c r="E6"/>
  <c r="D6"/>
  <c r="AB41" i="6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B26"/>
  <c r="AA16" i="4" s="1"/>
  <c r="AA14" s="1"/>
  <c r="AA24" s="1"/>
  <c r="AA26" i="6"/>
  <c r="Z16" i="4" s="1"/>
  <c r="Z14" s="1"/>
  <c r="Z24" s="1"/>
  <c r="Z26" i="6"/>
  <c r="Y16" i="4" s="1"/>
  <c r="Y14" s="1"/>
  <c r="Y24" s="1"/>
  <c r="Y26" i="6"/>
  <c r="X16" i="4" s="1"/>
  <c r="X14" s="1"/>
  <c r="X24" s="1"/>
  <c r="X26" i="6"/>
  <c r="W16" i="4" s="1"/>
  <c r="W14" s="1"/>
  <c r="W24" s="1"/>
  <c r="W26" i="6"/>
  <c r="V16" i="4" s="1"/>
  <c r="V14" s="1"/>
  <c r="V24" s="1"/>
  <c r="V26" i="6"/>
  <c r="U16" i="4" s="1"/>
  <c r="U14" s="1"/>
  <c r="U24" s="1"/>
  <c r="U26" i="6"/>
  <c r="T16" i="4" s="1"/>
  <c r="T14" s="1"/>
  <c r="T24" s="1"/>
  <c r="T26" i="6"/>
  <c r="S16" i="4" s="1"/>
  <c r="S14" s="1"/>
  <c r="S24" s="1"/>
  <c r="S26" i="6"/>
  <c r="R16" i="4" s="1"/>
  <c r="R14" s="1"/>
  <c r="R24" s="1"/>
  <c r="R26" i="6"/>
  <c r="Q16" i="4" s="1"/>
  <c r="Q14" s="1"/>
  <c r="Q26" i="6"/>
  <c r="P16" i="4" s="1"/>
  <c r="P14" s="1"/>
  <c r="P26" i="6"/>
  <c r="O16" i="4" s="1"/>
  <c r="O14" s="1"/>
  <c r="O26" i="6"/>
  <c r="N16" i="4" s="1"/>
  <c r="N14" s="1"/>
  <c r="N26" i="6"/>
  <c r="M16" i="4" s="1"/>
  <c r="M14" s="1"/>
  <c r="M26" i="6"/>
  <c r="L16" i="4" s="1"/>
  <c r="L14" s="1"/>
  <c r="L26" i="6"/>
  <c r="K16" i="4" s="1"/>
  <c r="K14" s="1"/>
  <c r="K26" i="6"/>
  <c r="J16" i="4" s="1"/>
  <c r="J14" s="1"/>
  <c r="J26" i="6"/>
  <c r="I16" i="4" s="1"/>
  <c r="I14" s="1"/>
  <c r="I26" i="6"/>
  <c r="H16" i="4" s="1"/>
  <c r="H14" s="1"/>
  <c r="H26" i="6"/>
  <c r="G16" i="4" s="1"/>
  <c r="G14" s="1"/>
  <c r="G26" i="6"/>
  <c r="F16" i="4" s="1"/>
  <c r="F14" s="1"/>
  <c r="F26" i="6"/>
  <c r="E16" i="4" s="1"/>
  <c r="E14" s="1"/>
  <c r="E26" i="6"/>
  <c r="D16" i="4" s="1"/>
  <c r="D14" s="1"/>
  <c r="D26" i="6"/>
  <c r="C16" i="4" s="1"/>
  <c r="C14" s="1"/>
  <c r="C24" s="1"/>
  <c r="C34" s="1"/>
  <c r="C38" s="1"/>
  <c r="C40" s="1"/>
  <c r="C56" s="1"/>
  <c r="E43" i="6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D44"/>
  <c r="E18" i="7"/>
  <c r="D6" i="6"/>
  <c r="D71" s="1"/>
  <c r="H9" i="7"/>
  <c r="H8"/>
  <c r="H7"/>
  <c r="H6"/>
  <c r="H5"/>
  <c r="AA68" i="6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S13"/>
  <c r="T13"/>
  <c r="U13"/>
  <c r="V13"/>
  <c r="W13"/>
  <c r="X13"/>
  <c r="Y13"/>
  <c r="Z13"/>
  <c r="AA13"/>
  <c r="AB13"/>
  <c r="K13"/>
  <c r="J13"/>
  <c r="I13"/>
  <c r="H13"/>
  <c r="G13"/>
  <c r="F13"/>
  <c r="E13"/>
  <c r="R13"/>
  <c r="Q13"/>
  <c r="P13"/>
  <c r="O13"/>
  <c r="N13"/>
  <c r="M13"/>
  <c r="E24" i="4" l="1"/>
  <c r="G24"/>
  <c r="I24"/>
  <c r="K24"/>
  <c r="M24"/>
  <c r="O24"/>
  <c r="Q24"/>
  <c r="D24"/>
  <c r="F24"/>
  <c r="H24"/>
  <c r="J24"/>
  <c r="L24"/>
  <c r="N24"/>
  <c r="P24"/>
  <c r="D32"/>
  <c r="E29" s="1"/>
  <c r="D26"/>
  <c r="D34" s="1"/>
  <c r="D38" s="1"/>
  <c r="D40" s="1"/>
  <c r="H10" i="7"/>
  <c r="M68" i="6"/>
  <c r="E68"/>
  <c r="G68"/>
  <c r="I68"/>
  <c r="K68"/>
  <c r="P68"/>
  <c r="R68"/>
  <c r="T68"/>
  <c r="V68"/>
  <c r="X68"/>
  <c r="Z68"/>
  <c r="AB68"/>
  <c r="L68"/>
  <c r="N68"/>
  <c r="D68"/>
  <c r="F68"/>
  <c r="H68"/>
  <c r="J68"/>
  <c r="O68"/>
  <c r="Q68"/>
  <c r="S68"/>
  <c r="U68"/>
  <c r="W68"/>
  <c r="Y68"/>
  <c r="E6"/>
  <c r="D16"/>
  <c r="D47"/>
  <c r="D63"/>
  <c r="D33"/>
  <c r="D56"/>
  <c r="E27"/>
  <c r="E28" s="1"/>
  <c r="G27"/>
  <c r="G28" s="1"/>
  <c r="I27"/>
  <c r="I28" s="1"/>
  <c r="K27"/>
  <c r="K28" s="1"/>
  <c r="M27"/>
  <c r="M66" s="1"/>
  <c r="O27"/>
  <c r="O28" s="1"/>
  <c r="Q27"/>
  <c r="Q28" s="1"/>
  <c r="S27"/>
  <c r="S28" s="1"/>
  <c r="U27"/>
  <c r="U28" s="1"/>
  <c r="W27"/>
  <c r="W28" s="1"/>
  <c r="Y27"/>
  <c r="Y28" s="1"/>
  <c r="AA27"/>
  <c r="AA28" s="1"/>
  <c r="F27"/>
  <c r="F28" s="1"/>
  <c r="H27"/>
  <c r="H28" s="1"/>
  <c r="J27"/>
  <c r="J28" s="1"/>
  <c r="N27"/>
  <c r="N66" s="1"/>
  <c r="P27"/>
  <c r="P28" s="1"/>
  <c r="R27"/>
  <c r="R28" s="1"/>
  <c r="T27"/>
  <c r="T28" s="1"/>
  <c r="V27"/>
  <c r="V28" s="1"/>
  <c r="X27"/>
  <c r="X28" s="1"/>
  <c r="Z27"/>
  <c r="Z28" s="1"/>
  <c r="AB27"/>
  <c r="AB28" s="1"/>
  <c r="E31" i="4" l="1"/>
  <c r="E27" s="1"/>
  <c r="N28" i="6"/>
  <c r="M28"/>
  <c r="N65"/>
  <c r="N73" s="1"/>
  <c r="F65"/>
  <c r="F66"/>
  <c r="AB66"/>
  <c r="AB65"/>
  <c r="X66"/>
  <c r="X65"/>
  <c r="T66"/>
  <c r="T65"/>
  <c r="P66"/>
  <c r="P65"/>
  <c r="J65"/>
  <c r="J66"/>
  <c r="Y65"/>
  <c r="Y66"/>
  <c r="U65"/>
  <c r="U66"/>
  <c r="Q65"/>
  <c r="Q66"/>
  <c r="I66"/>
  <c r="I65"/>
  <c r="E66"/>
  <c r="E65"/>
  <c r="Z66"/>
  <c r="Z65"/>
  <c r="V66"/>
  <c r="V65"/>
  <c r="R66"/>
  <c r="R65"/>
  <c r="H65"/>
  <c r="H66"/>
  <c r="AA65"/>
  <c r="AA66"/>
  <c r="W65"/>
  <c r="W66"/>
  <c r="S65"/>
  <c r="S66"/>
  <c r="O65"/>
  <c r="O66"/>
  <c r="K66"/>
  <c r="K65"/>
  <c r="G66"/>
  <c r="G65"/>
  <c r="E63"/>
  <c r="E47"/>
  <c r="E16"/>
  <c r="F6"/>
  <c r="E71"/>
  <c r="E56"/>
  <c r="E33"/>
  <c r="M65"/>
  <c r="L13"/>
  <c r="M73" l="1"/>
  <c r="O73"/>
  <c r="S73"/>
  <c r="W73"/>
  <c r="AA73"/>
  <c r="H73"/>
  <c r="Q73"/>
  <c r="U73"/>
  <c r="Y73"/>
  <c r="J73"/>
  <c r="F73"/>
  <c r="E26" i="4"/>
  <c r="E34" s="1"/>
  <c r="E38" s="1"/>
  <c r="E40" s="1"/>
  <c r="E32"/>
  <c r="F29" s="1"/>
  <c r="L27" i="6"/>
  <c r="L28" s="1"/>
  <c r="G73"/>
  <c r="K73"/>
  <c r="R73"/>
  <c r="V73"/>
  <c r="Z73"/>
  <c r="E73"/>
  <c r="I73"/>
  <c r="P73"/>
  <c r="T73"/>
  <c r="X73"/>
  <c r="AB73"/>
  <c r="G6"/>
  <c r="F71"/>
  <c r="F56"/>
  <c r="F33"/>
  <c r="F63"/>
  <c r="F47"/>
  <c r="F16"/>
  <c r="F31" i="4" l="1"/>
  <c r="F27" s="1"/>
  <c r="E56"/>
  <c r="D56"/>
  <c r="L66" i="6"/>
  <c r="L65"/>
  <c r="H6"/>
  <c r="G63"/>
  <c r="G47"/>
  <c r="G16"/>
  <c r="G71"/>
  <c r="G56"/>
  <c r="G33"/>
  <c r="F32" i="4" l="1"/>
  <c r="G29" s="1"/>
  <c r="G31" s="1"/>
  <c r="G27" s="1"/>
  <c r="G26" s="1"/>
  <c r="G34" s="1"/>
  <c r="G38" s="1"/>
  <c r="G40" s="1"/>
  <c r="G56" s="1"/>
  <c r="F26"/>
  <c r="F34" s="1"/>
  <c r="F38" s="1"/>
  <c r="F40" s="1"/>
  <c r="F56" s="1"/>
  <c r="L73" i="6"/>
  <c r="I6"/>
  <c r="H71"/>
  <c r="H56"/>
  <c r="H33"/>
  <c r="H63"/>
  <c r="H47"/>
  <c r="H16"/>
  <c r="G32" i="4" l="1"/>
  <c r="H29" s="1"/>
  <c r="J6" i="6"/>
  <c r="I63"/>
  <c r="I47"/>
  <c r="I16"/>
  <c r="I71"/>
  <c r="I56"/>
  <c r="I33"/>
  <c r="H31" i="4" l="1"/>
  <c r="H27" s="1"/>
  <c r="K6" i="6"/>
  <c r="J71"/>
  <c r="J56"/>
  <c r="J33"/>
  <c r="J63"/>
  <c r="J47"/>
  <c r="J16"/>
  <c r="H32" i="4" l="1"/>
  <c r="I29" s="1"/>
  <c r="H26"/>
  <c r="H34" s="1"/>
  <c r="H38" s="1"/>
  <c r="H40" s="1"/>
  <c r="H56" s="1"/>
  <c r="L6" i="6"/>
  <c r="K63"/>
  <c r="K47"/>
  <c r="K16"/>
  <c r="K71"/>
  <c r="K56"/>
  <c r="K33"/>
  <c r="I31" i="4" l="1"/>
  <c r="I27" s="1"/>
  <c r="I26" s="1"/>
  <c r="I34" s="1"/>
  <c r="I38" s="1"/>
  <c r="I40" s="1"/>
  <c r="I56" s="1"/>
  <c r="M6" i="6"/>
  <c r="L71"/>
  <c r="L56"/>
  <c r="L33"/>
  <c r="L63"/>
  <c r="L47"/>
  <c r="L16"/>
  <c r="I32" i="4" l="1"/>
  <c r="J29" s="1"/>
  <c r="N6" i="6"/>
  <c r="M63"/>
  <c r="M47"/>
  <c r="M16"/>
  <c r="M71"/>
  <c r="M56"/>
  <c r="M33"/>
  <c r="J31" i="4" l="1"/>
  <c r="J27" s="1"/>
  <c r="J26" s="1"/>
  <c r="J34" s="1"/>
  <c r="J38" s="1"/>
  <c r="J40" s="1"/>
  <c r="J56" s="1"/>
  <c r="O6" i="6"/>
  <c r="N71"/>
  <c r="N56"/>
  <c r="N33"/>
  <c r="N63"/>
  <c r="N47"/>
  <c r="N16"/>
  <c r="J32" i="4" l="1"/>
  <c r="K29" s="1"/>
  <c r="K31" s="1"/>
  <c r="K27" s="1"/>
  <c r="K26" s="1"/>
  <c r="K34" s="1"/>
  <c r="K38" s="1"/>
  <c r="K40" s="1"/>
  <c r="K56" s="1"/>
  <c r="P6" i="6"/>
  <c r="O63"/>
  <c r="O47"/>
  <c r="O16"/>
  <c r="O71"/>
  <c r="O56"/>
  <c r="O33"/>
  <c r="K32" i="4" l="1"/>
  <c r="L29" s="1"/>
  <c r="Q6" i="6"/>
  <c r="P71"/>
  <c r="P56"/>
  <c r="P33"/>
  <c r="P63"/>
  <c r="P47"/>
  <c r="P16"/>
  <c r="L31" i="4" l="1"/>
  <c r="L27" s="1"/>
  <c r="L26" s="1"/>
  <c r="L34" s="1"/>
  <c r="L38" s="1"/>
  <c r="L40" s="1"/>
  <c r="L56" s="1"/>
  <c r="R6" i="6"/>
  <c r="Q63"/>
  <c r="Q47"/>
  <c r="Q16"/>
  <c r="Q71"/>
  <c r="Q56"/>
  <c r="Q33"/>
  <c r="L32" i="4" l="1"/>
  <c r="M29" s="1"/>
  <c r="M31" s="1"/>
  <c r="M27" s="1"/>
  <c r="M26" s="1"/>
  <c r="M34" s="1"/>
  <c r="M38" s="1"/>
  <c r="M40" s="1"/>
  <c r="M56" s="1"/>
  <c r="S6" i="6"/>
  <c r="R71"/>
  <c r="R56"/>
  <c r="R33"/>
  <c r="R63"/>
  <c r="R47"/>
  <c r="R16"/>
  <c r="M32" i="4" l="1"/>
  <c r="N29" s="1"/>
  <c r="T6" i="6"/>
  <c r="S63"/>
  <c r="S47"/>
  <c r="S16"/>
  <c r="S71"/>
  <c r="S56"/>
  <c r="S33"/>
  <c r="N32" i="4" l="1"/>
  <c r="O29" s="1"/>
  <c r="N31"/>
  <c r="N27" s="1"/>
  <c r="N26" s="1"/>
  <c r="N34" s="1"/>
  <c r="N38" s="1"/>
  <c r="N40" s="1"/>
  <c r="N56" s="1"/>
  <c r="U6" i="6"/>
  <c r="T71"/>
  <c r="T56"/>
  <c r="T33"/>
  <c r="T63"/>
  <c r="T47"/>
  <c r="T16"/>
  <c r="O31" i="4" l="1"/>
  <c r="O27" s="1"/>
  <c r="O26" s="1"/>
  <c r="O34" s="1"/>
  <c r="O38" s="1"/>
  <c r="O40" s="1"/>
  <c r="O56" s="1"/>
  <c r="V6" i="6"/>
  <c r="U63"/>
  <c r="U47"/>
  <c r="U16"/>
  <c r="U71"/>
  <c r="U56"/>
  <c r="U33"/>
  <c r="O32" i="4" l="1"/>
  <c r="P29" s="1"/>
  <c r="W6" i="6"/>
  <c r="V71"/>
  <c r="V56"/>
  <c r="V33"/>
  <c r="V63"/>
  <c r="V47"/>
  <c r="V16"/>
  <c r="P32" i="4" l="1"/>
  <c r="Q29" s="1"/>
  <c r="P31"/>
  <c r="P27" s="1"/>
  <c r="P26" s="1"/>
  <c r="P34" s="1"/>
  <c r="P38" s="1"/>
  <c r="P40" s="1"/>
  <c r="P56" s="1"/>
  <c r="X6" i="6"/>
  <c r="W63"/>
  <c r="W47"/>
  <c r="W16"/>
  <c r="W71"/>
  <c r="W56"/>
  <c r="W33"/>
  <c r="Q31" i="4" l="1"/>
  <c r="Q27" s="1"/>
  <c r="Q26" s="1"/>
  <c r="Q34" s="1"/>
  <c r="Q38" s="1"/>
  <c r="Q40" s="1"/>
  <c r="Q56" s="1"/>
  <c r="Y6" i="6"/>
  <c r="X71"/>
  <c r="X56"/>
  <c r="X33"/>
  <c r="X63"/>
  <c r="X47"/>
  <c r="X16"/>
  <c r="Q32" i="4" l="1"/>
  <c r="R29" s="1"/>
  <c r="Z6" i="6"/>
  <c r="Y63"/>
  <c r="Y47"/>
  <c r="Y16"/>
  <c r="Y71"/>
  <c r="Y56"/>
  <c r="Y33"/>
  <c r="R31" i="4" l="1"/>
  <c r="R27" s="1"/>
  <c r="R26" s="1"/>
  <c r="R34" s="1"/>
  <c r="R38" s="1"/>
  <c r="R40" s="1"/>
  <c r="R56" s="1"/>
  <c r="AA6" i="6"/>
  <c r="Z71"/>
  <c r="Z56"/>
  <c r="Z33"/>
  <c r="Z63"/>
  <c r="Z47"/>
  <c r="Z16"/>
  <c r="R32" i="4" l="1"/>
  <c r="S29" s="1"/>
  <c r="AB6" i="6"/>
  <c r="AA63"/>
  <c r="AA47"/>
  <c r="AA16"/>
  <c r="AA71"/>
  <c r="AA56"/>
  <c r="AA33"/>
  <c r="S32" i="4" l="1"/>
  <c r="T29" s="1"/>
  <c r="T31" s="1"/>
  <c r="T27" s="1"/>
  <c r="T26" s="1"/>
  <c r="T34" s="1"/>
  <c r="T38" s="1"/>
  <c r="T40" s="1"/>
  <c r="T56" s="1"/>
  <c r="S31"/>
  <c r="S27" s="1"/>
  <c r="S26" s="1"/>
  <c r="S34" s="1"/>
  <c r="S38" s="1"/>
  <c r="S40" s="1"/>
  <c r="S56" s="1"/>
  <c r="AB71" i="6"/>
  <c r="AB56"/>
  <c r="AB33"/>
  <c r="AB63"/>
  <c r="AB47"/>
  <c r="AB16"/>
  <c r="T32" i="4" l="1"/>
  <c r="U29" s="1"/>
  <c r="D13" i="6"/>
  <c r="U32" i="4" l="1"/>
  <c r="V29" s="1"/>
  <c r="V31" s="1"/>
  <c r="U31"/>
  <c r="U27" s="1"/>
  <c r="U26" s="1"/>
  <c r="U34" s="1"/>
  <c r="U38" s="1"/>
  <c r="U40" s="1"/>
  <c r="U56" s="1"/>
  <c r="D27" i="6"/>
  <c r="V27" i="4" l="1"/>
  <c r="V26" s="1"/>
  <c r="V34" s="1"/>
  <c r="V38" s="1"/>
  <c r="V40" s="1"/>
  <c r="V56" s="1"/>
  <c r="V32"/>
  <c r="W29" s="1"/>
  <c r="D28" i="6"/>
  <c r="D65"/>
  <c r="W31" i="4"/>
  <c r="W27" s="1"/>
  <c r="W26" s="1"/>
  <c r="W34" s="1"/>
  <c r="W38" s="1"/>
  <c r="W40" s="1"/>
  <c r="W56" s="1"/>
  <c r="D66" i="6"/>
  <c r="W32" i="4" l="1"/>
  <c r="X29" s="1"/>
  <c r="D73" i="6"/>
  <c r="X32" i="4" l="1"/>
  <c r="Y29" s="1"/>
  <c r="Y31" s="1"/>
  <c r="Y27" s="1"/>
  <c r="Y26" s="1"/>
  <c r="Y34" s="1"/>
  <c r="Y38" s="1"/>
  <c r="Y40" s="1"/>
  <c r="Y56" s="1"/>
  <c r="X31"/>
  <c r="X27" s="1"/>
  <c r="X26" s="1"/>
  <c r="X34" s="1"/>
  <c r="X38" s="1"/>
  <c r="X40" s="1"/>
  <c r="X56" s="1"/>
  <c r="Y32" l="1"/>
  <c r="Z29" s="1"/>
  <c r="Z31" l="1"/>
  <c r="Z27" s="1"/>
  <c r="Z26" s="1"/>
  <c r="Z34" s="1"/>
  <c r="Z38" s="1"/>
  <c r="Z40" s="1"/>
  <c r="Z56" s="1"/>
  <c r="Z32" l="1"/>
  <c r="AA29" s="1"/>
  <c r="AA31" l="1"/>
  <c r="AA27" s="1"/>
  <c r="AA26" s="1"/>
  <c r="AA34" s="1"/>
  <c r="AA38" s="1"/>
  <c r="AA40" s="1"/>
  <c r="AA56" s="1"/>
  <c r="AA32" l="1"/>
</calcChain>
</file>

<file path=xl/sharedStrings.xml><?xml version="1.0" encoding="utf-8"?>
<sst xmlns="http://schemas.openxmlformats.org/spreadsheetml/2006/main" count="396" uniqueCount="197">
  <si>
    <t>Revenus</t>
  </si>
  <si>
    <t>Autre(s)*</t>
  </si>
  <si>
    <t>* Préciser</t>
  </si>
  <si>
    <t>Autres coûts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</si>
  <si>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</si>
  <si>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</si>
  <si>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</si>
  <si>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</si>
  <si>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</si>
  <si>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</si>
  <si>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</si>
  <si>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</si>
  <si>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</si>
  <si>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</si>
  <si>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</si>
  <si>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</si>
  <si>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</si>
  <si>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</si>
  <si>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</si>
  <si>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EUR/t</t>
  </si>
  <si>
    <t>Tonne/an</t>
  </si>
  <si>
    <t>MWhp/t</t>
  </si>
  <si>
    <t>EUR/MWhp</t>
  </si>
  <si>
    <t>EUR/an</t>
  </si>
  <si>
    <t>MWhp/an</t>
  </si>
  <si>
    <t>kCO2</t>
  </si>
  <si>
    <t>Durée d'utilisation</t>
  </si>
  <si>
    <t>h/an</t>
  </si>
  <si>
    <t>Rendement électrique</t>
  </si>
  <si>
    <t>Rendement thermique</t>
  </si>
  <si>
    <t>EBITDA</t>
  </si>
  <si>
    <t>EBIT</t>
  </si>
  <si>
    <t>Cash-Flow</t>
  </si>
  <si>
    <t>Free Cash-Flow</t>
  </si>
  <si>
    <t>Énergie primaire</t>
  </si>
  <si>
    <t>Peinst</t>
  </si>
  <si>
    <t>Pend</t>
  </si>
  <si>
    <t>Pef</t>
  </si>
  <si>
    <t>Pqnv</t>
  </si>
  <si>
    <t>Pqf</t>
  </si>
  <si>
    <t>Pqb</t>
  </si>
  <si>
    <t>α_e</t>
  </si>
  <si>
    <t>α_q</t>
  </si>
  <si>
    <t>%</t>
  </si>
  <si>
    <t>Ue</t>
  </si>
  <si>
    <t>Coefficient d'émissions moyen</t>
  </si>
  <si>
    <t>Émissions de référence</t>
  </si>
  <si>
    <t>cCO2</t>
  </si>
  <si>
    <t>Eref</t>
  </si>
  <si>
    <t>Qref</t>
  </si>
  <si>
    <t>Émissions de référence électrique</t>
  </si>
  <si>
    <t>Émissions de référence thermique</t>
  </si>
  <si>
    <t>Kg CO2-eq/MWh électrique</t>
  </si>
  <si>
    <t>Kg CO2-eq/MWh thermique</t>
  </si>
  <si>
    <t>Zone gaz naturel</t>
  </si>
  <si>
    <t>Vrai/faux</t>
  </si>
  <si>
    <t>Unité 1</t>
  </si>
  <si>
    <t>Unité 2</t>
  </si>
  <si>
    <t>Unité 3</t>
  </si>
  <si>
    <t>Unité 4</t>
  </si>
  <si>
    <t>Unité 5</t>
  </si>
  <si>
    <t>Unités i</t>
  </si>
  <si>
    <t>ZGN</t>
  </si>
  <si>
    <t>Installation</t>
  </si>
  <si>
    <t>MWhél nets /an</t>
  </si>
  <si>
    <t>MWhél injectés/an</t>
  </si>
  <si>
    <t>MWhél vendus localement/an</t>
  </si>
  <si>
    <t>MWhél autoconsommés/an</t>
  </si>
  <si>
    <t>MWhq nets/an</t>
  </si>
  <si>
    <t>MWhq vendus localement/an</t>
  </si>
  <si>
    <t>MWhq autoconsommés/an</t>
  </si>
  <si>
    <t>Année 16</t>
  </si>
  <si>
    <t>Année 17</t>
  </si>
  <si>
    <t>Année 18</t>
  </si>
  <si>
    <t>Année 19</t>
  </si>
  <si>
    <t>Année 20</t>
  </si>
  <si>
    <t>Année 21</t>
  </si>
  <si>
    <t>Année 22</t>
  </si>
  <si>
    <t>Année 23</t>
  </si>
  <si>
    <t>Année 24</t>
  </si>
  <si>
    <t>Année 25</t>
  </si>
  <si>
    <t>Combustible/intrant secondaire</t>
  </si>
  <si>
    <t>Combustible/intrant principal</t>
  </si>
  <si>
    <t>Prix</t>
  </si>
  <si>
    <t>Quantité en masse</t>
  </si>
  <si>
    <t>Énergie par unité de masse</t>
  </si>
  <si>
    <t>Prix par unité d'énergie</t>
  </si>
  <si>
    <t>Coût annuel</t>
  </si>
  <si>
    <t>Énergie primaire totale</t>
  </si>
  <si>
    <t>Ee</t>
  </si>
  <si>
    <t>Ee_c1</t>
  </si>
  <si>
    <t>Ee_c2</t>
  </si>
  <si>
    <t>Eenp</t>
  </si>
  <si>
    <t>Eeloc</t>
  </si>
  <si>
    <t>Eeinj</t>
  </si>
  <si>
    <t>Eeac</t>
  </si>
  <si>
    <t>Électricité nette produite</t>
  </si>
  <si>
    <t>Électricité vendue localement</t>
  </si>
  <si>
    <t>Électricité injectée</t>
  </si>
  <si>
    <t>Électricité autoconsommée</t>
  </si>
  <si>
    <t xml:space="preserve">Prix contrat </t>
  </si>
  <si>
    <t xml:space="preserve">EUR/an </t>
  </si>
  <si>
    <t>EUR/MWhél</t>
  </si>
  <si>
    <t>EUR/MWhq</t>
  </si>
  <si>
    <t>Chaleur nette valorisée</t>
  </si>
  <si>
    <t>Eqnv</t>
  </si>
  <si>
    <t>Eqloc</t>
  </si>
  <si>
    <t>Eqac</t>
  </si>
  <si>
    <t>Prix contrat local</t>
  </si>
  <si>
    <t>Prix contrat injection</t>
  </si>
  <si>
    <t>Revenus chaleur</t>
  </si>
  <si>
    <t>Tarif d'injection</t>
  </si>
  <si>
    <t>Unités et puissances (en MW)</t>
  </si>
  <si>
    <t>Rendements</t>
  </si>
  <si>
    <t>Dernier certificat vert</t>
  </si>
  <si>
    <t>Initialisation</t>
  </si>
  <si>
    <t>Taux d'octroi pour émissions évitées</t>
  </si>
  <si>
    <t>€/CV</t>
  </si>
  <si>
    <t>Prix CV</t>
  </si>
  <si>
    <t>€/GO</t>
  </si>
  <si>
    <t>Prix LGO</t>
  </si>
  <si>
    <t>Revenus de la vente de certificats</t>
  </si>
  <si>
    <t>cCO2_c1</t>
  </si>
  <si>
    <t>cCO2_c2</t>
  </si>
  <si>
    <t>Coefficient d'émissions</t>
  </si>
  <si>
    <t>Kg CO2-eq/MWh énergie primaire</t>
  </si>
  <si>
    <t>EUR/MWhél injectés</t>
  </si>
  <si>
    <t>Économie d'achat d'électricité</t>
  </si>
  <si>
    <t>Prix de l'électricité achetée</t>
  </si>
  <si>
    <t>Revenus vente d'électricité</t>
  </si>
  <si>
    <t>Revenus électriques totaux</t>
  </si>
  <si>
    <t>Coût annuel combustibles</t>
  </si>
  <si>
    <t>Vente de certificats verts</t>
  </si>
  <si>
    <t>Vente de garanties d'origine</t>
  </si>
  <si>
    <t>Vente d'électricité</t>
  </si>
  <si>
    <t>Vente de chaleur</t>
  </si>
  <si>
    <t>Amortissements</t>
  </si>
  <si>
    <t>Impôts</t>
  </si>
  <si>
    <t>Durée de fonctionnement prévue</t>
  </si>
  <si>
    <t>Nombre d'unités</t>
  </si>
  <si>
    <t>Durée d'amortissement</t>
  </si>
  <si>
    <t>NB: les termes et abréviations ci-dessus sont définis dans l'annexe 1 du code de comptage.</t>
  </si>
  <si>
    <t>Frais d’établissement</t>
  </si>
  <si>
    <t xml:space="preserve">Immobilisations incorporelles </t>
  </si>
  <si>
    <t>Terrains et constructions</t>
  </si>
  <si>
    <t>Installations, machines et outillage</t>
  </si>
  <si>
    <t>Mobilier et matériel roulant</t>
  </si>
  <si>
    <t>Location-financement et droits similaires</t>
  </si>
  <si>
    <t>Autres immobilisations corporelles</t>
  </si>
  <si>
    <t>Immobilisations en cours et acomptes versés</t>
  </si>
  <si>
    <t>Autres (à préciser)</t>
  </si>
  <si>
    <t>TOTAL investissements (CAPEX)</t>
  </si>
  <si>
    <t>Aide à l'investissement</t>
  </si>
  <si>
    <t>Réf. Plan Comptable Belge</t>
  </si>
  <si>
    <t>INVESTISSEMENTS (CAPEX)</t>
  </si>
  <si>
    <t>Frais de combustibles</t>
  </si>
  <si>
    <t>OPEX autres</t>
  </si>
  <si>
    <t>Approvisionnements et marchandises</t>
  </si>
  <si>
    <t>Service et bien divers</t>
  </si>
  <si>
    <t>Rémunérations</t>
  </si>
  <si>
    <t>Autres charges d'exploitation</t>
  </si>
  <si>
    <t>COÛTS DE PRODUCTION (OPEX)</t>
  </si>
  <si>
    <t>TOTAL coûts de production</t>
  </si>
  <si>
    <t>640/8</t>
  </si>
  <si>
    <t>Coûts de production (OPEX)</t>
  </si>
  <si>
    <t>Investissements (CAPEX)</t>
  </si>
  <si>
    <t>Onglet relatif à l'historique des investissements</t>
  </si>
  <si>
    <t>Onglet relatif à l'historique des coûts de production</t>
  </si>
  <si>
    <t>OPEX - Frais Combustibles (intrants biomasse et combustibles fossiles)</t>
  </si>
  <si>
    <t>Revenus de la vente d'électricité</t>
  </si>
  <si>
    <t>Revenus de la vente de chaleur</t>
  </si>
  <si>
    <t>Nom du producteur</t>
  </si>
  <si>
    <t>20………/……………….</t>
  </si>
  <si>
    <t>Filière</t>
  </si>
  <si>
    <t xml:space="preserve">Biométhanisation agricole </t>
  </si>
  <si>
    <t>Rue</t>
  </si>
  <si>
    <t>Numéro / Boîte postale</t>
  </si>
  <si>
    <t>Code postal</t>
  </si>
  <si>
    <t>Commune</t>
  </si>
  <si>
    <t>Année amortissement</t>
  </si>
  <si>
    <t>Solde ouverture</t>
  </si>
  <si>
    <t>Apports</t>
  </si>
  <si>
    <t>Amortissement</t>
  </si>
  <si>
    <t>Solde de clôture</t>
  </si>
  <si>
    <t>Terrains</t>
  </si>
  <si>
    <t>Constructions</t>
  </si>
  <si>
    <t>22 sauf 2200 et 2220</t>
  </si>
  <si>
    <t>2200 + 2220</t>
  </si>
  <si>
    <t>Bénéfices/pertes (Profits After Tax)</t>
  </si>
  <si>
    <t xml:space="preserve">Biomasse solide </t>
  </si>
  <si>
    <t>33X</t>
  </si>
  <si>
    <r>
      <t>Demande k</t>
    </r>
    <r>
      <rPr>
        <vertAlign val="subscript"/>
        <sz val="10"/>
        <color theme="1"/>
        <rFont val="Calibri"/>
        <family val="2"/>
        <scheme val="minor"/>
      </rPr>
      <t>ECO</t>
    </r>
  </si>
  <si>
    <r>
      <t>k</t>
    </r>
    <r>
      <rPr>
        <vertAlign val="subscript"/>
        <sz val="10"/>
        <color theme="1"/>
        <rFont val="Calibri"/>
        <family val="2"/>
        <scheme val="minor"/>
      </rPr>
      <t>ECO</t>
    </r>
    <r>
      <rPr>
        <sz val="10"/>
        <color theme="1"/>
        <rFont val="Calibri"/>
        <family val="2"/>
        <scheme val="minor"/>
      </rPr>
      <t xml:space="preserve"> défini par la CWaPE (cf. communications)</t>
    </r>
  </si>
  <si>
    <r>
      <t>k</t>
    </r>
    <r>
      <rPr>
        <vertAlign val="subscript"/>
        <sz val="10"/>
        <color theme="1"/>
        <rFont val="Calibri"/>
        <family val="2"/>
        <scheme val="minor"/>
      </rPr>
      <t>ECO</t>
    </r>
    <r>
      <rPr>
        <sz val="10"/>
        <color theme="1"/>
        <rFont val="Calibri"/>
        <family val="2"/>
        <scheme val="minor"/>
      </rPr>
      <t xml:space="preserve"> spécifique sur dossier</t>
    </r>
  </si>
  <si>
    <t>Onglet relatif à l'historique des frais de combustibles et des revenus</t>
  </si>
  <si>
    <t>N° de compte SPW Energie</t>
  </si>
  <si>
    <t>N° de site "SPW Energie"</t>
  </si>
</sst>
</file>

<file path=xl/styles.xml><?xml version="1.0" encoding="utf-8"?>
<styleSheet xmlns="http://schemas.openxmlformats.org/spreadsheetml/2006/main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#,##0.000"/>
    <numFmt numFmtId="166" formatCode="_-\ #,##0_-;[Red]\-\ #,##0_-;_-* &quot;-&quot;??_-;_-@_-"/>
    <numFmt numFmtId="167" formatCode="_ * #,##0_ ;_ * \-#,##0_ ;_ * &quot;-&quot;??_ ;_ @_ "/>
    <numFmt numFmtId="168" formatCode="_-\ #,##0.000_-;[Red]\-\ #,##0.000_-;_-* &quot;-&quot;??_-;_-@_-"/>
    <numFmt numFmtId="169" formatCode="yyyy;@"/>
    <numFmt numFmtId="170" formatCode="&quot;€&quot;\ 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3" tint="-0.249977111117893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medium">
        <color auto="1"/>
      </top>
      <bottom style="double">
        <color rgb="FFFF8001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/>
      <right/>
      <top style="thick">
        <color rgb="FF808080"/>
      </top>
      <bottom style="medium">
        <color rgb="FF808080"/>
      </bottom>
      <diagonal/>
    </border>
    <border>
      <left style="thick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/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thick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thick">
        <color rgb="FF808080"/>
      </bottom>
      <diagonal/>
    </border>
    <border>
      <left/>
      <right/>
      <top style="medium">
        <color rgb="FF808080"/>
      </top>
      <bottom style="thick">
        <color rgb="FF808080"/>
      </bottom>
      <diagonal/>
    </border>
    <border>
      <left/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166" fontId="14" fillId="5" borderId="1"/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9" fillId="4" borderId="0" xfId="0" applyFont="1" applyFill="1"/>
    <xf numFmtId="0" fontId="10" fillId="0" borderId="0" xfId="0" applyFont="1"/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0" fillId="0" borderId="3" xfId="0" applyFill="1" applyBorder="1"/>
    <xf numFmtId="3" fontId="3" fillId="3" borderId="1" xfId="2" applyNumberFormat="1"/>
    <xf numFmtId="166" fontId="11" fillId="2" borderId="1" xfId="1" applyNumberFormat="1" applyFont="1" applyAlignment="1"/>
    <xf numFmtId="0" fontId="2" fillId="2" borderId="1" xfId="1" applyAlignment="1">
      <alignment horizontal="center"/>
    </xf>
    <xf numFmtId="0" fontId="0" fillId="4" borderId="0" xfId="0" applyFill="1"/>
    <xf numFmtId="0" fontId="6" fillId="4" borderId="0" xfId="0" applyFont="1" applyFill="1"/>
    <xf numFmtId="0" fontId="1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13" fillId="0" borderId="0" xfId="0" applyFont="1"/>
    <xf numFmtId="0" fontId="7" fillId="0" borderId="0" xfId="0" applyFont="1"/>
    <xf numFmtId="166" fontId="14" fillId="5" borderId="1" xfId="4" applyFont="1"/>
    <xf numFmtId="166" fontId="14" fillId="5" borderId="1" xfId="2" applyNumberFormat="1" applyFont="1" applyFill="1" applyAlignment="1"/>
    <xf numFmtId="14" fontId="11" fillId="2" borderId="1" xfId="1" applyNumberFormat="1" applyFont="1"/>
    <xf numFmtId="14" fontId="15" fillId="0" borderId="2" xfId="3" applyNumberFormat="1" applyFont="1"/>
    <xf numFmtId="0" fontId="0" fillId="0" borderId="0" xfId="0" applyFill="1" applyBorder="1"/>
    <xf numFmtId="0" fontId="3" fillId="3" borderId="1" xfId="2"/>
    <xf numFmtId="168" fontId="11" fillId="2" borderId="1" xfId="1" applyNumberFormat="1" applyFont="1" applyAlignment="1"/>
    <xf numFmtId="3" fontId="3" fillId="3" borderId="6" xfId="2" applyNumberFormat="1" applyBorder="1"/>
    <xf numFmtId="3" fontId="3" fillId="3" borderId="7" xfId="2" applyNumberFormat="1" applyBorder="1"/>
    <xf numFmtId="3" fontId="3" fillId="3" borderId="8" xfId="2" applyNumberFormat="1" applyBorder="1"/>
    <xf numFmtId="3" fontId="3" fillId="3" borderId="9" xfId="2" applyNumberFormat="1" applyBorder="1"/>
    <xf numFmtId="9" fontId="3" fillId="3" borderId="4" xfId="2" applyNumberFormat="1" applyBorder="1"/>
    <xf numFmtId="9" fontId="3" fillId="3" borderId="10" xfId="2" applyNumberFormat="1" applyBorder="1"/>
    <xf numFmtId="0" fontId="10" fillId="0" borderId="0" xfId="0" applyFont="1" applyFill="1" applyBorder="1"/>
    <xf numFmtId="168" fontId="3" fillId="3" borderId="5" xfId="2" applyNumberFormat="1" applyBorder="1"/>
    <xf numFmtId="169" fontId="4" fillId="0" borderId="11" xfId="3" applyNumberFormat="1" applyBorder="1"/>
    <xf numFmtId="169" fontId="4" fillId="0" borderId="2" xfId="3" applyNumberFormat="1" applyAlignment="1">
      <alignment horizontal="center"/>
    </xf>
    <xf numFmtId="169" fontId="0" fillId="0" borderId="0" xfId="0" applyNumberFormat="1" applyAlignment="1">
      <alignment horizontal="center"/>
    </xf>
    <xf numFmtId="167" fontId="3" fillId="3" borderId="10" xfId="5" applyNumberFormat="1" applyFont="1" applyFill="1" applyBorder="1"/>
    <xf numFmtId="0" fontId="0" fillId="0" borderId="0" xfId="0" applyFill="1"/>
    <xf numFmtId="164" fontId="3" fillId="3" borderId="1" xfId="2" applyNumberFormat="1"/>
    <xf numFmtId="0" fontId="0" fillId="0" borderId="0" xfId="0" applyAlignment="1">
      <alignment horizontal="right"/>
    </xf>
    <xf numFmtId="166" fontId="5" fillId="4" borderId="0" xfId="0" applyNumberFormat="1" applyFont="1" applyFill="1" applyAlignment="1">
      <alignment horizontal="center"/>
    </xf>
    <xf numFmtId="0" fontId="0" fillId="4" borderId="0" xfId="0" applyFont="1" applyFill="1"/>
    <xf numFmtId="0" fontId="3" fillId="3" borderId="1" xfId="2" applyAlignment="1">
      <alignment horizontal="center"/>
    </xf>
    <xf numFmtId="0" fontId="0" fillId="4" borderId="0" xfId="0" applyFill="1" applyAlignment="1">
      <alignment horizontal="right"/>
    </xf>
    <xf numFmtId="0" fontId="2" fillId="4" borderId="1" xfId="1" applyFill="1" applyAlignment="1">
      <alignment horizontal="center"/>
    </xf>
    <xf numFmtId="166" fontId="3" fillId="3" borderId="1" xfId="2" applyNumberFormat="1" applyAlignment="1">
      <alignment horizontal="center"/>
    </xf>
    <xf numFmtId="0" fontId="0" fillId="4" borderId="0" xfId="0" applyFont="1" applyFill="1" applyAlignment="1">
      <alignment horizontal="right"/>
    </xf>
    <xf numFmtId="0" fontId="5" fillId="3" borderId="1" xfId="2" applyFont="1" applyAlignment="1">
      <alignment horizontal="center"/>
    </xf>
    <xf numFmtId="0" fontId="12" fillId="3" borderId="1" xfId="2" applyFont="1" applyAlignment="1">
      <alignment horizontal="center"/>
    </xf>
    <xf numFmtId="0" fontId="12" fillId="2" borderId="1" xfId="1" applyFont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right"/>
    </xf>
    <xf numFmtId="169" fontId="4" fillId="4" borderId="3" xfId="3" applyNumberFormat="1" applyFill="1" applyBorder="1" applyAlignment="1">
      <alignment horizontal="center"/>
    </xf>
    <xf numFmtId="0" fontId="0" fillId="4" borderId="3" xfId="0" applyFill="1" applyBorder="1"/>
    <xf numFmtId="0" fontId="17" fillId="4" borderId="0" xfId="0" applyFont="1" applyFill="1"/>
    <xf numFmtId="0" fontId="16" fillId="4" borderId="0" xfId="0" applyFont="1" applyFill="1"/>
    <xf numFmtId="0" fontId="2" fillId="2" borderId="1" xfId="1"/>
    <xf numFmtId="165" fontId="2" fillId="2" borderId="1" xfId="1" applyNumberFormat="1"/>
    <xf numFmtId="3" fontId="2" fillId="2" borderId="1" xfId="1" applyNumberFormat="1"/>
    <xf numFmtId="170" fontId="2" fillId="2" borderId="1" xfId="1" applyNumberFormat="1"/>
    <xf numFmtId="164" fontId="2" fillId="2" borderId="1" xfId="1" applyNumberFormat="1"/>
    <xf numFmtId="0" fontId="6" fillId="4" borderId="29" xfId="0" applyFont="1" applyFill="1" applyBorder="1"/>
    <xf numFmtId="0" fontId="0" fillId="4" borderId="29" xfId="0" applyFill="1" applyBorder="1"/>
    <xf numFmtId="0" fontId="6" fillId="4" borderId="31" xfId="0" applyFont="1" applyFill="1" applyBorder="1"/>
    <xf numFmtId="0" fontId="0" fillId="4" borderId="31" xfId="0" applyFill="1" applyBorder="1"/>
    <xf numFmtId="0" fontId="0" fillId="4" borderId="32" xfId="0" applyFill="1" applyBorder="1"/>
    <xf numFmtId="0" fontId="6" fillId="4" borderId="32" xfId="0" applyFont="1" applyFill="1" applyBorder="1"/>
    <xf numFmtId="164" fontId="3" fillId="3" borderId="30" xfId="2" applyNumberFormat="1" applyBorder="1"/>
    <xf numFmtId="164" fontId="0" fillId="4" borderId="32" xfId="0" applyNumberFormat="1" applyFill="1" applyBorder="1"/>
    <xf numFmtId="164" fontId="2" fillId="2" borderId="6" xfId="1" applyNumberFormat="1" applyBorder="1"/>
    <xf numFmtId="164" fontId="2" fillId="2" borderId="1" xfId="7" applyNumberFormat="1" applyFont="1" applyFill="1" applyBorder="1"/>
    <xf numFmtId="164" fontId="3" fillId="3" borderId="1" xfId="7" applyNumberFormat="1" applyFont="1" applyFill="1" applyBorder="1"/>
    <xf numFmtId="164" fontId="4" fillId="3" borderId="2" xfId="3" applyNumberFormat="1" applyFill="1"/>
    <xf numFmtId="166" fontId="3" fillId="3" borderId="1" xfId="2" applyNumberFormat="1"/>
    <xf numFmtId="0" fontId="0" fillId="4" borderId="0" xfId="0" applyFill="1" applyAlignment="1">
      <alignment horizontal="justify"/>
    </xf>
    <xf numFmtId="0" fontId="18" fillId="4" borderId="14" xfId="0" applyFont="1" applyFill="1" applyBorder="1" applyAlignment="1">
      <alignment vertical="center" wrapText="1"/>
    </xf>
    <xf numFmtId="0" fontId="18" fillId="4" borderId="17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vertical="center" wrapText="1"/>
    </xf>
    <xf numFmtId="0" fontId="18" fillId="4" borderId="20" xfId="0" applyFont="1" applyFill="1" applyBorder="1" applyAlignment="1">
      <alignment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/>
    </xf>
    <xf numFmtId="0" fontId="18" fillId="4" borderId="17" xfId="0" applyFont="1" applyFill="1" applyBorder="1" applyAlignment="1">
      <alignment horizontal="left" vertical="center" wrapText="1"/>
    </xf>
    <xf numFmtId="0" fontId="17" fillId="0" borderId="0" xfId="0" applyFont="1" applyFill="1"/>
    <xf numFmtId="0" fontId="2" fillId="0" borderId="0" xfId="1" applyFill="1" applyBorder="1"/>
    <xf numFmtId="0" fontId="18" fillId="4" borderId="26" xfId="0" applyFont="1" applyFill="1" applyBorder="1" applyAlignment="1">
      <alignment vertical="center" wrapText="1"/>
    </xf>
    <xf numFmtId="0" fontId="18" fillId="4" borderId="27" xfId="0" applyFont="1" applyFill="1" applyBorder="1" applyAlignment="1">
      <alignment vertical="center" wrapText="1"/>
    </xf>
    <xf numFmtId="0" fontId="18" fillId="4" borderId="28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vertical="center" wrapText="1"/>
    </xf>
    <xf numFmtId="0" fontId="18" fillId="4" borderId="25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</cellXfs>
  <cellStyles count="8">
    <cellStyle name="Calcul" xfId="2" builtinId="22"/>
    <cellStyle name="Cellule liée" xfId="3" builtinId="24"/>
    <cellStyle name="Entrée" xfId="1" builtinId="20"/>
    <cellStyle name="Milliers" xfId="5" builtinId="3"/>
    <cellStyle name="Monétaire" xfId="7" builtinId="4"/>
    <cellStyle name="Normal" xfId="0" builtinId="0"/>
    <cellStyle name="Normal 3 2" xfId="6"/>
    <cellStyle name="Référenc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5</xdr:row>
      <xdr:rowOff>85725</xdr:rowOff>
    </xdr:from>
    <xdr:to>
      <xdr:col>6</xdr:col>
      <xdr:colOff>285750</xdr:colOff>
      <xdr:row>5</xdr:row>
      <xdr:rowOff>190500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991350" y="1085850"/>
          <a:ext cx="123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1038225</xdr:colOff>
      <xdr:row>5</xdr:row>
      <xdr:rowOff>104775</xdr:rowOff>
    </xdr:from>
    <xdr:to>
      <xdr:col>1</xdr:col>
      <xdr:colOff>1162050</xdr:colOff>
      <xdr:row>5</xdr:row>
      <xdr:rowOff>209550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533650" y="1104900"/>
          <a:ext cx="123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390525</xdr:colOff>
      <xdr:row>6</xdr:row>
      <xdr:rowOff>104775</xdr:rowOff>
    </xdr:from>
    <xdr:to>
      <xdr:col>2</xdr:col>
      <xdr:colOff>514350</xdr:colOff>
      <xdr:row>6</xdr:row>
      <xdr:rowOff>209550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171950" y="1438275"/>
          <a:ext cx="123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6</xdr:row>
      <xdr:rowOff>95250</xdr:rowOff>
    </xdr:from>
    <xdr:to>
      <xdr:col>6</xdr:col>
      <xdr:colOff>295275</xdr:colOff>
      <xdr:row>6</xdr:row>
      <xdr:rowOff>200025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00875" y="1428750"/>
          <a:ext cx="123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5_0022\72_TO\33_Financial\03_BusinessPlan\SEE\CFPP%20project\Bla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yco\AppData\Roaming\Microsoft\Excel\16b29-PYC-kECO-Biomasse_14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%20Obligations%20de%20service%20public\42%20PER%20-%20Producteurs%20verts\421%20Sites%20de%20production%20GP&amp;assimiles\421.097%20EBL-AWIRS4\Keco\GC%20coeff%20adaptation%20study_CWAPE_fileV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yco\AppData\Local\Microsoft\Windows\Temporary%20Internet%20Files\Content.Outlook\32DH0253\Template%20sauveta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1"/>
      <sheetName val="Sinapore wages "/>
      <sheetName val="Inputs"/>
      <sheetName val="Blank"/>
      <sheetName val="Other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ho2"/>
      <sheetName val="rho"/>
      <sheetName val="Exec.Sum."/>
      <sheetName val="DATA"/>
      <sheetName val="Business case"/>
      <sheetName val="onglet_explication"/>
      <sheetName val="General Inputs"/>
      <sheetName val="Sim Inputs"/>
      <sheetName val="Customized"/>
      <sheetName val="Depreciation"/>
      <sheetName val="Biomasse solide keco=1"/>
      <sheetName val="Cogen Bio.sol. &gt; 5000kW (2)"/>
      <sheetName val="Cogen Bio.sol. &gt; 5000kW (3)"/>
      <sheetName val="Depreciation (2)"/>
      <sheetName val="Biomasse solide keco=1 (2)"/>
      <sheetName val="Biomasse solide CWAPE 2014"/>
      <sheetName val="Preliminary interests"/>
      <sheetName val="ANNEXE F - CAPEX "/>
      <sheetName val="Annexe F - OPEX "/>
      <sheetName val="Business Plan - annexe G"/>
      <sheetName val="summary - annexe H"/>
      <sheetName val="Cogen Bio.sol. &gt; 5000kW"/>
      <sheetName val="Table 7 and 9"/>
      <sheetName val="Hypo BP Renogen 2016-2021"/>
      <sheetName val="BP Renogen 2016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F2">
            <v>39083</v>
          </cell>
          <cell r="G2">
            <v>39448</v>
          </cell>
          <cell r="H2">
            <v>39814</v>
          </cell>
          <cell r="I2">
            <v>40179</v>
          </cell>
          <cell r="J2">
            <v>40544</v>
          </cell>
          <cell r="K2">
            <v>40909</v>
          </cell>
          <cell r="L2">
            <v>41275</v>
          </cell>
          <cell r="M2">
            <v>41640</v>
          </cell>
          <cell r="N2">
            <v>42005</v>
          </cell>
          <cell r="O2">
            <v>42370</v>
          </cell>
          <cell r="P2">
            <v>42736</v>
          </cell>
          <cell r="Q2">
            <v>43101</v>
          </cell>
          <cell r="R2">
            <v>43466</v>
          </cell>
          <cell r="S2">
            <v>43831</v>
          </cell>
          <cell r="T2">
            <v>44197</v>
          </cell>
          <cell r="U2">
            <v>44562</v>
          </cell>
          <cell r="V2">
            <v>44927</v>
          </cell>
          <cell r="W2">
            <v>45292</v>
          </cell>
          <cell r="X2">
            <v>45658</v>
          </cell>
          <cell r="Y2">
            <v>46023</v>
          </cell>
          <cell r="Z2">
            <v>46388</v>
          </cell>
          <cell r="AA2">
            <v>46753</v>
          </cell>
          <cell r="AB2">
            <v>47119</v>
          </cell>
          <cell r="AC2">
            <v>47484</v>
          </cell>
          <cell r="AD2">
            <v>47849</v>
          </cell>
          <cell r="AE2">
            <v>48214</v>
          </cell>
          <cell r="AF2">
            <v>48580</v>
          </cell>
          <cell r="AG2">
            <v>48945</v>
          </cell>
          <cell r="AH2">
            <v>49310</v>
          </cell>
          <cell r="AI2">
            <v>49675</v>
          </cell>
        </row>
        <row r="3">
          <cell r="F3">
            <v>39447</v>
          </cell>
          <cell r="G3">
            <v>39813</v>
          </cell>
          <cell r="H3">
            <v>40178</v>
          </cell>
          <cell r="I3">
            <v>40543</v>
          </cell>
          <cell r="J3">
            <v>40908</v>
          </cell>
          <cell r="K3">
            <v>41274</v>
          </cell>
          <cell r="L3">
            <v>41639</v>
          </cell>
          <cell r="M3">
            <v>42004</v>
          </cell>
          <cell r="N3">
            <v>42369</v>
          </cell>
          <cell r="O3">
            <v>42735</v>
          </cell>
          <cell r="P3">
            <v>43100</v>
          </cell>
          <cell r="Q3">
            <v>43465</v>
          </cell>
          <cell r="R3">
            <v>43830</v>
          </cell>
          <cell r="S3">
            <v>44196</v>
          </cell>
          <cell r="T3">
            <v>44561</v>
          </cell>
          <cell r="U3">
            <v>44926</v>
          </cell>
          <cell r="V3">
            <v>45291</v>
          </cell>
          <cell r="W3">
            <v>45657</v>
          </cell>
          <cell r="X3">
            <v>46022</v>
          </cell>
          <cell r="Y3">
            <v>46387</v>
          </cell>
          <cell r="Z3">
            <v>46752</v>
          </cell>
          <cell r="AA3">
            <v>47118</v>
          </cell>
          <cell r="AB3">
            <v>47483</v>
          </cell>
          <cell r="AC3">
            <v>47848</v>
          </cell>
          <cell r="AD3">
            <v>48213</v>
          </cell>
          <cell r="AE3">
            <v>48579</v>
          </cell>
          <cell r="AF3">
            <v>48944</v>
          </cell>
          <cell r="AG3">
            <v>49309</v>
          </cell>
          <cell r="AH3">
            <v>49674</v>
          </cell>
          <cell r="AI3">
            <v>50040</v>
          </cell>
        </row>
        <row r="11">
          <cell r="E11">
            <v>39083</v>
          </cell>
        </row>
        <row r="12">
          <cell r="E12">
            <v>8760</v>
          </cell>
        </row>
        <row r="13">
          <cell r="F13">
            <v>1</v>
          </cell>
          <cell r="G13">
            <v>2</v>
          </cell>
          <cell r="H13">
            <v>3</v>
          </cell>
          <cell r="I13">
            <v>4</v>
          </cell>
          <cell r="J13">
            <v>5</v>
          </cell>
          <cell r="K13">
            <v>6</v>
          </cell>
          <cell r="L13">
            <v>7</v>
          </cell>
          <cell r="M13">
            <v>8</v>
          </cell>
          <cell r="N13">
            <v>9</v>
          </cell>
          <cell r="O13">
            <v>10</v>
          </cell>
          <cell r="P13">
            <v>11</v>
          </cell>
          <cell r="Q13">
            <v>12</v>
          </cell>
          <cell r="R13">
            <v>13</v>
          </cell>
          <cell r="S13">
            <v>14</v>
          </cell>
          <cell r="T13">
            <v>15</v>
          </cell>
          <cell r="U13">
            <v>16</v>
          </cell>
          <cell r="V13">
            <v>17</v>
          </cell>
          <cell r="W13">
            <v>18</v>
          </cell>
          <cell r="X13">
            <v>19</v>
          </cell>
          <cell r="Y13">
            <v>20</v>
          </cell>
          <cell r="Z13">
            <v>21</v>
          </cell>
          <cell r="AA13">
            <v>22</v>
          </cell>
          <cell r="AB13">
            <v>23</v>
          </cell>
          <cell r="AC13">
            <v>24</v>
          </cell>
          <cell r="AD13">
            <v>25</v>
          </cell>
          <cell r="AE13">
            <v>26</v>
          </cell>
          <cell r="AF13">
            <v>27</v>
          </cell>
          <cell r="AG13">
            <v>28</v>
          </cell>
          <cell r="AH13">
            <v>29</v>
          </cell>
          <cell r="AI13">
            <v>30</v>
          </cell>
        </row>
        <row r="19">
          <cell r="E19">
            <v>0.02</v>
          </cell>
        </row>
        <row r="20">
          <cell r="E20">
            <v>0.02</v>
          </cell>
        </row>
        <row r="22">
          <cell r="E22">
            <v>0.02</v>
          </cell>
        </row>
        <row r="23">
          <cell r="E23">
            <v>0.02</v>
          </cell>
        </row>
        <row r="24">
          <cell r="E24">
            <v>0.02</v>
          </cell>
        </row>
        <row r="25">
          <cell r="E25">
            <v>0.02</v>
          </cell>
        </row>
        <row r="26">
          <cell r="E26">
            <v>0.02</v>
          </cell>
        </row>
        <row r="27">
          <cell r="E27">
            <v>2007</v>
          </cell>
        </row>
        <row r="28">
          <cell r="E28">
            <v>2007</v>
          </cell>
        </row>
        <row r="62">
          <cell r="D62" t="str">
            <v>Tranche IA : Consommation &lt; 20 MWh</v>
          </cell>
        </row>
        <row r="63">
          <cell r="D63" t="str">
            <v>Tranche IB : 20 MWh &lt; Consommation &lt; 500 MWh</v>
          </cell>
        </row>
        <row r="64">
          <cell r="D64" t="str">
            <v>Tranche IC : 500 MWh &lt; Consommation &lt; 2 000 MWh</v>
          </cell>
        </row>
        <row r="65">
          <cell r="D65" t="str">
            <v>Tranche ID : 2 000 MWh &lt; Consommation &lt; 20 000 MWh</v>
          </cell>
        </row>
        <row r="66">
          <cell r="D66" t="str">
            <v>Tranche IE : 20 000 MWh &lt; Consommation &lt; 70 000 MWh</v>
          </cell>
        </row>
        <row r="67">
          <cell r="D67" t="str">
            <v>Tranche IF : 70 000 MWh &lt; Consommation &lt; 150 000 MWh</v>
          </cell>
        </row>
        <row r="102">
          <cell r="F102">
            <v>65</v>
          </cell>
          <cell r="G102">
            <v>65</v>
          </cell>
          <cell r="H102">
            <v>65</v>
          </cell>
          <cell r="I102">
            <v>65</v>
          </cell>
          <cell r="J102">
            <v>65</v>
          </cell>
          <cell r="K102">
            <v>65</v>
          </cell>
          <cell r="L102">
            <v>65</v>
          </cell>
          <cell r="M102">
            <v>65</v>
          </cell>
          <cell r="N102">
            <v>65</v>
          </cell>
          <cell r="O102">
            <v>65</v>
          </cell>
          <cell r="P102">
            <v>65</v>
          </cell>
          <cell r="Q102">
            <v>65</v>
          </cell>
          <cell r="R102">
            <v>65</v>
          </cell>
          <cell r="S102">
            <v>65</v>
          </cell>
          <cell r="T102">
            <v>65</v>
          </cell>
          <cell r="U102">
            <v>65</v>
          </cell>
          <cell r="V102">
            <v>65</v>
          </cell>
          <cell r="W102">
            <v>65</v>
          </cell>
          <cell r="X102">
            <v>65</v>
          </cell>
          <cell r="Y102">
            <v>65</v>
          </cell>
          <cell r="Z102">
            <v>65</v>
          </cell>
          <cell r="AA102">
            <v>65</v>
          </cell>
          <cell r="AB102">
            <v>65</v>
          </cell>
          <cell r="AC102">
            <v>65</v>
          </cell>
          <cell r="AD102">
            <v>65</v>
          </cell>
          <cell r="AE102">
            <v>65</v>
          </cell>
          <cell r="AF102">
            <v>65</v>
          </cell>
          <cell r="AG102">
            <v>65</v>
          </cell>
          <cell r="AH102">
            <v>65</v>
          </cell>
          <cell r="AI102">
            <v>65</v>
          </cell>
        </row>
        <row r="104">
          <cell r="I104" t="str">
            <v>Natural gas</v>
          </cell>
          <cell r="J104" t="str">
            <v>FossilFuelsIndex</v>
          </cell>
        </row>
        <row r="105">
          <cell r="I105" t="str">
            <v>Heating oil</v>
          </cell>
          <cell r="J105" t="str">
            <v>FossilFuelsIndex</v>
          </cell>
        </row>
        <row r="106">
          <cell r="I106" t="str">
            <v>Biofuel</v>
          </cell>
          <cell r="J106" t="str">
            <v>BiofuelIndex</v>
          </cell>
        </row>
        <row r="107">
          <cell r="I107" t="str">
            <v>Biomass</v>
          </cell>
          <cell r="J107" t="str">
            <v>BiomassIndex</v>
          </cell>
        </row>
        <row r="108">
          <cell r="I108" t="str">
            <v>Digester input</v>
          </cell>
          <cell r="J108" t="str">
            <v>DigesterInputIndex</v>
          </cell>
        </row>
        <row r="113">
          <cell r="F113">
            <v>0</v>
          </cell>
          <cell r="G113">
            <v>1</v>
          </cell>
          <cell r="H113">
            <v>2</v>
          </cell>
          <cell r="I113">
            <v>3</v>
          </cell>
          <cell r="J113">
            <v>4</v>
          </cell>
          <cell r="K113">
            <v>5</v>
          </cell>
          <cell r="L113">
            <v>6</v>
          </cell>
          <cell r="M113">
            <v>7</v>
          </cell>
          <cell r="N113">
            <v>8</v>
          </cell>
          <cell r="O113">
            <v>9</v>
          </cell>
          <cell r="P113">
            <v>10</v>
          </cell>
          <cell r="Q113">
            <v>11</v>
          </cell>
          <cell r="R113">
            <v>12</v>
          </cell>
          <cell r="S113">
            <v>13</v>
          </cell>
          <cell r="T113">
            <v>14</v>
          </cell>
          <cell r="U113">
            <v>15</v>
          </cell>
          <cell r="V113">
            <v>16</v>
          </cell>
          <cell r="W113">
            <v>17</v>
          </cell>
          <cell r="X113">
            <v>18</v>
          </cell>
          <cell r="Y113">
            <v>19</v>
          </cell>
          <cell r="Z113">
            <v>20</v>
          </cell>
          <cell r="AA113">
            <v>21</v>
          </cell>
          <cell r="AB113">
            <v>22</v>
          </cell>
          <cell r="AC113">
            <v>23</v>
          </cell>
          <cell r="AD113">
            <v>24</v>
          </cell>
          <cell r="AE113">
            <v>25</v>
          </cell>
          <cell r="AF113">
            <v>26</v>
          </cell>
          <cell r="AG113">
            <v>27</v>
          </cell>
          <cell r="AH113">
            <v>28</v>
          </cell>
          <cell r="AI113">
            <v>29</v>
          </cell>
        </row>
        <row r="114">
          <cell r="F114">
            <v>1</v>
          </cell>
          <cell r="G114">
            <v>1.02</v>
          </cell>
          <cell r="H114">
            <v>1.0404</v>
          </cell>
          <cell r="I114">
            <v>1.0612079999999999</v>
          </cell>
          <cell r="J114">
            <v>1.08243216</v>
          </cell>
          <cell r="K114">
            <v>1.1040808032</v>
          </cell>
          <cell r="L114">
            <v>1.1261624192640001</v>
          </cell>
          <cell r="M114">
            <v>1.1486856676492798</v>
          </cell>
          <cell r="N114">
            <v>1.1716593810022655</v>
          </cell>
          <cell r="O114">
            <v>1.1950925686223108</v>
          </cell>
          <cell r="P114">
            <v>1.2189944199947571</v>
          </cell>
          <cell r="Q114">
            <v>1.243374308394652</v>
          </cell>
          <cell r="R114">
            <v>1.2682417945625453</v>
          </cell>
          <cell r="S114">
            <v>1.2936066304537961</v>
          </cell>
          <cell r="T114">
            <v>1.3194787630628722</v>
          </cell>
          <cell r="U114">
            <v>1.3458683383241292</v>
          </cell>
          <cell r="V114">
            <v>1.372785705090612</v>
          </cell>
          <cell r="W114">
            <v>1.4002414191924244</v>
          </cell>
          <cell r="X114">
            <v>1.4282462475762727</v>
          </cell>
          <cell r="Y114">
            <v>1.4568111725277981</v>
          </cell>
          <cell r="Z114">
            <v>1.4859473959783542</v>
          </cell>
          <cell r="AA114">
            <v>1.5156663438979212</v>
          </cell>
          <cell r="AB114">
            <v>1.5459796707758797</v>
          </cell>
          <cell r="AC114">
            <v>1.576899264191397</v>
          </cell>
          <cell r="AD114">
            <v>1.608437249475225</v>
          </cell>
          <cell r="AE114">
            <v>1.6406059944647295</v>
          </cell>
          <cell r="AF114">
            <v>1.6734181143540243</v>
          </cell>
          <cell r="AG114">
            <v>1.7068864766411045</v>
          </cell>
          <cell r="AH114">
            <v>1.7410242061739269</v>
          </cell>
          <cell r="AI114">
            <v>1.7758446902974052</v>
          </cell>
        </row>
        <row r="115">
          <cell r="F115">
            <v>1</v>
          </cell>
          <cell r="G115">
            <v>1.02</v>
          </cell>
          <cell r="H115">
            <v>1.0404</v>
          </cell>
          <cell r="I115">
            <v>1.0612079999999999</v>
          </cell>
          <cell r="J115">
            <v>1.08243216</v>
          </cell>
          <cell r="K115">
            <v>1.1040808032</v>
          </cell>
          <cell r="L115">
            <v>1.1261624192640001</v>
          </cell>
          <cell r="M115">
            <v>1.1486856676492798</v>
          </cell>
          <cell r="N115">
            <v>1.1716593810022655</v>
          </cell>
          <cell r="O115">
            <v>1.1950925686223108</v>
          </cell>
          <cell r="P115">
            <v>1.2189944199947571</v>
          </cell>
          <cell r="Q115">
            <v>1.243374308394652</v>
          </cell>
          <cell r="R115">
            <v>1.2682417945625453</v>
          </cell>
          <cell r="S115">
            <v>1.2936066304537961</v>
          </cell>
          <cell r="T115">
            <v>1.3194787630628722</v>
          </cell>
          <cell r="U115">
            <v>1.3458683383241292</v>
          </cell>
          <cell r="V115">
            <v>1.372785705090612</v>
          </cell>
          <cell r="W115">
            <v>1.4002414191924244</v>
          </cell>
          <cell r="X115">
            <v>1.4282462475762727</v>
          </cell>
          <cell r="Y115">
            <v>1.4568111725277981</v>
          </cell>
          <cell r="Z115">
            <v>1.4859473959783542</v>
          </cell>
          <cell r="AA115">
            <v>1.5156663438979212</v>
          </cell>
          <cell r="AB115">
            <v>1.5459796707758797</v>
          </cell>
          <cell r="AC115">
            <v>1.576899264191397</v>
          </cell>
          <cell r="AD115">
            <v>1.608437249475225</v>
          </cell>
          <cell r="AE115">
            <v>1.6406059944647295</v>
          </cell>
          <cell r="AF115">
            <v>1.6734181143540243</v>
          </cell>
          <cell r="AG115">
            <v>1.7068864766411045</v>
          </cell>
          <cell r="AH115">
            <v>1.7410242061739269</v>
          </cell>
          <cell r="AI115">
            <v>1.7758446902974052</v>
          </cell>
        </row>
        <row r="116">
          <cell r="F116">
            <v>1</v>
          </cell>
          <cell r="G116">
            <v>1.02</v>
          </cell>
          <cell r="H116">
            <v>1.0404</v>
          </cell>
          <cell r="I116">
            <v>1.0612079999999999</v>
          </cell>
          <cell r="J116">
            <v>1.08243216</v>
          </cell>
          <cell r="K116">
            <v>1.1040808032</v>
          </cell>
          <cell r="L116">
            <v>1.1261624192640001</v>
          </cell>
          <cell r="M116">
            <v>1.1486856676492798</v>
          </cell>
          <cell r="N116">
            <v>1.1716593810022655</v>
          </cell>
          <cell r="O116">
            <v>1.1950925686223108</v>
          </cell>
          <cell r="P116">
            <v>1.2189944199947571</v>
          </cell>
          <cell r="Q116">
            <v>1.243374308394652</v>
          </cell>
          <cell r="R116">
            <v>1.2682417945625453</v>
          </cell>
          <cell r="S116">
            <v>1.2936066304537961</v>
          </cell>
          <cell r="T116">
            <v>1.3194787630628722</v>
          </cell>
          <cell r="U116">
            <v>1.3458683383241292</v>
          </cell>
          <cell r="V116">
            <v>1.372785705090612</v>
          </cell>
          <cell r="W116">
            <v>1.4002414191924244</v>
          </cell>
          <cell r="X116">
            <v>1.4282462475762727</v>
          </cell>
          <cell r="Y116">
            <v>1.4568111725277981</v>
          </cell>
          <cell r="Z116">
            <v>1.4859473959783542</v>
          </cell>
          <cell r="AA116">
            <v>1.5156663438979212</v>
          </cell>
          <cell r="AB116">
            <v>1.5459796707758797</v>
          </cell>
          <cell r="AC116">
            <v>1.576899264191397</v>
          </cell>
          <cell r="AD116">
            <v>1.608437249475225</v>
          </cell>
          <cell r="AE116">
            <v>1.6406059944647295</v>
          </cell>
          <cell r="AF116">
            <v>1.6734181143540243</v>
          </cell>
          <cell r="AG116">
            <v>1.7068864766411045</v>
          </cell>
          <cell r="AH116">
            <v>1.7410242061739269</v>
          </cell>
          <cell r="AI116">
            <v>1.7758446902974052</v>
          </cell>
        </row>
        <row r="120">
          <cell r="F120">
            <v>1</v>
          </cell>
          <cell r="G120">
            <v>1.02</v>
          </cell>
          <cell r="H120">
            <v>1.0404</v>
          </cell>
          <cell r="I120">
            <v>1.0612079999999999</v>
          </cell>
          <cell r="J120">
            <v>1.08243216</v>
          </cell>
          <cell r="K120">
            <v>1.1040808032</v>
          </cell>
          <cell r="L120">
            <v>1.1261624192640001</v>
          </cell>
          <cell r="M120">
            <v>1.1486856676492798</v>
          </cell>
          <cell r="N120">
            <v>1.1716593810022655</v>
          </cell>
          <cell r="O120">
            <v>1.1950925686223108</v>
          </cell>
          <cell r="P120">
            <v>1.2189944199947571</v>
          </cell>
          <cell r="Q120">
            <v>1.243374308394652</v>
          </cell>
          <cell r="R120">
            <v>1.2682417945625453</v>
          </cell>
          <cell r="S120">
            <v>1.2936066304537961</v>
          </cell>
          <cell r="T120">
            <v>1.3194787630628722</v>
          </cell>
          <cell r="U120">
            <v>1.3458683383241292</v>
          </cell>
          <cell r="V120">
            <v>1.372785705090612</v>
          </cell>
          <cell r="W120">
            <v>1.4002414191924244</v>
          </cell>
          <cell r="X120">
            <v>1.4282462475762727</v>
          </cell>
          <cell r="Y120">
            <v>1.4568111725277981</v>
          </cell>
          <cell r="Z120">
            <v>1.4859473959783542</v>
          </cell>
          <cell r="AA120">
            <v>1.5156663438979212</v>
          </cell>
          <cell r="AB120">
            <v>1.5459796707758797</v>
          </cell>
          <cell r="AC120">
            <v>1.576899264191397</v>
          </cell>
          <cell r="AD120">
            <v>1.608437249475225</v>
          </cell>
          <cell r="AE120">
            <v>1.6406059944647295</v>
          </cell>
          <cell r="AF120">
            <v>1.6734181143540243</v>
          </cell>
          <cell r="AG120">
            <v>1.7068864766411045</v>
          </cell>
          <cell r="AH120">
            <v>1.7410242061739269</v>
          </cell>
          <cell r="AI120">
            <v>1.7758446902974052</v>
          </cell>
        </row>
        <row r="121">
          <cell r="F121">
            <v>0</v>
          </cell>
          <cell r="G121">
            <v>1</v>
          </cell>
          <cell r="H121">
            <v>2</v>
          </cell>
          <cell r="I121">
            <v>3</v>
          </cell>
          <cell r="J121">
            <v>4</v>
          </cell>
          <cell r="K121">
            <v>5</v>
          </cell>
          <cell r="L121">
            <v>6</v>
          </cell>
          <cell r="M121">
            <v>7</v>
          </cell>
          <cell r="N121">
            <v>8</v>
          </cell>
          <cell r="O121">
            <v>9</v>
          </cell>
          <cell r="P121">
            <v>10</v>
          </cell>
          <cell r="Q121">
            <v>11</v>
          </cell>
          <cell r="R121">
            <v>12</v>
          </cell>
          <cell r="S121">
            <v>13</v>
          </cell>
          <cell r="T121">
            <v>14</v>
          </cell>
          <cell r="U121">
            <v>15</v>
          </cell>
          <cell r="V121">
            <v>16</v>
          </cell>
          <cell r="W121">
            <v>17</v>
          </cell>
          <cell r="X121">
            <v>18</v>
          </cell>
          <cell r="Y121">
            <v>19</v>
          </cell>
          <cell r="Z121">
            <v>20</v>
          </cell>
          <cell r="AA121">
            <v>21</v>
          </cell>
          <cell r="AB121">
            <v>22</v>
          </cell>
          <cell r="AC121">
            <v>23</v>
          </cell>
          <cell r="AD121">
            <v>24</v>
          </cell>
          <cell r="AE121">
            <v>25</v>
          </cell>
          <cell r="AF121">
            <v>26</v>
          </cell>
          <cell r="AG121">
            <v>27</v>
          </cell>
          <cell r="AH121">
            <v>28</v>
          </cell>
          <cell r="AI121">
            <v>29</v>
          </cell>
        </row>
        <row r="129">
          <cell r="F129">
            <v>43.54</v>
          </cell>
          <cell r="G129">
            <v>41.66</v>
          </cell>
          <cell r="H129">
            <v>42.493199999999995</v>
          </cell>
          <cell r="I129">
            <v>43.343063999999998</v>
          </cell>
          <cell r="J129">
            <v>44.20992528</v>
          </cell>
          <cell r="K129">
            <v>45.094123785600004</v>
          </cell>
          <cell r="L129">
            <v>45.996006261312004</v>
          </cell>
          <cell r="M129">
            <v>46.915926386538246</v>
          </cell>
          <cell r="N129">
            <v>47.85424491426901</v>
          </cell>
          <cell r="O129">
            <v>48.811329812554391</v>
          </cell>
          <cell r="P129">
            <v>49.787556408805479</v>
          </cell>
          <cell r="Q129">
            <v>50.783307536981589</v>
          </cell>
          <cell r="R129">
            <v>51.798973687721222</v>
          </cell>
          <cell r="S129">
            <v>52.834953161475646</v>
          </cell>
          <cell r="T129">
            <v>53.891652224705162</v>
          </cell>
          <cell r="U129">
            <v>54.969485269199268</v>
          </cell>
          <cell r="V129">
            <v>56.068874974583252</v>
          </cell>
          <cell r="W129">
            <v>57.190252474074917</v>
          </cell>
          <cell r="X129">
            <v>58.334057523556417</v>
          </cell>
          <cell r="Y129">
            <v>59.500738674027545</v>
          </cell>
          <cell r="Z129">
            <v>60.690753447508094</v>
          </cell>
          <cell r="AA129">
            <v>61.904568516458255</v>
          </cell>
          <cell r="AB129">
            <v>63.14265988678742</v>
          </cell>
          <cell r="AC129">
            <v>64.405513084523164</v>
          </cell>
          <cell r="AD129">
            <v>65.693623346213627</v>
          </cell>
          <cell r="AE129">
            <v>67.007495813137908</v>
          </cell>
          <cell r="AF129">
            <v>68.347645729400668</v>
          </cell>
          <cell r="AG129">
            <v>69.71459864398868</v>
          </cell>
          <cell r="AH129">
            <v>71.10889061686845</v>
          </cell>
          <cell r="AI129">
            <v>72.531068429205817</v>
          </cell>
        </row>
        <row r="142">
          <cell r="E142">
            <v>4.7074405968096058E-5</v>
          </cell>
        </row>
        <row r="143">
          <cell r="E143">
            <v>0</v>
          </cell>
        </row>
        <row r="149">
          <cell r="E149" t="str">
            <v>Aide UDE</v>
          </cell>
        </row>
      </sheetData>
      <sheetData sheetId="7" refreshError="1">
        <row r="19">
          <cell r="D19" t="str">
            <v>Electricity (€/MWh) - base case status december 2013</v>
          </cell>
        </row>
        <row r="20">
          <cell r="D20" t="str">
            <v>Electricity (€/MWh) 2013 - december NOT USED</v>
          </cell>
        </row>
        <row r="21">
          <cell r="D21" t="str">
            <v>Electricity (€/MWh) 2014 - december NOT USED</v>
          </cell>
        </row>
        <row r="22">
          <cell r="D22" t="str">
            <v>Electricity (€/MWh) 2015 - december NOT USED</v>
          </cell>
        </row>
        <row r="23">
          <cell r="D23" t="str">
            <v>Electricity (€/MWh) 2016 - december NOT USED</v>
          </cell>
        </row>
        <row r="24">
          <cell r="D24" t="str">
            <v>Electricity (€/MWh) 2017 - december NOT USED</v>
          </cell>
        </row>
        <row r="25">
          <cell r="D25" t="str">
            <v>Electricity (€/MWh) 2018 - december NOT USED</v>
          </cell>
        </row>
        <row r="26">
          <cell r="D26" t="str">
            <v>Electricity (€/MWh) 2019 - december NOT USED</v>
          </cell>
        </row>
        <row r="27">
          <cell r="D27" t="str">
            <v>Electricity (€/MWh) 2020 - december NOT USED</v>
          </cell>
        </row>
        <row r="28">
          <cell r="D28" t="str">
            <v>Electricity (€/MWh) 2021 - december NOT USED</v>
          </cell>
        </row>
        <row r="29">
          <cell r="D29" t="str">
            <v>Electricity (€/MWh) 2022 - december NOT USED</v>
          </cell>
        </row>
        <row r="30">
          <cell r="D30" t="str">
            <v>Electricity (€/MWh) 2023 - december NOT USED</v>
          </cell>
        </row>
        <row r="31">
          <cell r="D31" t="str">
            <v>Electricity (€/MWh) 2024 - december NOT USED</v>
          </cell>
        </row>
        <row r="32">
          <cell r="D32" t="str">
            <v>Electricity (€/MWh) 2025 - december NOT USED</v>
          </cell>
        </row>
        <row r="33">
          <cell r="D33" t="str">
            <v>Electricity (€/MWh) 2026 - december NOT USED</v>
          </cell>
        </row>
        <row r="34">
          <cell r="D34" t="str">
            <v>Electricity (€/MWh) 2027 - december NOT USED</v>
          </cell>
        </row>
        <row r="52">
          <cell r="D52" t="str">
            <v>Percentage of Subsidy</v>
          </cell>
          <cell r="F52" t="str">
            <v>No subsidy</v>
          </cell>
          <cell r="G52" t="str">
            <v>Aide UDE</v>
          </cell>
          <cell r="H52" t="str">
            <v>GE hors Zone de dév.</v>
          </cell>
          <cell r="I52" t="str">
            <v>GE en zone de dev. Hors Hain</v>
          </cell>
          <cell r="J52" t="str">
            <v>GE en Hain.</v>
          </cell>
          <cell r="K52" t="str">
            <v>PME Anc.</v>
          </cell>
          <cell r="L52" t="str">
            <v>GE hors Zone de Dév. Anc.</v>
          </cell>
          <cell r="M52" t="str">
            <v>GE en zone de dev. Hors Hain Anc.</v>
          </cell>
          <cell r="N52" t="str">
            <v>GE en Hain. Anc.</v>
          </cell>
        </row>
        <row r="53">
          <cell r="D53" t="str">
            <v>PV &lt; 10 kVA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 t="str">
            <v>PV 10-50 kWc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 t="str">
            <v>PV &gt; 50 kWc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 t="str">
            <v>Eolien P &lt; 100 kW</v>
          </cell>
          <cell r="F56">
            <v>0</v>
          </cell>
          <cell r="G56">
            <v>0.2</v>
          </cell>
          <cell r="H56">
            <v>0.08</v>
          </cell>
          <cell r="I56">
            <v>0.1</v>
          </cell>
          <cell r="J56">
            <v>0.12</v>
          </cell>
          <cell r="K56">
            <v>0.3</v>
          </cell>
          <cell r="L56">
            <v>0.12</v>
          </cell>
          <cell r="M56">
            <v>0.15</v>
          </cell>
          <cell r="N56">
            <v>0.18</v>
          </cell>
        </row>
        <row r="57">
          <cell r="D57" t="str">
            <v>Eolien 100 kW &lt; P &lt; 1000 kW</v>
          </cell>
          <cell r="F57">
            <v>0</v>
          </cell>
          <cell r="G57">
            <v>0.2</v>
          </cell>
          <cell r="H57">
            <v>0.08</v>
          </cell>
          <cell r="I57">
            <v>0.1</v>
          </cell>
          <cell r="J57">
            <v>0.12</v>
          </cell>
          <cell r="K57">
            <v>0.25</v>
          </cell>
          <cell r="L57">
            <v>0.1</v>
          </cell>
          <cell r="M57">
            <v>0.125</v>
          </cell>
          <cell r="N57">
            <v>0.15</v>
          </cell>
        </row>
        <row r="58">
          <cell r="D58" t="str">
            <v>Eolien P &gt; 1 MW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0.25</v>
          </cell>
          <cell r="L58">
            <v>0.1</v>
          </cell>
          <cell r="M58">
            <v>0.125</v>
          </cell>
          <cell r="N58">
            <v>0.15</v>
          </cell>
        </row>
        <row r="59">
          <cell r="D59" t="str">
            <v>Cogen fossile &lt; 10kW</v>
          </cell>
          <cell r="F59">
            <v>0</v>
          </cell>
          <cell r="G59">
            <v>0.25</v>
          </cell>
          <cell r="H59">
            <v>0.1</v>
          </cell>
          <cell r="I59">
            <v>0.13</v>
          </cell>
          <cell r="J59">
            <v>0.15</v>
          </cell>
          <cell r="K59">
            <v>0.3</v>
          </cell>
          <cell r="L59">
            <v>0.12</v>
          </cell>
          <cell r="M59">
            <v>0.15</v>
          </cell>
          <cell r="N59">
            <v>0.18</v>
          </cell>
        </row>
        <row r="60">
          <cell r="D60" t="str">
            <v>Cogen fossile &lt; 100kW</v>
          </cell>
          <cell r="F60">
            <v>0</v>
          </cell>
          <cell r="G60">
            <v>0.25</v>
          </cell>
          <cell r="H60">
            <v>0.1</v>
          </cell>
          <cell r="I60">
            <v>0.13</v>
          </cell>
          <cell r="J60">
            <v>0.15</v>
          </cell>
          <cell r="K60">
            <v>0.3</v>
          </cell>
          <cell r="L60">
            <v>0.12</v>
          </cell>
          <cell r="M60">
            <v>0.15</v>
          </cell>
          <cell r="N60">
            <v>0.18</v>
          </cell>
        </row>
        <row r="61">
          <cell r="D61" t="str">
            <v>Cogen fossile 100 &lt; 500kW</v>
          </cell>
          <cell r="F61">
            <v>0</v>
          </cell>
          <cell r="G61">
            <v>0.2</v>
          </cell>
          <cell r="H61">
            <v>0.08</v>
          </cell>
          <cell r="I61">
            <v>0.1</v>
          </cell>
          <cell r="J61">
            <v>0.12</v>
          </cell>
          <cell r="K61">
            <v>0.2</v>
          </cell>
          <cell r="L61">
            <v>0.08</v>
          </cell>
          <cell r="M61">
            <v>0.1</v>
          </cell>
          <cell r="N61">
            <v>0.12</v>
          </cell>
        </row>
        <row r="62">
          <cell r="D62" t="str">
            <v>Cogen fossile 500 &lt; 1000kW</v>
          </cell>
          <cell r="F62">
            <v>0</v>
          </cell>
          <cell r="G62">
            <v>0.2</v>
          </cell>
          <cell r="H62">
            <v>0.08</v>
          </cell>
          <cell r="I62">
            <v>0.1</v>
          </cell>
          <cell r="J62">
            <v>0.12</v>
          </cell>
          <cell r="K62">
            <v>0.2</v>
          </cell>
          <cell r="L62">
            <v>0.08</v>
          </cell>
          <cell r="M62">
            <v>0.1</v>
          </cell>
          <cell r="N62">
            <v>0.12</v>
          </cell>
        </row>
        <row r="63">
          <cell r="D63" t="str">
            <v>Cogen fossile &gt; 1000kW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 t="str">
            <v>Cogen liquide &lt; 100kW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0.3</v>
          </cell>
          <cell r="L64">
            <v>0.12</v>
          </cell>
          <cell r="M64">
            <v>0.15</v>
          </cell>
          <cell r="N64">
            <v>0.18</v>
          </cell>
        </row>
        <row r="65">
          <cell r="D65" t="str">
            <v>Cogen liquide 100 &lt; 500kW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0.2</v>
          </cell>
          <cell r="L65">
            <v>0.08</v>
          </cell>
          <cell r="M65">
            <v>0.1</v>
          </cell>
          <cell r="N65">
            <v>0.12</v>
          </cell>
        </row>
        <row r="66">
          <cell r="D66" t="str">
            <v>Cogen liquide 500 &lt; 1000kW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0.2</v>
          </cell>
          <cell r="L66">
            <v>0.08</v>
          </cell>
          <cell r="M66">
            <v>0.1</v>
          </cell>
          <cell r="N66">
            <v>0.12</v>
          </cell>
        </row>
        <row r="67">
          <cell r="D67" t="str">
            <v>Cogen liquide &gt; 1000kW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 t="str">
            <v>Cogen Bio.sol. &lt; 500kW</v>
          </cell>
          <cell r="F68">
            <v>0</v>
          </cell>
          <cell r="G68">
            <v>0.3</v>
          </cell>
          <cell r="H68">
            <v>0.12</v>
          </cell>
          <cell r="I68">
            <v>0.15</v>
          </cell>
          <cell r="J68">
            <v>0.18</v>
          </cell>
          <cell r="K68">
            <v>0.4</v>
          </cell>
          <cell r="L68">
            <v>0.16</v>
          </cell>
          <cell r="M68">
            <v>0.2</v>
          </cell>
          <cell r="N68">
            <v>0.24</v>
          </cell>
        </row>
        <row r="69">
          <cell r="D69" t="str">
            <v>Cogen Bio.sol 500 &lt; 1000kW</v>
          </cell>
          <cell r="F69">
            <v>0</v>
          </cell>
          <cell r="G69">
            <v>0.2</v>
          </cell>
          <cell r="H69">
            <v>0.08</v>
          </cell>
          <cell r="I69">
            <v>0.1</v>
          </cell>
          <cell r="J69">
            <v>0.12</v>
          </cell>
          <cell r="K69">
            <v>0.3</v>
          </cell>
          <cell r="L69">
            <v>0.12</v>
          </cell>
          <cell r="M69">
            <v>0.15</v>
          </cell>
          <cell r="N69">
            <v>0.18</v>
          </cell>
        </row>
        <row r="70">
          <cell r="D70" t="str">
            <v>Cogen Bio.sol. 1000 &lt; 5000kW</v>
          </cell>
          <cell r="F70">
            <v>0</v>
          </cell>
          <cell r="G70">
            <v>0.1</v>
          </cell>
          <cell r="H70">
            <v>0</v>
          </cell>
          <cell r="I70">
            <v>0</v>
          </cell>
          <cell r="J70">
            <v>0</v>
          </cell>
          <cell r="K70">
            <v>0.2</v>
          </cell>
          <cell r="L70">
            <v>0.08</v>
          </cell>
          <cell r="M70">
            <v>0.1</v>
          </cell>
          <cell r="N70">
            <v>0.12</v>
          </cell>
        </row>
        <row r="71">
          <cell r="D71" t="str">
            <v>Cogen Bio.sol. &gt; 5000kW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0.15</v>
          </cell>
          <cell r="L71">
            <v>0.06</v>
          </cell>
          <cell r="M71">
            <v>7.4999999999999997E-2</v>
          </cell>
          <cell r="N71">
            <v>0.09</v>
          </cell>
        </row>
        <row r="72">
          <cell r="D72" t="str">
            <v>Biometha &lt; 10kW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0.3</v>
          </cell>
          <cell r="L72">
            <v>0.12</v>
          </cell>
          <cell r="M72">
            <v>0.15</v>
          </cell>
          <cell r="N72">
            <v>0.18</v>
          </cell>
        </row>
        <row r="73">
          <cell r="D73" t="str">
            <v>Biometha 10 &lt; 200kW</v>
          </cell>
          <cell r="F73">
            <v>0</v>
          </cell>
          <cell r="G73">
            <v>0.27500000000000002</v>
          </cell>
          <cell r="H73">
            <v>0.11</v>
          </cell>
          <cell r="I73">
            <v>0.13750000000000001</v>
          </cell>
          <cell r="J73">
            <v>0.16500000000000001</v>
          </cell>
          <cell r="K73">
            <v>0.3</v>
          </cell>
          <cell r="L73">
            <v>0.12</v>
          </cell>
          <cell r="M73">
            <v>0.15</v>
          </cell>
          <cell r="N73">
            <v>0.18</v>
          </cell>
        </row>
        <row r="74">
          <cell r="D74" t="str">
            <v>Biometha 200 &lt; 600kW</v>
          </cell>
          <cell r="F74">
            <v>0</v>
          </cell>
          <cell r="G74">
            <v>0.27500000000000002</v>
          </cell>
          <cell r="H74">
            <v>0.11</v>
          </cell>
          <cell r="I74">
            <v>0.13750000000000001</v>
          </cell>
          <cell r="J74">
            <v>0.16500000000000001</v>
          </cell>
          <cell r="K74">
            <v>0.25</v>
          </cell>
          <cell r="L74">
            <v>0.1</v>
          </cell>
          <cell r="M74">
            <v>0.125</v>
          </cell>
          <cell r="N74">
            <v>0.15</v>
          </cell>
        </row>
        <row r="75">
          <cell r="D75" t="str">
            <v>Biometha 0,6 &lt; 1,5MW</v>
          </cell>
          <cell r="F75">
            <v>0</v>
          </cell>
          <cell r="G75">
            <v>0.22500000000000001</v>
          </cell>
          <cell r="H75">
            <v>0.09</v>
          </cell>
          <cell r="I75">
            <v>0.1125</v>
          </cell>
          <cell r="J75">
            <v>0.13500000000000001</v>
          </cell>
          <cell r="K75">
            <v>0.25</v>
          </cell>
          <cell r="L75">
            <v>0.1</v>
          </cell>
          <cell r="M75">
            <v>0.125</v>
          </cell>
          <cell r="N75">
            <v>0.15</v>
          </cell>
        </row>
        <row r="76">
          <cell r="D76" t="str">
            <v>Biometha &gt; 1,5 MW</v>
          </cell>
          <cell r="F76">
            <v>0</v>
          </cell>
          <cell r="G76">
            <v>0.22500000000000001</v>
          </cell>
          <cell r="H76">
            <v>0.09</v>
          </cell>
          <cell r="I76">
            <v>0.1125</v>
          </cell>
          <cell r="J76">
            <v>0.13500000000000001</v>
          </cell>
          <cell r="K76">
            <v>0.2</v>
          </cell>
          <cell r="L76">
            <v>0.08</v>
          </cell>
          <cell r="M76">
            <v>0.1</v>
          </cell>
          <cell r="N76">
            <v>0.12</v>
          </cell>
        </row>
        <row r="77">
          <cell r="D77" t="str">
            <v>Hydro &lt;10kW</v>
          </cell>
          <cell r="F77">
            <v>0</v>
          </cell>
          <cell r="G77">
            <v>0.15555555555555556</v>
          </cell>
          <cell r="H77">
            <v>6.222222222222222E-2</v>
          </cell>
          <cell r="I77">
            <v>7.7777777777777779E-2</v>
          </cell>
          <cell r="J77">
            <v>9.3333333333333338E-2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 t="str">
            <v>Hydro 10kW&lt;P&lt;100kW</v>
          </cell>
          <cell r="F78">
            <v>0</v>
          </cell>
          <cell r="G78">
            <v>0.2</v>
          </cell>
          <cell r="H78">
            <v>0.08</v>
          </cell>
          <cell r="I78">
            <v>0.1</v>
          </cell>
          <cell r="J78">
            <v>0.12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 t="str">
            <v>Hydro 100kW&lt;P&lt;1MW</v>
          </cell>
          <cell r="F79">
            <v>0</v>
          </cell>
          <cell r="G79">
            <v>0.2</v>
          </cell>
          <cell r="H79">
            <v>0.08</v>
          </cell>
          <cell r="I79">
            <v>0.1</v>
          </cell>
          <cell r="J79">
            <v>0.12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 t="str">
            <v>Hydro 1MW&gt;P</v>
          </cell>
          <cell r="F80">
            <v>0</v>
          </cell>
          <cell r="G80">
            <v>0.2</v>
          </cell>
          <cell r="H80">
            <v>0.08</v>
          </cell>
          <cell r="I80">
            <v>0.1</v>
          </cell>
          <cell r="J80">
            <v>0.12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4">
          <cell r="D84" t="str">
            <v>Period of GSC support</v>
          </cell>
          <cell r="F84" t="str">
            <v>10 years</v>
          </cell>
          <cell r="G84" t="str">
            <v>12 years</v>
          </cell>
          <cell r="H84" t="str">
            <v>15 years</v>
          </cell>
          <cell r="I84" t="str">
            <v>lifetime</v>
          </cell>
          <cell r="J84" t="str">
            <v>Gov</v>
          </cell>
        </row>
        <row r="85">
          <cell r="D85" t="str">
            <v>PV &lt; 10 kVA</v>
          </cell>
          <cell r="F85">
            <v>10</v>
          </cell>
          <cell r="G85">
            <v>12</v>
          </cell>
          <cell r="H85">
            <v>15</v>
          </cell>
          <cell r="I85">
            <v>20</v>
          </cell>
          <cell r="J85">
            <v>10</v>
          </cell>
        </row>
        <row r="86">
          <cell r="D86" t="str">
            <v>PV 10-50 kWc</v>
          </cell>
          <cell r="F86">
            <v>10</v>
          </cell>
          <cell r="G86">
            <v>12</v>
          </cell>
          <cell r="H86">
            <v>15</v>
          </cell>
          <cell r="I86">
            <v>20</v>
          </cell>
          <cell r="J86">
            <v>10</v>
          </cell>
        </row>
        <row r="87">
          <cell r="D87" t="str">
            <v>PV &gt; 50 kWc</v>
          </cell>
          <cell r="F87">
            <v>10</v>
          </cell>
          <cell r="G87">
            <v>12</v>
          </cell>
          <cell r="H87">
            <v>15</v>
          </cell>
          <cell r="I87">
            <v>20</v>
          </cell>
          <cell r="J87">
            <v>10</v>
          </cell>
        </row>
        <row r="88">
          <cell r="D88" t="str">
            <v>Eolien P &lt; 100 kW</v>
          </cell>
          <cell r="F88">
            <v>10</v>
          </cell>
          <cell r="G88">
            <v>12</v>
          </cell>
          <cell r="H88">
            <v>15</v>
          </cell>
          <cell r="I88">
            <v>15</v>
          </cell>
          <cell r="J88">
            <v>15</v>
          </cell>
        </row>
        <row r="89">
          <cell r="D89" t="str">
            <v>Eolien 100 kW &lt; P &lt; 1000 kW</v>
          </cell>
          <cell r="F89">
            <v>10</v>
          </cell>
          <cell r="G89">
            <v>12</v>
          </cell>
          <cell r="H89">
            <v>15</v>
          </cell>
          <cell r="I89">
            <v>15</v>
          </cell>
          <cell r="J89">
            <v>15</v>
          </cell>
        </row>
        <row r="90">
          <cell r="D90" t="str">
            <v>Eolien P &gt; 1 MW</v>
          </cell>
          <cell r="F90">
            <v>10</v>
          </cell>
          <cell r="G90">
            <v>12</v>
          </cell>
          <cell r="H90">
            <v>15</v>
          </cell>
          <cell r="I90">
            <v>15</v>
          </cell>
          <cell r="J90">
            <v>15</v>
          </cell>
        </row>
        <row r="91">
          <cell r="D91" t="str">
            <v>Cogen fossile &lt; 10kW</v>
          </cell>
          <cell r="F91">
            <v>10</v>
          </cell>
          <cell r="G91">
            <v>12</v>
          </cell>
          <cell r="H91">
            <v>15</v>
          </cell>
          <cell r="I91">
            <v>15</v>
          </cell>
          <cell r="J91">
            <v>15</v>
          </cell>
        </row>
        <row r="92">
          <cell r="D92" t="str">
            <v>Cogen fossile &lt; 100kW</v>
          </cell>
          <cell r="F92">
            <v>10</v>
          </cell>
          <cell r="G92">
            <v>12</v>
          </cell>
          <cell r="H92">
            <v>15</v>
          </cell>
          <cell r="I92">
            <v>15</v>
          </cell>
          <cell r="J92">
            <v>15</v>
          </cell>
        </row>
        <row r="93">
          <cell r="D93" t="str">
            <v>Cogen fossile 100 &lt; 500kW</v>
          </cell>
          <cell r="F93">
            <v>10</v>
          </cell>
          <cell r="G93">
            <v>12</v>
          </cell>
          <cell r="H93">
            <v>15</v>
          </cell>
          <cell r="I93">
            <v>15</v>
          </cell>
          <cell r="J93">
            <v>15</v>
          </cell>
        </row>
        <row r="94">
          <cell r="D94" t="str">
            <v>Cogen fossile 500 &lt; 1000kW</v>
          </cell>
          <cell r="F94">
            <v>10</v>
          </cell>
          <cell r="G94">
            <v>12</v>
          </cell>
          <cell r="H94">
            <v>15</v>
          </cell>
          <cell r="I94">
            <v>15</v>
          </cell>
          <cell r="J94">
            <v>15</v>
          </cell>
        </row>
        <row r="95">
          <cell r="D95" t="str">
            <v>Cogen fossile &gt; 1000kW</v>
          </cell>
          <cell r="F95">
            <v>10</v>
          </cell>
          <cell r="G95">
            <v>12</v>
          </cell>
          <cell r="H95">
            <v>15</v>
          </cell>
          <cell r="I95">
            <v>20</v>
          </cell>
          <cell r="J95">
            <v>15</v>
          </cell>
        </row>
        <row r="96">
          <cell r="D96" t="str">
            <v>Cogen liquide &lt; 100kW</v>
          </cell>
          <cell r="F96">
            <v>10</v>
          </cell>
          <cell r="G96">
            <v>12</v>
          </cell>
          <cell r="H96">
            <v>15</v>
          </cell>
          <cell r="I96">
            <v>15</v>
          </cell>
          <cell r="J96">
            <v>15</v>
          </cell>
        </row>
        <row r="97">
          <cell r="D97" t="str">
            <v>Cogen liquide 100 &lt; 500kW</v>
          </cell>
          <cell r="F97">
            <v>10</v>
          </cell>
          <cell r="G97">
            <v>12</v>
          </cell>
          <cell r="H97">
            <v>15</v>
          </cell>
          <cell r="I97">
            <v>15</v>
          </cell>
          <cell r="J97">
            <v>15</v>
          </cell>
        </row>
        <row r="98">
          <cell r="D98" t="str">
            <v>Cogen liquide 500 &lt; 1000kW</v>
          </cell>
          <cell r="F98">
            <v>10</v>
          </cell>
          <cell r="G98">
            <v>12</v>
          </cell>
          <cell r="H98">
            <v>15</v>
          </cell>
          <cell r="I98">
            <v>15</v>
          </cell>
          <cell r="J98">
            <v>15</v>
          </cell>
        </row>
        <row r="99">
          <cell r="D99" t="str">
            <v>Cogen liquide &gt; 1000kW</v>
          </cell>
          <cell r="F99">
            <v>10</v>
          </cell>
          <cell r="G99">
            <v>12</v>
          </cell>
          <cell r="H99">
            <v>15</v>
          </cell>
          <cell r="I99">
            <v>20</v>
          </cell>
          <cell r="J99">
            <v>15</v>
          </cell>
        </row>
        <row r="100">
          <cell r="D100" t="str">
            <v>Cogen Bio.sol. &lt; 500kW</v>
          </cell>
          <cell r="F100">
            <v>10</v>
          </cell>
          <cell r="G100">
            <v>12</v>
          </cell>
          <cell r="H100">
            <v>15</v>
          </cell>
          <cell r="I100">
            <v>15</v>
          </cell>
          <cell r="J100">
            <v>15</v>
          </cell>
        </row>
        <row r="101">
          <cell r="D101" t="str">
            <v>Cogen Bio.sol 500 &lt; 1000kW</v>
          </cell>
          <cell r="F101">
            <v>10</v>
          </cell>
          <cell r="G101">
            <v>12</v>
          </cell>
          <cell r="H101">
            <v>15</v>
          </cell>
          <cell r="I101">
            <v>15</v>
          </cell>
          <cell r="J101">
            <v>15</v>
          </cell>
        </row>
        <row r="102">
          <cell r="D102" t="str">
            <v>Cogen Bio.sol. 1000 &lt; 5000kW</v>
          </cell>
          <cell r="F102">
            <v>10</v>
          </cell>
          <cell r="G102">
            <v>12</v>
          </cell>
          <cell r="H102">
            <v>15</v>
          </cell>
          <cell r="I102">
            <v>20</v>
          </cell>
          <cell r="J102">
            <v>15</v>
          </cell>
        </row>
        <row r="103">
          <cell r="D103" t="str">
            <v>Cogen Bio.sol. &gt; 5000kW</v>
          </cell>
          <cell r="F103">
            <v>10</v>
          </cell>
          <cell r="G103">
            <v>12</v>
          </cell>
          <cell r="H103">
            <v>15</v>
          </cell>
          <cell r="I103">
            <v>20</v>
          </cell>
          <cell r="J103">
            <v>15</v>
          </cell>
        </row>
        <row r="104">
          <cell r="D104" t="str">
            <v>Biometha &lt; 10kW</v>
          </cell>
          <cell r="F104">
            <v>10</v>
          </cell>
          <cell r="G104">
            <v>12</v>
          </cell>
          <cell r="H104">
            <v>15</v>
          </cell>
          <cell r="I104">
            <v>15</v>
          </cell>
          <cell r="J104">
            <v>15</v>
          </cell>
        </row>
        <row r="105">
          <cell r="D105" t="str">
            <v>Biometha 10 &lt; 200kW</v>
          </cell>
          <cell r="F105">
            <v>10</v>
          </cell>
          <cell r="G105">
            <v>12</v>
          </cell>
          <cell r="H105">
            <v>15</v>
          </cell>
          <cell r="I105">
            <v>15</v>
          </cell>
          <cell r="J105">
            <v>15</v>
          </cell>
        </row>
        <row r="106">
          <cell r="D106" t="str">
            <v>Biometha 200 &lt; 600kW</v>
          </cell>
          <cell r="F106">
            <v>10</v>
          </cell>
          <cell r="G106">
            <v>12</v>
          </cell>
          <cell r="H106">
            <v>15</v>
          </cell>
          <cell r="I106">
            <v>15</v>
          </cell>
          <cell r="J106">
            <v>15</v>
          </cell>
        </row>
        <row r="107">
          <cell r="D107" t="str">
            <v>Biometha 0,6 &lt; 1,5MW</v>
          </cell>
          <cell r="F107">
            <v>10</v>
          </cell>
          <cell r="G107">
            <v>12</v>
          </cell>
          <cell r="H107">
            <v>15</v>
          </cell>
          <cell r="I107">
            <v>15</v>
          </cell>
          <cell r="J107">
            <v>15</v>
          </cell>
        </row>
        <row r="108">
          <cell r="D108" t="str">
            <v>Biometha &gt; 1,5 MW</v>
          </cell>
          <cell r="F108">
            <v>10</v>
          </cell>
          <cell r="G108">
            <v>12</v>
          </cell>
          <cell r="H108">
            <v>15</v>
          </cell>
          <cell r="I108">
            <v>15</v>
          </cell>
          <cell r="J108">
            <v>15</v>
          </cell>
        </row>
        <row r="109">
          <cell r="D109" t="str">
            <v>Hydro &lt;10kW</v>
          </cell>
          <cell r="F109">
            <v>10</v>
          </cell>
          <cell r="G109">
            <v>12</v>
          </cell>
          <cell r="H109">
            <v>15</v>
          </cell>
          <cell r="I109">
            <v>35</v>
          </cell>
          <cell r="J109">
            <v>15</v>
          </cell>
        </row>
        <row r="110">
          <cell r="D110" t="str">
            <v>Hydro 10kW&lt;P&lt;100kW</v>
          </cell>
          <cell r="F110">
            <v>10</v>
          </cell>
          <cell r="G110">
            <v>12</v>
          </cell>
          <cell r="H110">
            <v>15</v>
          </cell>
          <cell r="I110">
            <v>35</v>
          </cell>
          <cell r="J110">
            <v>15</v>
          </cell>
        </row>
        <row r="111">
          <cell r="D111" t="str">
            <v>Hydro 100kW&lt;P&lt;1MW</v>
          </cell>
          <cell r="F111">
            <v>10</v>
          </cell>
          <cell r="G111">
            <v>12</v>
          </cell>
          <cell r="H111">
            <v>15</v>
          </cell>
          <cell r="I111">
            <v>35</v>
          </cell>
          <cell r="J111">
            <v>15</v>
          </cell>
        </row>
        <row r="112">
          <cell r="D112" t="str">
            <v>Hydro 1MW&gt;P</v>
          </cell>
          <cell r="F112">
            <v>10</v>
          </cell>
          <cell r="G112">
            <v>12</v>
          </cell>
          <cell r="H112">
            <v>15</v>
          </cell>
          <cell r="I112">
            <v>35</v>
          </cell>
          <cell r="J112">
            <v>15</v>
          </cell>
        </row>
        <row r="114">
          <cell r="D114" t="str">
            <v>WACC</v>
          </cell>
          <cell r="F114" t="str">
            <v>Tech. Spec.</v>
          </cell>
          <cell r="G114" t="str">
            <v>Gov</v>
          </cell>
          <cell r="H114" t="str">
            <v>Tech. Spec. -1%</v>
          </cell>
          <cell r="I114" t="str">
            <v>Tech. Spec. +1%</v>
          </cell>
        </row>
        <row r="115">
          <cell r="D115" t="str">
            <v>PV &lt; 10 kVA</v>
          </cell>
          <cell r="F115">
            <v>7.0000000000000007E-2</v>
          </cell>
          <cell r="G115">
            <v>7.0000000000000007E-2</v>
          </cell>
          <cell r="H115">
            <v>6.0000000000000005E-2</v>
          </cell>
          <cell r="I115">
            <v>0.08</v>
          </cell>
        </row>
        <row r="116">
          <cell r="D116" t="str">
            <v>PV 10-50 kWc</v>
          </cell>
          <cell r="F116">
            <v>7.0000000000000007E-2</v>
          </cell>
          <cell r="G116">
            <v>7.0000000000000007E-2</v>
          </cell>
          <cell r="H116">
            <v>6.0000000000000005E-2</v>
          </cell>
          <cell r="I116">
            <v>0.08</v>
          </cell>
        </row>
        <row r="117">
          <cell r="D117" t="str">
            <v>PV &gt; 50 kWc</v>
          </cell>
          <cell r="F117">
            <v>7.0000000000000007E-2</v>
          </cell>
          <cell r="G117">
            <v>7.0000000000000007E-2</v>
          </cell>
          <cell r="H117">
            <v>6.0000000000000005E-2</v>
          </cell>
          <cell r="I117">
            <v>0.08</v>
          </cell>
        </row>
        <row r="118">
          <cell r="D118" t="str">
            <v>Eolien P &lt; 100 kW</v>
          </cell>
          <cell r="F118">
            <v>0.08</v>
          </cell>
          <cell r="G118">
            <v>7.0000000000000007E-2</v>
          </cell>
          <cell r="H118">
            <v>7.0000000000000007E-2</v>
          </cell>
          <cell r="I118">
            <v>0.09</v>
          </cell>
        </row>
        <row r="119">
          <cell r="D119" t="str">
            <v>Eolien 100 kW &lt; P &lt; 1000 kW</v>
          </cell>
          <cell r="F119">
            <v>0.08</v>
          </cell>
          <cell r="G119">
            <v>7.0000000000000007E-2</v>
          </cell>
          <cell r="H119">
            <v>7.0000000000000007E-2</v>
          </cell>
          <cell r="I119">
            <v>0.09</v>
          </cell>
        </row>
        <row r="120">
          <cell r="D120" t="str">
            <v>Eolien P &gt; 1 MW</v>
          </cell>
          <cell r="F120">
            <v>0.08</v>
          </cell>
          <cell r="G120">
            <v>7.0000000000000007E-2</v>
          </cell>
          <cell r="H120">
            <v>7.0000000000000007E-2</v>
          </cell>
          <cell r="I120">
            <v>0.09</v>
          </cell>
        </row>
        <row r="121">
          <cell r="D121" t="str">
            <v>Cogen fossile &lt; 10kW</v>
          </cell>
          <cell r="F121">
            <v>0.12</v>
          </cell>
          <cell r="G121">
            <v>0.09</v>
          </cell>
          <cell r="H121">
            <v>0.11</v>
          </cell>
          <cell r="I121">
            <v>0.13</v>
          </cell>
        </row>
        <row r="122">
          <cell r="D122" t="str">
            <v>Cogen fossile &lt; 100kW</v>
          </cell>
          <cell r="F122">
            <v>0.12</v>
          </cell>
          <cell r="G122">
            <v>0.09</v>
          </cell>
          <cell r="H122">
            <v>0.11</v>
          </cell>
          <cell r="I122">
            <v>0.13</v>
          </cell>
        </row>
        <row r="123">
          <cell r="D123" t="str">
            <v>Cogen fossile 100 &lt; 500kW</v>
          </cell>
          <cell r="F123">
            <v>0.12</v>
          </cell>
          <cell r="G123">
            <v>0.09</v>
          </cell>
          <cell r="H123">
            <v>0.11</v>
          </cell>
          <cell r="I123">
            <v>0.13</v>
          </cell>
        </row>
        <row r="124">
          <cell r="D124" t="str">
            <v>Cogen fossile 500 &lt; 1000kW</v>
          </cell>
          <cell r="F124">
            <v>0.12</v>
          </cell>
          <cell r="G124">
            <v>0.09</v>
          </cell>
          <cell r="H124">
            <v>0.11</v>
          </cell>
          <cell r="I124">
            <v>0.13</v>
          </cell>
        </row>
        <row r="125">
          <cell r="D125" t="str">
            <v>Cogen fossile &gt; 1000kW</v>
          </cell>
          <cell r="F125">
            <v>0.12</v>
          </cell>
          <cell r="G125">
            <v>0.09</v>
          </cell>
          <cell r="H125">
            <v>0.11</v>
          </cell>
          <cell r="I125">
            <v>0.13</v>
          </cell>
        </row>
        <row r="126">
          <cell r="D126" t="str">
            <v>Cogen liquide &lt; 100kW</v>
          </cell>
          <cell r="F126">
            <v>0.12</v>
          </cell>
          <cell r="G126">
            <v>0.09</v>
          </cell>
          <cell r="H126">
            <v>0.11</v>
          </cell>
          <cell r="I126">
            <v>0.13</v>
          </cell>
        </row>
        <row r="127">
          <cell r="D127" t="str">
            <v>Cogen liquide 100 &lt; 500kW</v>
          </cell>
          <cell r="F127">
            <v>0.12</v>
          </cell>
          <cell r="G127">
            <v>0.09</v>
          </cell>
          <cell r="H127">
            <v>0.11</v>
          </cell>
          <cell r="I127">
            <v>0.13</v>
          </cell>
        </row>
        <row r="128">
          <cell r="D128" t="str">
            <v>Cogen liquide 500 &lt; 1000kW</v>
          </cell>
          <cell r="F128">
            <v>0.12</v>
          </cell>
          <cell r="G128">
            <v>0.09</v>
          </cell>
          <cell r="H128">
            <v>0.11</v>
          </cell>
          <cell r="I128">
            <v>0.13</v>
          </cell>
        </row>
        <row r="129">
          <cell r="D129" t="str">
            <v>Cogen liquide &gt; 1000kW</v>
          </cell>
          <cell r="F129">
            <v>0.12</v>
          </cell>
          <cell r="G129">
            <v>0.09</v>
          </cell>
          <cell r="H129">
            <v>0.11</v>
          </cell>
          <cell r="I129">
            <v>0.13</v>
          </cell>
        </row>
        <row r="130">
          <cell r="D130" t="str">
            <v>Cogen Bio.sol. &lt; 500kW</v>
          </cell>
          <cell r="F130">
            <v>0.12</v>
          </cell>
          <cell r="G130">
            <v>0.09</v>
          </cell>
          <cell r="H130">
            <v>0.11</v>
          </cell>
          <cell r="I130">
            <v>0.13</v>
          </cell>
        </row>
        <row r="131">
          <cell r="D131" t="str">
            <v>Cogen Bio.sol 500 &lt; 1000kW</v>
          </cell>
          <cell r="F131">
            <v>0.12</v>
          </cell>
          <cell r="G131">
            <v>0.09</v>
          </cell>
          <cell r="H131">
            <v>0.11</v>
          </cell>
          <cell r="I131">
            <v>0.13</v>
          </cell>
        </row>
        <row r="132">
          <cell r="D132" t="str">
            <v>Cogen Bio.sol. 1000 &lt; 5000kW</v>
          </cell>
          <cell r="F132">
            <v>0.12</v>
          </cell>
          <cell r="G132">
            <v>0.09</v>
          </cell>
          <cell r="H132">
            <v>0.11</v>
          </cell>
          <cell r="I132">
            <v>0.13</v>
          </cell>
        </row>
        <row r="133">
          <cell r="D133" t="str">
            <v>Cogen Bio.sol. &gt; 5000kW</v>
          </cell>
          <cell r="F133">
            <v>0.12</v>
          </cell>
          <cell r="G133">
            <v>0.09</v>
          </cell>
          <cell r="H133">
            <v>0.11</v>
          </cell>
          <cell r="I133">
            <v>0.13</v>
          </cell>
        </row>
        <row r="134">
          <cell r="D134" t="str">
            <v>Biometha &lt; 10kW</v>
          </cell>
          <cell r="F134">
            <v>0.12</v>
          </cell>
          <cell r="G134">
            <v>0.08</v>
          </cell>
          <cell r="H134">
            <v>0.11</v>
          </cell>
          <cell r="I134">
            <v>0.13</v>
          </cell>
        </row>
        <row r="135">
          <cell r="D135" t="str">
            <v>Biometha 10 &lt; 200kW</v>
          </cell>
          <cell r="F135">
            <v>0.12</v>
          </cell>
          <cell r="G135">
            <v>0.08</v>
          </cell>
          <cell r="H135">
            <v>0.11</v>
          </cell>
          <cell r="I135">
            <v>0.13</v>
          </cell>
        </row>
        <row r="136">
          <cell r="D136" t="str">
            <v>Biometha 200 &lt; 600kW</v>
          </cell>
          <cell r="F136">
            <v>0.12</v>
          </cell>
          <cell r="G136">
            <v>0.08</v>
          </cell>
          <cell r="H136">
            <v>0.11</v>
          </cell>
          <cell r="I136">
            <v>0.13</v>
          </cell>
        </row>
        <row r="137">
          <cell r="D137" t="str">
            <v>Biometha 0,6 &lt; 1,5MW</v>
          </cell>
          <cell r="F137">
            <v>0.12</v>
          </cell>
          <cell r="G137">
            <v>0.09</v>
          </cell>
          <cell r="H137">
            <v>0.11</v>
          </cell>
          <cell r="I137">
            <v>0.13</v>
          </cell>
        </row>
        <row r="138">
          <cell r="D138" t="str">
            <v>Biometha &gt; 1,5 MW</v>
          </cell>
          <cell r="F138">
            <v>0.12</v>
          </cell>
          <cell r="G138">
            <v>0.09</v>
          </cell>
          <cell r="H138">
            <v>0.11</v>
          </cell>
          <cell r="I138">
            <v>0.13</v>
          </cell>
        </row>
        <row r="139">
          <cell r="D139" t="str">
            <v>Hydro &lt;10kW</v>
          </cell>
          <cell r="F139">
            <v>0.08</v>
          </cell>
          <cell r="G139">
            <v>7.0000000000000007E-2</v>
          </cell>
          <cell r="H139">
            <v>7.0000000000000007E-2</v>
          </cell>
          <cell r="I139">
            <v>0.09</v>
          </cell>
        </row>
        <row r="140">
          <cell r="D140" t="str">
            <v>Hydro 10kW&lt;P&lt;100kW</v>
          </cell>
          <cell r="F140">
            <v>0.08</v>
          </cell>
          <cell r="G140">
            <v>7.0000000000000007E-2</v>
          </cell>
          <cell r="H140">
            <v>7.0000000000000007E-2</v>
          </cell>
          <cell r="I140">
            <v>0.09</v>
          </cell>
        </row>
        <row r="141">
          <cell r="D141" t="str">
            <v>Hydro 100kW&lt;P&lt;1MW</v>
          </cell>
          <cell r="F141">
            <v>0.08</v>
          </cell>
          <cell r="G141">
            <v>7.0000000000000007E-2</v>
          </cell>
          <cell r="H141">
            <v>7.0000000000000007E-2</v>
          </cell>
          <cell r="I141">
            <v>0.09</v>
          </cell>
        </row>
        <row r="142">
          <cell r="D142" t="str">
            <v>Hydro 1MW&gt;P</v>
          </cell>
          <cell r="F142">
            <v>0.08</v>
          </cell>
          <cell r="G142">
            <v>7.0000000000000007E-2</v>
          </cell>
          <cell r="H142">
            <v>7.0000000000000007E-2</v>
          </cell>
          <cell r="I142">
            <v>0.09</v>
          </cell>
        </row>
        <row r="144">
          <cell r="D144" t="str">
            <v>Combustibles inflation</v>
          </cell>
          <cell r="F144" t="str">
            <v>Reference</v>
          </cell>
          <cell r="G144" t="str">
            <v>Low</v>
          </cell>
          <cell r="H144" t="str">
            <v>High</v>
          </cell>
          <cell r="I144" t="str">
            <v>CWaPE</v>
          </cell>
        </row>
        <row r="145">
          <cell r="D145" t="str">
            <v>Fossil fuels inflation</v>
          </cell>
          <cell r="F145">
            <v>0.02</v>
          </cell>
          <cell r="G145">
            <v>2.2499999999999999E-2</v>
          </cell>
          <cell r="H145">
            <v>0.05</v>
          </cell>
          <cell r="I145">
            <v>0.02</v>
          </cell>
        </row>
        <row r="146">
          <cell r="D146" t="str">
            <v>Biofuel inflation</v>
          </cell>
          <cell r="F146">
            <v>3.5000000000000003E-2</v>
          </cell>
          <cell r="G146">
            <v>2.2499999999999999E-2</v>
          </cell>
          <cell r="H146">
            <v>0.05</v>
          </cell>
          <cell r="I146">
            <v>0.02</v>
          </cell>
        </row>
        <row r="147">
          <cell r="D147" t="str">
            <v>Biomass inflation</v>
          </cell>
          <cell r="F147">
            <v>3.1E-2</v>
          </cell>
          <cell r="G147">
            <v>2.2499999999999999E-2</v>
          </cell>
          <cell r="H147">
            <v>0.05</v>
          </cell>
          <cell r="I147">
            <v>0.02</v>
          </cell>
        </row>
        <row r="148">
          <cell r="D148" t="str">
            <v>Digester input inflation</v>
          </cell>
          <cell r="F148">
            <v>0.02</v>
          </cell>
          <cell r="G148">
            <v>2.2499999999999999E-2</v>
          </cell>
          <cell r="H148">
            <v>0.05</v>
          </cell>
          <cell r="I148">
            <v>0.02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  <cell r="R2">
            <v>2021</v>
          </cell>
          <cell r="S2">
            <v>2022</v>
          </cell>
          <cell r="T2">
            <v>2023</v>
          </cell>
          <cell r="U2">
            <v>2024</v>
          </cell>
          <cell r="V2">
            <v>2025</v>
          </cell>
          <cell r="W2">
            <v>2026</v>
          </cell>
          <cell r="X2">
            <v>2027</v>
          </cell>
          <cell r="Y2">
            <v>2028</v>
          </cell>
          <cell r="Z2">
            <v>2029</v>
          </cell>
          <cell r="AA2">
            <v>2030</v>
          </cell>
          <cell r="AB2">
            <v>2031</v>
          </cell>
          <cell r="AC2">
            <v>2032</v>
          </cell>
          <cell r="AD2">
            <v>2033</v>
          </cell>
          <cell r="AE2">
            <v>2034</v>
          </cell>
          <cell r="AF2">
            <v>2035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ver"/>
      <sheetName val="Analyse de sensibilité"/>
      <sheetName val="Scenarios &amp; output "/>
      <sheetName val="General Inputs"/>
      <sheetName val="Sim Inputs"/>
      <sheetName val="BP EBL AMO"/>
      <sheetName val="BP CWaPE NPV"/>
      <sheetName val="BP CWaPE"/>
      <sheetName val="Output"/>
      <sheetName val="OpexCapex PAMT +5%"/>
      <sheetName val="Power and fuel prices"/>
      <sheetName val="OpexCapex PAMT"/>
      <sheetName val="Fuel and power prices"/>
      <sheetName val="Maintenance agenda"/>
      <sheetName val="raw data EMT"/>
      <sheetName val="Fuel scenarios les awirs"/>
      <sheetName val="O&amp;M last year study"/>
      <sheetName val="WACC"/>
      <sheetName val="GvO's"/>
      <sheetName val="Results 11mai"/>
    </sheetNames>
    <sheetDataSet>
      <sheetData sheetId="0"/>
      <sheetData sheetId="1"/>
      <sheetData sheetId="2"/>
      <sheetData sheetId="3"/>
      <sheetData sheetId="4">
        <row r="3">
          <cell r="F3">
            <v>42369</v>
          </cell>
        </row>
      </sheetData>
      <sheetData sheetId="5">
        <row r="19">
          <cell r="D19" t="str">
            <v>Electricity (€/MWh) - base case Jan 2015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ités et puissances"/>
      <sheetName val="CAPEX"/>
      <sheetName val="OPEX"/>
      <sheetName val="Table 7 and 9"/>
      <sheetName val="Business Plan"/>
    </sheetNames>
    <sheetDataSet>
      <sheetData sheetId="0">
        <row r="16">
          <cell r="C16">
            <v>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/>
  </sheetViews>
  <sheetFormatPr baseColWidth="10" defaultRowHeight="15"/>
  <cols>
    <col min="1" max="1" width="22.42578125" style="11" customWidth="1"/>
    <col min="2" max="2" width="34.28515625" style="11" customWidth="1"/>
    <col min="3" max="16384" width="11.42578125" style="11"/>
  </cols>
  <sheetData>
    <row r="1" spans="1:8" ht="15.75" thickBot="1">
      <c r="A1" s="74"/>
    </row>
    <row r="2" spans="1:8" ht="15.75" thickTop="1">
      <c r="A2" s="98" t="s">
        <v>195</v>
      </c>
      <c r="B2" s="98" t="s">
        <v>190</v>
      </c>
      <c r="C2" s="81"/>
      <c r="D2" s="81"/>
    </row>
    <row r="3" spans="1:8" ht="15.75" thickBot="1">
      <c r="A3" s="99"/>
      <c r="B3" s="99"/>
      <c r="C3" s="81"/>
      <c r="D3" s="81"/>
    </row>
    <row r="4" spans="1:8" ht="15.75" thickTop="1">
      <c r="A4" s="98" t="s">
        <v>171</v>
      </c>
      <c r="B4" s="98"/>
      <c r="C4" s="81"/>
      <c r="D4" s="81"/>
    </row>
    <row r="5" spans="1:8" ht="15.75" thickBot="1">
      <c r="A5" s="99"/>
      <c r="B5" s="99"/>
      <c r="C5" s="81"/>
      <c r="D5" s="81"/>
    </row>
    <row r="6" spans="1:8" ht="26.25" customHeight="1" thickTop="1" thickBot="1">
      <c r="A6" s="82" t="s">
        <v>173</v>
      </c>
      <c r="B6" s="91" t="s">
        <v>189</v>
      </c>
      <c r="C6" s="92"/>
      <c r="D6" s="93"/>
      <c r="E6" s="94" t="s">
        <v>174</v>
      </c>
      <c r="F6" s="95"/>
      <c r="G6" s="95"/>
      <c r="H6" s="96"/>
    </row>
    <row r="7" spans="1:8" ht="24.75" customHeight="1" thickBot="1">
      <c r="A7" s="76" t="s">
        <v>191</v>
      </c>
      <c r="B7" s="94" t="s">
        <v>192</v>
      </c>
      <c r="C7" s="95"/>
      <c r="D7" s="97"/>
      <c r="E7" s="91" t="s">
        <v>193</v>
      </c>
      <c r="F7" s="92"/>
      <c r="G7" s="92"/>
      <c r="H7" s="100"/>
    </row>
    <row r="8" spans="1:8" ht="15.75" thickBot="1"/>
    <row r="9" spans="1:8" ht="24" customHeight="1" thickTop="1" thickBot="1">
      <c r="A9" s="75" t="s">
        <v>196</v>
      </c>
      <c r="B9" s="88" t="s">
        <v>172</v>
      </c>
      <c r="C9" s="89"/>
      <c r="D9" s="89"/>
      <c r="E9" s="89"/>
      <c r="F9" s="89"/>
      <c r="G9" s="89"/>
      <c r="H9" s="90"/>
    </row>
    <row r="10" spans="1:8" ht="23.25" customHeight="1" thickBot="1">
      <c r="A10" s="76" t="s">
        <v>175</v>
      </c>
      <c r="B10" s="94"/>
      <c r="C10" s="95"/>
      <c r="D10" s="95"/>
      <c r="E10" s="97"/>
      <c r="F10" s="94" t="s">
        <v>176</v>
      </c>
      <c r="G10" s="97"/>
      <c r="H10" s="77"/>
    </row>
    <row r="11" spans="1:8" ht="23.25" customHeight="1" thickBot="1">
      <c r="A11" s="78" t="s">
        <v>177</v>
      </c>
      <c r="B11" s="79"/>
      <c r="C11" s="80" t="s">
        <v>178</v>
      </c>
      <c r="D11" s="85"/>
      <c r="E11" s="86"/>
      <c r="F11" s="86"/>
      <c r="G11" s="86"/>
      <c r="H11" s="87"/>
    </row>
    <row r="12" spans="1:8" ht="15.75" thickTop="1"/>
  </sheetData>
  <mergeCells count="12">
    <mergeCell ref="A2:A3"/>
    <mergeCell ref="B2:B3"/>
    <mergeCell ref="A4:A5"/>
    <mergeCell ref="B4:B5"/>
    <mergeCell ref="B10:E10"/>
    <mergeCell ref="E7:H7"/>
    <mergeCell ref="F10:G10"/>
    <mergeCell ref="D11:H11"/>
    <mergeCell ref="B9:H9"/>
    <mergeCell ref="B6:D6"/>
    <mergeCell ref="E6:H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Normal="100" workbookViewId="0"/>
  </sheetViews>
  <sheetFormatPr baseColWidth="10" defaultRowHeight="15"/>
  <cols>
    <col min="1" max="1" width="32" bestFit="1" customWidth="1"/>
    <col min="3" max="3" width="11.42578125" style="3"/>
    <col min="4" max="4" width="17.85546875" style="3" customWidth="1"/>
    <col min="6" max="7" width="11.42578125" style="3"/>
    <col min="9" max="9" width="11.85546875" customWidth="1"/>
  </cols>
  <sheetData>
    <row r="2" spans="1:10">
      <c r="A2" s="2" t="s">
        <v>112</v>
      </c>
    </row>
    <row r="4" spans="1:10">
      <c r="B4" s="17" t="s">
        <v>61</v>
      </c>
      <c r="C4" s="17" t="s">
        <v>35</v>
      </c>
      <c r="D4" s="17" t="s">
        <v>37</v>
      </c>
      <c r="E4" s="17" t="s">
        <v>36</v>
      </c>
      <c r="F4" s="17" t="s">
        <v>40</v>
      </c>
      <c r="G4" s="17" t="s">
        <v>39</v>
      </c>
      <c r="H4" s="3" t="s">
        <v>38</v>
      </c>
      <c r="I4" s="3" t="s">
        <v>115</v>
      </c>
      <c r="J4" s="3" t="s">
        <v>114</v>
      </c>
    </row>
    <row r="5" spans="1:10" ht="15.75" thickBot="1">
      <c r="B5" s="3" t="s">
        <v>56</v>
      </c>
      <c r="C5" s="24">
        <v>3</v>
      </c>
      <c r="D5" s="24">
        <v>0.5</v>
      </c>
      <c r="E5" s="23">
        <f>C5-D5</f>
        <v>2.5</v>
      </c>
      <c r="F5" s="24"/>
      <c r="G5" s="24"/>
      <c r="H5" s="23">
        <f>F5-G5</f>
        <v>0</v>
      </c>
      <c r="I5" s="20">
        <v>38353</v>
      </c>
      <c r="J5" s="21">
        <f>EDATE('2. Unités et puissances'!I5,180)</f>
        <v>43831</v>
      </c>
    </row>
    <row r="6" spans="1:10" ht="16.5" thickTop="1" thickBot="1">
      <c r="B6" s="3" t="s">
        <v>57</v>
      </c>
      <c r="C6" s="24">
        <v>3</v>
      </c>
      <c r="D6" s="24"/>
      <c r="E6" s="23">
        <f t="shared" ref="E6:E9" si="0">C6-D6</f>
        <v>3</v>
      </c>
      <c r="F6" s="24"/>
      <c r="G6" s="24"/>
      <c r="H6" s="23">
        <f>F6-G6</f>
        <v>0</v>
      </c>
      <c r="I6" s="20">
        <v>40179</v>
      </c>
      <c r="J6" s="21">
        <f>EDATE('2. Unités et puissances'!I6,180)</f>
        <v>45658</v>
      </c>
    </row>
    <row r="7" spans="1:10" ht="16.5" thickTop="1" thickBot="1">
      <c r="B7" s="3" t="s">
        <v>58</v>
      </c>
      <c r="C7" s="24"/>
      <c r="D7" s="24"/>
      <c r="E7" s="23">
        <f t="shared" si="0"/>
        <v>0</v>
      </c>
      <c r="F7" s="24"/>
      <c r="G7" s="24"/>
      <c r="H7" s="23">
        <f>F7-G7</f>
        <v>0</v>
      </c>
      <c r="I7" s="20"/>
      <c r="J7" s="21"/>
    </row>
    <row r="8" spans="1:10" ht="16.5" thickTop="1" thickBot="1">
      <c r="B8" s="3" t="s">
        <v>59</v>
      </c>
      <c r="C8" s="24"/>
      <c r="D8" s="24"/>
      <c r="E8" s="23">
        <f t="shared" si="0"/>
        <v>0</v>
      </c>
      <c r="F8" s="24"/>
      <c r="G8" s="24"/>
      <c r="H8" s="23">
        <f>F8-G8</f>
        <v>0</v>
      </c>
      <c r="I8" s="20"/>
      <c r="J8" s="21"/>
    </row>
    <row r="9" spans="1:10" ht="16.5" thickTop="1" thickBot="1">
      <c r="B9" s="3" t="s">
        <v>60</v>
      </c>
      <c r="C9" s="24"/>
      <c r="D9" s="24"/>
      <c r="E9" s="23">
        <f t="shared" si="0"/>
        <v>0</v>
      </c>
      <c r="F9" s="24"/>
      <c r="G9" s="24"/>
      <c r="H9" s="23">
        <f>F9-G9</f>
        <v>0</v>
      </c>
      <c r="I9" s="20"/>
      <c r="J9" s="21"/>
    </row>
    <row r="10" spans="1:10" ht="16.5" thickTop="1" thickBot="1">
      <c r="B10" s="3" t="s">
        <v>63</v>
      </c>
      <c r="E10" s="32">
        <f>SUM(E5:E9)</f>
        <v>5.5</v>
      </c>
      <c r="H10" s="32">
        <f>SUM(H5:H9)</f>
        <v>0</v>
      </c>
      <c r="I10" s="33">
        <f>MIN(I5:I9)</f>
        <v>38353</v>
      </c>
      <c r="J10" s="33">
        <f>MAX(J5:J9)</f>
        <v>45658</v>
      </c>
    </row>
    <row r="11" spans="1:10" ht="15.75" thickTop="1">
      <c r="B11" s="39" t="s">
        <v>139</v>
      </c>
      <c r="C11" s="23">
        <f>COUNTIF(E5:E9,"&gt;0")</f>
        <v>2</v>
      </c>
    </row>
    <row r="12" spans="1:10">
      <c r="A12" s="3"/>
      <c r="B12" s="39" t="s">
        <v>138</v>
      </c>
      <c r="C12" s="18">
        <v>15</v>
      </c>
    </row>
    <row r="13" spans="1:10" s="3" customFormat="1">
      <c r="B13" s="39" t="s">
        <v>140</v>
      </c>
      <c r="C13" s="9">
        <f>C12</f>
        <v>15</v>
      </c>
    </row>
    <row r="14" spans="1:10">
      <c r="A14" s="3"/>
    </row>
    <row r="15" spans="1:10">
      <c r="A15" s="2" t="s">
        <v>46</v>
      </c>
      <c r="B15" s="3"/>
      <c r="E15" s="3"/>
    </row>
    <row r="16" spans="1:10">
      <c r="A16" s="3" t="s">
        <v>50</v>
      </c>
      <c r="B16" s="3" t="s">
        <v>48</v>
      </c>
      <c r="C16" s="3" t="s">
        <v>52</v>
      </c>
      <c r="E16" s="18">
        <v>456</v>
      </c>
    </row>
    <row r="17" spans="1:5">
      <c r="A17" s="3" t="s">
        <v>54</v>
      </c>
      <c r="B17" s="3" t="s">
        <v>62</v>
      </c>
      <c r="D17" s="3" t="s">
        <v>55</v>
      </c>
      <c r="E17" s="9" t="b">
        <v>1</v>
      </c>
    </row>
    <row r="18" spans="1:5">
      <c r="A18" s="3" t="s">
        <v>51</v>
      </c>
      <c r="B18" s="3" t="s">
        <v>49</v>
      </c>
      <c r="C18" s="3" t="s">
        <v>53</v>
      </c>
      <c r="E18" s="19">
        <f>IF(E17,279,340)</f>
        <v>279</v>
      </c>
    </row>
    <row r="19" spans="1:5">
      <c r="A19" s="3"/>
      <c r="B19" s="3"/>
      <c r="E19" s="3"/>
    </row>
    <row r="23" spans="1:5">
      <c r="A23" s="11" t="s">
        <v>141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A56"/>
  <sheetViews>
    <sheetView workbookViewId="0">
      <selection activeCell="A2" sqref="A2"/>
    </sheetView>
  </sheetViews>
  <sheetFormatPr baseColWidth="10" defaultRowHeight="15"/>
  <cols>
    <col min="1" max="1" width="41.28515625" style="11" bestFit="1" customWidth="1"/>
    <col min="2" max="2" width="33.85546875" style="11" customWidth="1"/>
    <col min="3" max="16384" width="11.42578125" style="11"/>
  </cols>
  <sheetData>
    <row r="1" spans="1:27">
      <c r="A1" s="55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27">
      <c r="A2" s="55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27">
      <c r="A3" s="5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71</v>
      </c>
      <c r="S3" s="5" t="s">
        <v>72</v>
      </c>
      <c r="T3" s="5" t="s">
        <v>73</v>
      </c>
      <c r="U3" s="5" t="s">
        <v>74</v>
      </c>
      <c r="V3" s="5" t="s">
        <v>75</v>
      </c>
      <c r="W3" s="5" t="s">
        <v>76</v>
      </c>
      <c r="X3" s="5" t="s">
        <v>77</v>
      </c>
      <c r="Y3" s="5" t="s">
        <v>78</v>
      </c>
      <c r="Z3" s="5" t="s">
        <v>79</v>
      </c>
      <c r="AA3" s="5" t="s">
        <v>80</v>
      </c>
    </row>
    <row r="4" spans="1:27">
      <c r="A4" s="55"/>
      <c r="C4" s="52">
        <f>'2. Unités et puissances'!I10</f>
        <v>38353</v>
      </c>
      <c r="D4" s="52">
        <f t="shared" ref="D4:AA4" si="0">EDATE(C4,12)</f>
        <v>38718</v>
      </c>
      <c r="E4" s="52">
        <f t="shared" si="0"/>
        <v>39083</v>
      </c>
      <c r="F4" s="52">
        <f t="shared" si="0"/>
        <v>39448</v>
      </c>
      <c r="G4" s="52">
        <f t="shared" si="0"/>
        <v>39814</v>
      </c>
      <c r="H4" s="52">
        <f t="shared" si="0"/>
        <v>40179</v>
      </c>
      <c r="I4" s="52">
        <f t="shared" si="0"/>
        <v>40544</v>
      </c>
      <c r="J4" s="52">
        <f t="shared" si="0"/>
        <v>40909</v>
      </c>
      <c r="K4" s="52">
        <f t="shared" si="0"/>
        <v>41275</v>
      </c>
      <c r="L4" s="52">
        <f t="shared" si="0"/>
        <v>41640</v>
      </c>
      <c r="M4" s="52">
        <f t="shared" si="0"/>
        <v>42005</v>
      </c>
      <c r="N4" s="52">
        <f t="shared" si="0"/>
        <v>42370</v>
      </c>
      <c r="O4" s="52">
        <f t="shared" si="0"/>
        <v>42736</v>
      </c>
      <c r="P4" s="52">
        <f t="shared" si="0"/>
        <v>43101</v>
      </c>
      <c r="Q4" s="52">
        <f t="shared" si="0"/>
        <v>43466</v>
      </c>
      <c r="R4" s="52">
        <f t="shared" si="0"/>
        <v>43831</v>
      </c>
      <c r="S4" s="52">
        <f t="shared" si="0"/>
        <v>44197</v>
      </c>
      <c r="T4" s="52">
        <f t="shared" si="0"/>
        <v>44562</v>
      </c>
      <c r="U4" s="52">
        <f t="shared" si="0"/>
        <v>44927</v>
      </c>
      <c r="V4" s="52">
        <f t="shared" si="0"/>
        <v>45292</v>
      </c>
      <c r="W4" s="52">
        <f t="shared" si="0"/>
        <v>45658</v>
      </c>
      <c r="X4" s="52">
        <f t="shared" si="0"/>
        <v>46023</v>
      </c>
      <c r="Y4" s="52">
        <f t="shared" si="0"/>
        <v>46388</v>
      </c>
      <c r="Z4" s="52">
        <f t="shared" si="0"/>
        <v>46753</v>
      </c>
      <c r="AA4" s="52">
        <f t="shared" si="0"/>
        <v>47119</v>
      </c>
    </row>
    <row r="6" spans="1:27">
      <c r="A6" s="12" t="s">
        <v>0</v>
      </c>
      <c r="B6" s="12"/>
      <c r="C6" s="48">
        <f>SUM(C8:C12)</f>
        <v>0</v>
      </c>
      <c r="D6" s="48">
        <f t="shared" ref="D6:Q6" si="1">SUM(D8:D12)</f>
        <v>0</v>
      </c>
      <c r="E6" s="48">
        <f t="shared" si="1"/>
        <v>0</v>
      </c>
      <c r="F6" s="48">
        <f t="shared" si="1"/>
        <v>0</v>
      </c>
      <c r="G6" s="48">
        <f t="shared" si="1"/>
        <v>0</v>
      </c>
      <c r="H6" s="48">
        <f t="shared" si="1"/>
        <v>0</v>
      </c>
      <c r="I6" s="48">
        <f t="shared" si="1"/>
        <v>0</v>
      </c>
      <c r="J6" s="48">
        <f t="shared" si="1"/>
        <v>0</v>
      </c>
      <c r="K6" s="48">
        <f t="shared" si="1"/>
        <v>0</v>
      </c>
      <c r="L6" s="48">
        <f t="shared" si="1"/>
        <v>0</v>
      </c>
      <c r="M6" s="48">
        <f t="shared" si="1"/>
        <v>0</v>
      </c>
      <c r="N6" s="48">
        <f t="shared" si="1"/>
        <v>0</v>
      </c>
      <c r="O6" s="48">
        <f t="shared" si="1"/>
        <v>0</v>
      </c>
      <c r="P6" s="48">
        <f t="shared" si="1"/>
        <v>0</v>
      </c>
      <c r="Q6" s="48">
        <f t="shared" si="1"/>
        <v>0</v>
      </c>
      <c r="R6" s="48">
        <f t="shared" ref="R6:AA6" si="2">SUM(R8:R12)</f>
        <v>0</v>
      </c>
      <c r="S6" s="48">
        <f t="shared" si="2"/>
        <v>0</v>
      </c>
      <c r="T6" s="48">
        <f t="shared" si="2"/>
        <v>0</v>
      </c>
      <c r="U6" s="48">
        <f t="shared" si="2"/>
        <v>0</v>
      </c>
      <c r="V6" s="48">
        <f t="shared" si="2"/>
        <v>0</v>
      </c>
      <c r="W6" s="48">
        <f t="shared" si="2"/>
        <v>0</v>
      </c>
      <c r="X6" s="48">
        <f t="shared" si="2"/>
        <v>0</v>
      </c>
      <c r="Y6" s="48">
        <f t="shared" si="2"/>
        <v>0</v>
      </c>
      <c r="Z6" s="48">
        <f t="shared" si="2"/>
        <v>0</v>
      </c>
      <c r="AA6" s="48">
        <f t="shared" si="2"/>
        <v>0</v>
      </c>
    </row>
    <row r="7" spans="1:27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>
      <c r="A8" s="11" t="s">
        <v>132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>
      <c r="A9" s="11" t="s">
        <v>133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11" t="s">
        <v>134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11" t="s">
        <v>127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>
      <c r="A12" s="11" t="s">
        <v>135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>
      <c r="A14" s="12" t="s">
        <v>164</v>
      </c>
      <c r="B14" s="12"/>
      <c r="C14" s="47">
        <f>C16+SUM(C18:C22)</f>
        <v>0</v>
      </c>
      <c r="D14" s="47">
        <f t="shared" ref="D14:Q14" si="3">D16+SUM(D18:D22)</f>
        <v>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0</v>
      </c>
      <c r="Q14" s="47">
        <f t="shared" si="3"/>
        <v>0</v>
      </c>
      <c r="R14" s="47">
        <f t="shared" ref="R14:AA14" si="4">R16+SUM(R18:R22)</f>
        <v>0</v>
      </c>
      <c r="S14" s="47">
        <f t="shared" si="4"/>
        <v>0</v>
      </c>
      <c r="T14" s="47">
        <f t="shared" si="4"/>
        <v>0</v>
      </c>
      <c r="U14" s="47">
        <f t="shared" si="4"/>
        <v>0</v>
      </c>
      <c r="V14" s="47">
        <f t="shared" si="4"/>
        <v>0</v>
      </c>
      <c r="W14" s="47">
        <f t="shared" si="4"/>
        <v>0</v>
      </c>
      <c r="X14" s="47">
        <f t="shared" si="4"/>
        <v>0</v>
      </c>
      <c r="Y14" s="47">
        <f t="shared" si="4"/>
        <v>0</v>
      </c>
      <c r="Z14" s="47">
        <f t="shared" si="4"/>
        <v>0</v>
      </c>
      <c r="AA14" s="47">
        <f t="shared" si="4"/>
        <v>0</v>
      </c>
    </row>
    <row r="15" spans="1:27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 thickBot="1">
      <c r="A16" s="11" t="s">
        <v>155</v>
      </c>
      <c r="C16" s="72">
        <f>'6. Combustibles &amp; revenus'!D26</f>
        <v>0</v>
      </c>
      <c r="D16" s="72">
        <f>'6. Combustibles &amp; revenus'!E26</f>
        <v>0</v>
      </c>
      <c r="E16" s="72">
        <f>'6. Combustibles &amp; revenus'!F26</f>
        <v>0</v>
      </c>
      <c r="F16" s="72">
        <f>'6. Combustibles &amp; revenus'!G26</f>
        <v>0</v>
      </c>
      <c r="G16" s="72">
        <f>'6. Combustibles &amp; revenus'!H26</f>
        <v>0</v>
      </c>
      <c r="H16" s="72">
        <f>'6. Combustibles &amp; revenus'!I26</f>
        <v>0</v>
      </c>
      <c r="I16" s="72">
        <f>'6. Combustibles &amp; revenus'!J26</f>
        <v>0</v>
      </c>
      <c r="J16" s="72">
        <f>'6. Combustibles &amp; revenus'!K26</f>
        <v>0</v>
      </c>
      <c r="K16" s="72">
        <f>'6. Combustibles &amp; revenus'!L26</f>
        <v>0</v>
      </c>
      <c r="L16" s="72">
        <f>'6. Combustibles &amp; revenus'!M26</f>
        <v>0</v>
      </c>
      <c r="M16" s="72">
        <f>'6. Combustibles &amp; revenus'!N26</f>
        <v>0</v>
      </c>
      <c r="N16" s="72">
        <f>'6. Combustibles &amp; revenus'!O26</f>
        <v>0</v>
      </c>
      <c r="O16" s="72">
        <f>'6. Combustibles &amp; revenus'!P26</f>
        <v>0</v>
      </c>
      <c r="P16" s="72">
        <f>'6. Combustibles &amp; revenus'!Q26</f>
        <v>0</v>
      </c>
      <c r="Q16" s="72">
        <f>'6. Combustibles &amp; revenus'!R26</f>
        <v>0</v>
      </c>
      <c r="R16" s="72">
        <f>'6. Combustibles &amp; revenus'!S26</f>
        <v>0</v>
      </c>
      <c r="S16" s="72">
        <f>'6. Combustibles &amp; revenus'!T26</f>
        <v>0</v>
      </c>
      <c r="T16" s="72">
        <f>'6. Combustibles &amp; revenus'!U26</f>
        <v>0</v>
      </c>
      <c r="U16" s="72">
        <f>'6. Combustibles &amp; revenus'!V26</f>
        <v>0</v>
      </c>
      <c r="V16" s="72">
        <f>'6. Combustibles &amp; revenus'!W26</f>
        <v>0</v>
      </c>
      <c r="W16" s="72">
        <f>'6. Combustibles &amp; revenus'!X26</f>
        <v>0</v>
      </c>
      <c r="X16" s="72">
        <f>'6. Combustibles &amp; revenus'!Y26</f>
        <v>0</v>
      </c>
      <c r="Y16" s="72">
        <f>'6. Combustibles &amp; revenus'!Z26</f>
        <v>0</v>
      </c>
      <c r="Z16" s="72">
        <f>'6. Combustibles &amp; revenus'!AA26</f>
        <v>0</v>
      </c>
      <c r="AA16" s="72">
        <f>'6. Combustibles &amp; revenus'!AB26</f>
        <v>0</v>
      </c>
    </row>
    <row r="17" spans="1:27" ht="15.75" thickTop="1">
      <c r="A17" s="11" t="s">
        <v>156</v>
      </c>
      <c r="B17" s="43" t="s">
        <v>153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>
      <c r="A18" s="11" t="s">
        <v>157</v>
      </c>
      <c r="B18" s="11">
        <v>60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>
      <c r="A19" s="11" t="s">
        <v>158</v>
      </c>
      <c r="B19" s="11">
        <v>61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>
      <c r="A20" s="11" t="s">
        <v>159</v>
      </c>
      <c r="B20" s="11">
        <v>62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>
      <c r="A21" s="11" t="s">
        <v>160</v>
      </c>
      <c r="B21" s="43" t="s">
        <v>163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A22" s="11" t="s">
        <v>150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>
      <c r="A24" s="12" t="s">
        <v>30</v>
      </c>
      <c r="B24" s="12"/>
      <c r="C24" s="42">
        <f>C6+C14</f>
        <v>0</v>
      </c>
      <c r="D24" s="42">
        <f t="shared" ref="D24:Q24" si="5">D6+D14</f>
        <v>0</v>
      </c>
      <c r="E24" s="42">
        <f t="shared" si="5"/>
        <v>0</v>
      </c>
      <c r="F24" s="42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0</v>
      </c>
      <c r="Q24" s="42">
        <f t="shared" si="5"/>
        <v>0</v>
      </c>
      <c r="R24" s="42">
        <f t="shared" ref="R24:AA24" si="6">R6+R14</f>
        <v>0</v>
      </c>
      <c r="S24" s="42">
        <f t="shared" si="6"/>
        <v>0</v>
      </c>
      <c r="T24" s="42">
        <f t="shared" si="6"/>
        <v>0</v>
      </c>
      <c r="U24" s="42">
        <f t="shared" si="6"/>
        <v>0</v>
      </c>
      <c r="V24" s="42">
        <f t="shared" si="6"/>
        <v>0</v>
      </c>
      <c r="W24" s="42">
        <f t="shared" si="6"/>
        <v>0</v>
      </c>
      <c r="X24" s="42">
        <f t="shared" si="6"/>
        <v>0</v>
      </c>
      <c r="Y24" s="42">
        <f t="shared" si="6"/>
        <v>0</v>
      </c>
      <c r="Z24" s="42">
        <f t="shared" si="6"/>
        <v>0</v>
      </c>
      <c r="AA24" s="42">
        <f t="shared" si="6"/>
        <v>0</v>
      </c>
    </row>
    <row r="25" spans="1:27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>
      <c r="A26" s="12" t="s">
        <v>136</v>
      </c>
      <c r="B26" s="12"/>
      <c r="C26" s="40">
        <f>C27</f>
        <v>0</v>
      </c>
      <c r="D26" s="40">
        <f t="shared" ref="D26:AA26" si="7">D27</f>
        <v>0</v>
      </c>
      <c r="E26" s="40">
        <f t="shared" si="7"/>
        <v>0</v>
      </c>
      <c r="F26" s="40">
        <f t="shared" si="7"/>
        <v>0</v>
      </c>
      <c r="G26" s="40">
        <f t="shared" si="7"/>
        <v>0</v>
      </c>
      <c r="H26" s="40">
        <f t="shared" si="7"/>
        <v>0</v>
      </c>
      <c r="I26" s="40">
        <f t="shared" si="7"/>
        <v>0</v>
      </c>
      <c r="J26" s="40">
        <f t="shared" si="7"/>
        <v>0</v>
      </c>
      <c r="K26" s="40">
        <f t="shared" si="7"/>
        <v>0</v>
      </c>
      <c r="L26" s="40">
        <f t="shared" si="7"/>
        <v>0</v>
      </c>
      <c r="M26" s="40">
        <f t="shared" si="7"/>
        <v>0</v>
      </c>
      <c r="N26" s="40">
        <f t="shared" si="7"/>
        <v>0</v>
      </c>
      <c r="O26" s="40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0">
        <f t="shared" si="7"/>
        <v>0</v>
      </c>
      <c r="T26" s="40">
        <f t="shared" si="7"/>
        <v>0</v>
      </c>
      <c r="U26" s="40">
        <f t="shared" si="7"/>
        <v>0</v>
      </c>
      <c r="V26" s="40">
        <f t="shared" si="7"/>
        <v>0</v>
      </c>
      <c r="W26" s="40">
        <f t="shared" si="7"/>
        <v>0</v>
      </c>
      <c r="X26" s="40">
        <f t="shared" si="7"/>
        <v>0</v>
      </c>
      <c r="Y26" s="40">
        <f t="shared" si="7"/>
        <v>0</v>
      </c>
      <c r="Z26" s="40">
        <f t="shared" si="7"/>
        <v>0</v>
      </c>
      <c r="AA26" s="40">
        <f t="shared" si="7"/>
        <v>0</v>
      </c>
    </row>
    <row r="27" spans="1:27">
      <c r="A27" s="11" t="s">
        <v>136</v>
      </c>
      <c r="B27" s="12"/>
      <c r="C27" s="73">
        <f t="shared" ref="C27:Q27" si="8">C31</f>
        <v>0</v>
      </c>
      <c r="D27" s="73">
        <f t="shared" si="8"/>
        <v>0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8"/>
        <v>0</v>
      </c>
      <c r="O27" s="73">
        <f t="shared" si="8"/>
        <v>0</v>
      </c>
      <c r="P27" s="73">
        <f t="shared" si="8"/>
        <v>0</v>
      </c>
      <c r="Q27" s="73">
        <f t="shared" si="8"/>
        <v>0</v>
      </c>
      <c r="R27" s="73">
        <f t="shared" ref="R27:AA27" si="9">R31</f>
        <v>0</v>
      </c>
      <c r="S27" s="73">
        <f t="shared" si="9"/>
        <v>0</v>
      </c>
      <c r="T27" s="73">
        <f t="shared" si="9"/>
        <v>0</v>
      </c>
      <c r="U27" s="73">
        <f t="shared" si="9"/>
        <v>0</v>
      </c>
      <c r="V27" s="73">
        <f t="shared" si="9"/>
        <v>0</v>
      </c>
      <c r="W27" s="73">
        <f t="shared" si="9"/>
        <v>0</v>
      </c>
      <c r="X27" s="73">
        <f t="shared" si="9"/>
        <v>0</v>
      </c>
      <c r="Y27" s="73">
        <f t="shared" si="9"/>
        <v>0</v>
      </c>
      <c r="Z27" s="73">
        <f t="shared" si="9"/>
        <v>0</v>
      </c>
      <c r="AA27" s="73">
        <f t="shared" si="9"/>
        <v>0</v>
      </c>
    </row>
    <row r="28" spans="1:27">
      <c r="A28" s="11" t="s">
        <v>179</v>
      </c>
      <c r="B28" s="12"/>
      <c r="C28" s="73">
        <v>1</v>
      </c>
      <c r="D28" s="73">
        <v>2</v>
      </c>
      <c r="E28" s="73">
        <v>3</v>
      </c>
      <c r="F28" s="73">
        <v>4</v>
      </c>
      <c r="G28" s="73">
        <v>5</v>
      </c>
      <c r="H28" s="73">
        <v>6</v>
      </c>
      <c r="I28" s="73">
        <v>7</v>
      </c>
      <c r="J28" s="73">
        <v>8</v>
      </c>
      <c r="K28" s="73">
        <v>9</v>
      </c>
      <c r="L28" s="73">
        <v>10</v>
      </c>
      <c r="M28" s="73">
        <v>11</v>
      </c>
      <c r="N28" s="73">
        <v>12</v>
      </c>
      <c r="O28" s="73">
        <v>13</v>
      </c>
      <c r="P28" s="73">
        <v>14</v>
      </c>
      <c r="Q28" s="73">
        <v>15</v>
      </c>
      <c r="R28" s="73">
        <v>16</v>
      </c>
      <c r="S28" s="73">
        <v>17</v>
      </c>
      <c r="T28" s="73">
        <v>18</v>
      </c>
      <c r="U28" s="73">
        <v>19</v>
      </c>
      <c r="V28" s="73">
        <v>20</v>
      </c>
      <c r="W28" s="73">
        <v>21</v>
      </c>
      <c r="X28" s="73">
        <v>22</v>
      </c>
      <c r="Y28" s="73">
        <v>23</v>
      </c>
      <c r="Z28" s="73">
        <v>24</v>
      </c>
      <c r="AA28" s="73">
        <v>25</v>
      </c>
    </row>
    <row r="29" spans="1:27">
      <c r="A29" s="11" t="s">
        <v>180</v>
      </c>
      <c r="B29" s="12"/>
      <c r="C29" s="73">
        <f t="shared" ref="C29:Q29" si="10">B32</f>
        <v>0</v>
      </c>
      <c r="D29" s="73">
        <f t="shared" si="10"/>
        <v>0</v>
      </c>
      <c r="E29" s="73">
        <f t="shared" si="10"/>
        <v>0</v>
      </c>
      <c r="F29" s="73">
        <f t="shared" si="10"/>
        <v>0</v>
      </c>
      <c r="G29" s="73">
        <f t="shared" si="10"/>
        <v>0</v>
      </c>
      <c r="H29" s="73">
        <f t="shared" si="10"/>
        <v>0</v>
      </c>
      <c r="I29" s="73">
        <f t="shared" si="10"/>
        <v>0</v>
      </c>
      <c r="J29" s="73">
        <f t="shared" si="10"/>
        <v>0</v>
      </c>
      <c r="K29" s="73">
        <f t="shared" si="10"/>
        <v>0</v>
      </c>
      <c r="L29" s="73">
        <f t="shared" si="10"/>
        <v>0</v>
      </c>
      <c r="M29" s="73">
        <f t="shared" si="10"/>
        <v>0</v>
      </c>
      <c r="N29" s="73">
        <f t="shared" si="10"/>
        <v>0</v>
      </c>
      <c r="O29" s="73">
        <f t="shared" si="10"/>
        <v>0</v>
      </c>
      <c r="P29" s="73">
        <f t="shared" si="10"/>
        <v>0</v>
      </c>
      <c r="Q29" s="73">
        <f t="shared" si="10"/>
        <v>0</v>
      </c>
      <c r="R29" s="73">
        <f t="shared" ref="R29" si="11">Q32</f>
        <v>0</v>
      </c>
      <c r="S29" s="73">
        <f t="shared" ref="S29" si="12">R32</f>
        <v>0</v>
      </c>
      <c r="T29" s="73">
        <f t="shared" ref="T29" si="13">S32</f>
        <v>0</v>
      </c>
      <c r="U29" s="73">
        <f t="shared" ref="U29" si="14">T32</f>
        <v>0</v>
      </c>
      <c r="V29" s="73">
        <f t="shared" ref="V29" si="15">U32</f>
        <v>0</v>
      </c>
      <c r="W29" s="73">
        <f t="shared" ref="W29" si="16">V32</f>
        <v>0</v>
      </c>
      <c r="X29" s="73">
        <f t="shared" ref="X29" si="17">W32</f>
        <v>0</v>
      </c>
      <c r="Y29" s="73">
        <f t="shared" ref="Y29" si="18">X32</f>
        <v>0</v>
      </c>
      <c r="Z29" s="73">
        <f t="shared" ref="Z29" si="19">Y32</f>
        <v>0</v>
      </c>
      <c r="AA29" s="73">
        <f t="shared" ref="AA29" si="20">Z32</f>
        <v>0</v>
      </c>
    </row>
    <row r="30" spans="1:27">
      <c r="A30" s="11" t="s">
        <v>181</v>
      </c>
      <c r="B30" s="12"/>
      <c r="C30" s="73">
        <f>-C42+C45</f>
        <v>0</v>
      </c>
      <c r="D30" s="73">
        <f t="shared" ref="D30:AA30" si="21">-D42+D45</f>
        <v>0</v>
      </c>
      <c r="E30" s="73">
        <f t="shared" si="21"/>
        <v>0</v>
      </c>
      <c r="F30" s="73">
        <f t="shared" si="21"/>
        <v>0</v>
      </c>
      <c r="G30" s="73">
        <f t="shared" si="21"/>
        <v>0</v>
      </c>
      <c r="H30" s="73">
        <f t="shared" si="21"/>
        <v>0</v>
      </c>
      <c r="I30" s="73">
        <f t="shared" si="21"/>
        <v>0</v>
      </c>
      <c r="J30" s="73">
        <f t="shared" si="21"/>
        <v>0</v>
      </c>
      <c r="K30" s="73">
        <f t="shared" si="21"/>
        <v>0</v>
      </c>
      <c r="L30" s="73">
        <f t="shared" si="21"/>
        <v>0</v>
      </c>
      <c r="M30" s="73">
        <f t="shared" si="21"/>
        <v>0</v>
      </c>
      <c r="N30" s="73">
        <f t="shared" si="21"/>
        <v>0</v>
      </c>
      <c r="O30" s="73">
        <f t="shared" si="21"/>
        <v>0</v>
      </c>
      <c r="P30" s="73">
        <f t="shared" si="21"/>
        <v>0</v>
      </c>
      <c r="Q30" s="73">
        <f t="shared" si="21"/>
        <v>0</v>
      </c>
      <c r="R30" s="73">
        <f t="shared" si="21"/>
        <v>0</v>
      </c>
      <c r="S30" s="73">
        <f t="shared" si="21"/>
        <v>0</v>
      </c>
      <c r="T30" s="73">
        <f t="shared" si="21"/>
        <v>0</v>
      </c>
      <c r="U30" s="73">
        <f t="shared" si="21"/>
        <v>0</v>
      </c>
      <c r="V30" s="73">
        <f t="shared" si="21"/>
        <v>0</v>
      </c>
      <c r="W30" s="73">
        <f t="shared" si="21"/>
        <v>0</v>
      </c>
      <c r="X30" s="73">
        <f t="shared" si="21"/>
        <v>0</v>
      </c>
      <c r="Y30" s="73">
        <f t="shared" si="21"/>
        <v>0</v>
      </c>
      <c r="Z30" s="73">
        <f t="shared" si="21"/>
        <v>0</v>
      </c>
      <c r="AA30" s="73">
        <f t="shared" si="21"/>
        <v>0</v>
      </c>
    </row>
    <row r="31" spans="1:27">
      <c r="A31" s="11" t="s">
        <v>182</v>
      </c>
      <c r="B31" s="12"/>
      <c r="C31" s="73">
        <f>IFERROR(-SLN(SUM(C29:C30),0,'[4]Unités et puissances'!$C16-B28),0)</f>
        <v>0</v>
      </c>
      <c r="D31" s="73">
        <f>IFERROR(-SLN(SUM(D29:D30),0,'[4]Unités et puissances'!$C16-C28),0)</f>
        <v>0</v>
      </c>
      <c r="E31" s="73">
        <f>IFERROR(-SLN(SUM(E29:E30),0,'[4]Unités et puissances'!$C16-D28),0)</f>
        <v>0</v>
      </c>
      <c r="F31" s="73">
        <f>IFERROR(-SLN(SUM(F29:F30),0,'[4]Unités et puissances'!$C16-E28),0)</f>
        <v>0</v>
      </c>
      <c r="G31" s="73">
        <f>IFERROR(-SLN(SUM(G29:G30),0,'[4]Unités et puissances'!$C16-F28),0)</f>
        <v>0</v>
      </c>
      <c r="H31" s="73">
        <f>IFERROR(-SLN(SUM(H29:H30),0,'[4]Unités et puissances'!$C16-G28),0)</f>
        <v>0</v>
      </c>
      <c r="I31" s="73">
        <f>IFERROR(-SLN(SUM(I29:I30),0,'[4]Unités et puissances'!$C16-H28),0)</f>
        <v>0</v>
      </c>
      <c r="J31" s="73">
        <f>IFERROR(-SLN(SUM(J29:J30),0,'[4]Unités et puissances'!$C16-I28),0)</f>
        <v>0</v>
      </c>
      <c r="K31" s="73">
        <f>IFERROR(-SLN(SUM(K29:K30),0,'[4]Unités et puissances'!$C16-J28),0)</f>
        <v>0</v>
      </c>
      <c r="L31" s="73">
        <f>IFERROR(-SLN(SUM(L29:L30),0,'[4]Unités et puissances'!$C16-K28),0)</f>
        <v>0</v>
      </c>
      <c r="M31" s="73">
        <f>IFERROR(-SLN(SUM(M29:M30),0,'[4]Unités et puissances'!$C16-L28),0)</f>
        <v>0</v>
      </c>
      <c r="N31" s="73">
        <f>IFERROR(-SLN(SUM(N29:N30),0,'[4]Unités et puissances'!$C16-M28),0)</f>
        <v>0</v>
      </c>
      <c r="O31" s="73">
        <f>IFERROR(-SLN(SUM(O29:O30),0,'[4]Unités et puissances'!$C16-N28),0)</f>
        <v>0</v>
      </c>
      <c r="P31" s="73">
        <f>IFERROR(-SLN(SUM(P29:P30),0,'[4]Unités et puissances'!$C16-O28),0)</f>
        <v>0</v>
      </c>
      <c r="Q31" s="73">
        <f>IFERROR(-SLN(SUM(Q29:Q30),0,'[4]Unités et puissances'!$C16-P28),0)</f>
        <v>0</v>
      </c>
      <c r="R31" s="73">
        <f>IFERROR(-SLN(SUM(R29:R30),0,'[4]Unités et puissances'!$C16-Q28),0)</f>
        <v>0</v>
      </c>
      <c r="S31" s="73">
        <f>IFERROR(-SLN(SUM(S29:S30),0,'[4]Unités et puissances'!$C16-R28),0)</f>
        <v>0</v>
      </c>
      <c r="T31" s="73">
        <f>IFERROR(-SLN(SUM(T29:T30),0,'[4]Unités et puissances'!$C16-S28),0)</f>
        <v>0</v>
      </c>
      <c r="U31" s="73">
        <f>IFERROR(-SLN(SUM(U29:U30),0,'[4]Unités et puissances'!$C16-T28),0)</f>
        <v>0</v>
      </c>
      <c r="V31" s="73">
        <f>IFERROR(-SLN(SUM(V29:V30),0,'[4]Unités et puissances'!$C16-U28),0)</f>
        <v>0</v>
      </c>
      <c r="W31" s="73">
        <f>IFERROR(-SLN(SUM(W29:W30),0,'[4]Unités et puissances'!$C16-V28),0)</f>
        <v>0</v>
      </c>
      <c r="X31" s="73">
        <f>IFERROR(-SLN(SUM(X29:X30),0,'[4]Unités et puissances'!$C16-W28),0)</f>
        <v>0</v>
      </c>
      <c r="Y31" s="73">
        <f>IFERROR(-SLN(SUM(Y29:Y30),0,'[4]Unités et puissances'!$C16-X28),0)</f>
        <v>0</v>
      </c>
      <c r="Z31" s="73">
        <f>IFERROR(-SLN(SUM(Z29:Z30),0,'[4]Unités et puissances'!$C16-Y28),0)</f>
        <v>0</v>
      </c>
      <c r="AA31" s="73">
        <f>IFERROR(-SLN(SUM(AA29:AA30),0,'[4]Unités et puissances'!$C16-Z28),0)</f>
        <v>0</v>
      </c>
    </row>
    <row r="32" spans="1:27">
      <c r="A32" s="11" t="s">
        <v>183</v>
      </c>
      <c r="B32" s="12"/>
      <c r="C32" s="73">
        <f t="shared" ref="C32:H32" si="22">SUM(C29:C31)</f>
        <v>0</v>
      </c>
      <c r="D32" s="73">
        <f t="shared" si="22"/>
        <v>0</v>
      </c>
      <c r="E32" s="73">
        <f t="shared" si="22"/>
        <v>0</v>
      </c>
      <c r="F32" s="73">
        <f t="shared" si="22"/>
        <v>0</v>
      </c>
      <c r="G32" s="73">
        <f t="shared" si="22"/>
        <v>0</v>
      </c>
      <c r="H32" s="73">
        <f t="shared" si="22"/>
        <v>0</v>
      </c>
      <c r="I32" s="73">
        <f t="shared" ref="I32:Q32" si="23">SUM(I29:I31)</f>
        <v>0</v>
      </c>
      <c r="J32" s="73">
        <f t="shared" si="23"/>
        <v>0</v>
      </c>
      <c r="K32" s="73">
        <f t="shared" si="23"/>
        <v>0</v>
      </c>
      <c r="L32" s="73">
        <f t="shared" si="23"/>
        <v>0</v>
      </c>
      <c r="M32" s="73">
        <f t="shared" si="23"/>
        <v>0</v>
      </c>
      <c r="N32" s="73">
        <f t="shared" si="23"/>
        <v>0</v>
      </c>
      <c r="O32" s="73">
        <f t="shared" si="23"/>
        <v>0</v>
      </c>
      <c r="P32" s="73">
        <f t="shared" si="23"/>
        <v>0</v>
      </c>
      <c r="Q32" s="73">
        <f t="shared" si="23"/>
        <v>0</v>
      </c>
      <c r="R32" s="73">
        <f t="shared" ref="R32:AA32" si="24">SUM(R29:R31)</f>
        <v>0</v>
      </c>
      <c r="S32" s="73">
        <f t="shared" si="24"/>
        <v>0</v>
      </c>
      <c r="T32" s="73">
        <f t="shared" si="24"/>
        <v>0</v>
      </c>
      <c r="U32" s="73">
        <f t="shared" si="24"/>
        <v>0</v>
      </c>
      <c r="V32" s="73">
        <f t="shared" si="24"/>
        <v>0</v>
      </c>
      <c r="W32" s="73">
        <f t="shared" si="24"/>
        <v>0</v>
      </c>
      <c r="X32" s="73">
        <f t="shared" si="24"/>
        <v>0</v>
      </c>
      <c r="Y32" s="73">
        <f t="shared" si="24"/>
        <v>0</v>
      </c>
      <c r="Z32" s="73">
        <f t="shared" si="24"/>
        <v>0</v>
      </c>
      <c r="AA32" s="73">
        <f t="shared" si="24"/>
        <v>0</v>
      </c>
    </row>
    <row r="33" spans="1:27"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>
      <c r="A34" s="12" t="s">
        <v>31</v>
      </c>
      <c r="B34" s="12"/>
      <c r="C34" s="45">
        <f>C24+C26</f>
        <v>0</v>
      </c>
      <c r="D34" s="45">
        <f>D24+D26</f>
        <v>0</v>
      </c>
      <c r="E34" s="42">
        <f t="shared" ref="E34:Q34" si="25">E24+E26</f>
        <v>0</v>
      </c>
      <c r="F34" s="42">
        <f t="shared" si="25"/>
        <v>0</v>
      </c>
      <c r="G34" s="42">
        <f t="shared" si="25"/>
        <v>0</v>
      </c>
      <c r="H34" s="42">
        <f t="shared" si="25"/>
        <v>0</v>
      </c>
      <c r="I34" s="42">
        <f t="shared" si="25"/>
        <v>0</v>
      </c>
      <c r="J34" s="42">
        <f t="shared" si="25"/>
        <v>0</v>
      </c>
      <c r="K34" s="42">
        <f t="shared" si="25"/>
        <v>0</v>
      </c>
      <c r="L34" s="42">
        <f t="shared" si="25"/>
        <v>0</v>
      </c>
      <c r="M34" s="42">
        <f t="shared" si="25"/>
        <v>0</v>
      </c>
      <c r="N34" s="42">
        <f t="shared" si="25"/>
        <v>0</v>
      </c>
      <c r="O34" s="42">
        <f t="shared" si="25"/>
        <v>0</v>
      </c>
      <c r="P34" s="42">
        <f t="shared" si="25"/>
        <v>0</v>
      </c>
      <c r="Q34" s="42">
        <f t="shared" si="25"/>
        <v>0</v>
      </c>
      <c r="R34" s="42">
        <f t="shared" ref="R34:AA34" si="26">R24+R26</f>
        <v>0</v>
      </c>
      <c r="S34" s="42">
        <f t="shared" si="26"/>
        <v>0</v>
      </c>
      <c r="T34" s="42">
        <f t="shared" si="26"/>
        <v>0</v>
      </c>
      <c r="U34" s="42">
        <f t="shared" si="26"/>
        <v>0</v>
      </c>
      <c r="V34" s="42">
        <f t="shared" si="26"/>
        <v>0</v>
      </c>
      <c r="W34" s="42">
        <f t="shared" si="26"/>
        <v>0</v>
      </c>
      <c r="X34" s="42">
        <f t="shared" si="26"/>
        <v>0</v>
      </c>
      <c r="Y34" s="42">
        <f t="shared" si="26"/>
        <v>0</v>
      </c>
      <c r="Z34" s="42">
        <f t="shared" si="26"/>
        <v>0</v>
      </c>
      <c r="AA34" s="42">
        <f t="shared" si="26"/>
        <v>0</v>
      </c>
    </row>
    <row r="35" spans="1:27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>
      <c r="A36" s="11" t="s">
        <v>137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>
      <c r="A38" s="12" t="s">
        <v>188</v>
      </c>
      <c r="B38" s="12"/>
      <c r="C38" s="42">
        <f>C34+C36</f>
        <v>0</v>
      </c>
      <c r="D38" s="42">
        <f t="shared" ref="D38:Q38" si="27">D34+D36</f>
        <v>0</v>
      </c>
      <c r="E38" s="42">
        <f t="shared" si="27"/>
        <v>0</v>
      </c>
      <c r="F38" s="42">
        <f t="shared" si="27"/>
        <v>0</v>
      </c>
      <c r="G38" s="42">
        <f t="shared" si="27"/>
        <v>0</v>
      </c>
      <c r="H38" s="42">
        <f t="shared" si="27"/>
        <v>0</v>
      </c>
      <c r="I38" s="42">
        <f t="shared" si="27"/>
        <v>0</v>
      </c>
      <c r="J38" s="42">
        <f t="shared" si="27"/>
        <v>0</v>
      </c>
      <c r="K38" s="42">
        <f t="shared" si="27"/>
        <v>0</v>
      </c>
      <c r="L38" s="42">
        <f t="shared" si="27"/>
        <v>0</v>
      </c>
      <c r="M38" s="42">
        <f t="shared" si="27"/>
        <v>0</v>
      </c>
      <c r="N38" s="42">
        <f t="shared" si="27"/>
        <v>0</v>
      </c>
      <c r="O38" s="42">
        <f t="shared" si="27"/>
        <v>0</v>
      </c>
      <c r="P38" s="42">
        <f t="shared" si="27"/>
        <v>0</v>
      </c>
      <c r="Q38" s="42">
        <f t="shared" si="27"/>
        <v>0</v>
      </c>
      <c r="R38" s="42">
        <f t="shared" ref="R38:AA38" si="28">R34+R36</f>
        <v>0</v>
      </c>
      <c r="S38" s="42">
        <f t="shared" si="28"/>
        <v>0</v>
      </c>
      <c r="T38" s="42">
        <f t="shared" si="28"/>
        <v>0</v>
      </c>
      <c r="U38" s="42">
        <f t="shared" si="28"/>
        <v>0</v>
      </c>
      <c r="V38" s="42">
        <f t="shared" si="28"/>
        <v>0</v>
      </c>
      <c r="W38" s="42">
        <f t="shared" si="28"/>
        <v>0</v>
      </c>
      <c r="X38" s="42">
        <f t="shared" si="28"/>
        <v>0</v>
      </c>
      <c r="Y38" s="42">
        <f t="shared" si="28"/>
        <v>0</v>
      </c>
      <c r="Z38" s="42">
        <f t="shared" si="28"/>
        <v>0</v>
      </c>
      <c r="AA38" s="42">
        <f t="shared" si="28"/>
        <v>0</v>
      </c>
    </row>
    <row r="40" spans="1:27">
      <c r="A40" s="12" t="s">
        <v>32</v>
      </c>
      <c r="B40" s="12"/>
      <c r="C40" s="42">
        <f>C38-C26</f>
        <v>0</v>
      </c>
      <c r="D40" s="42">
        <f t="shared" ref="D40:Q40" si="29">D38-D26</f>
        <v>0</v>
      </c>
      <c r="E40" s="42">
        <f t="shared" si="29"/>
        <v>0</v>
      </c>
      <c r="F40" s="42">
        <f t="shared" si="29"/>
        <v>0</v>
      </c>
      <c r="G40" s="42">
        <f t="shared" si="29"/>
        <v>0</v>
      </c>
      <c r="H40" s="42">
        <f t="shared" si="29"/>
        <v>0</v>
      </c>
      <c r="I40" s="42">
        <f t="shared" si="29"/>
        <v>0</v>
      </c>
      <c r="J40" s="42">
        <f t="shared" si="29"/>
        <v>0</v>
      </c>
      <c r="K40" s="42">
        <f t="shared" si="29"/>
        <v>0</v>
      </c>
      <c r="L40" s="42">
        <f t="shared" si="29"/>
        <v>0</v>
      </c>
      <c r="M40" s="42">
        <f t="shared" si="29"/>
        <v>0</v>
      </c>
      <c r="N40" s="42">
        <f t="shared" si="29"/>
        <v>0</v>
      </c>
      <c r="O40" s="42">
        <f t="shared" si="29"/>
        <v>0</v>
      </c>
      <c r="P40" s="42">
        <f t="shared" si="29"/>
        <v>0</v>
      </c>
      <c r="Q40" s="42">
        <f t="shared" si="29"/>
        <v>0</v>
      </c>
      <c r="R40" s="42">
        <f t="shared" ref="R40:AA40" si="30">R38-R26</f>
        <v>0</v>
      </c>
      <c r="S40" s="42">
        <f t="shared" si="30"/>
        <v>0</v>
      </c>
      <c r="T40" s="42">
        <f t="shared" si="30"/>
        <v>0</v>
      </c>
      <c r="U40" s="42">
        <f t="shared" si="30"/>
        <v>0</v>
      </c>
      <c r="V40" s="42">
        <f t="shared" si="30"/>
        <v>0</v>
      </c>
      <c r="W40" s="42">
        <f t="shared" si="30"/>
        <v>0</v>
      </c>
      <c r="X40" s="42">
        <f t="shared" si="30"/>
        <v>0</v>
      </c>
      <c r="Y40" s="42">
        <f t="shared" si="30"/>
        <v>0</v>
      </c>
      <c r="Z40" s="42">
        <f t="shared" si="30"/>
        <v>0</v>
      </c>
      <c r="AA40" s="42">
        <f t="shared" si="30"/>
        <v>0</v>
      </c>
    </row>
    <row r="42" spans="1:27">
      <c r="A42" s="12" t="s">
        <v>165</v>
      </c>
      <c r="B42" s="46" t="s">
        <v>153</v>
      </c>
      <c r="C42" s="42">
        <f>SUM(C43:C52)-ABS(C54)</f>
        <v>0</v>
      </c>
      <c r="D42" s="42">
        <f t="shared" ref="D42:AA42" si="31">SUM(D43:D52)-ABS(D54)</f>
        <v>0</v>
      </c>
      <c r="E42" s="42">
        <f t="shared" si="31"/>
        <v>0</v>
      </c>
      <c r="F42" s="42">
        <f t="shared" si="31"/>
        <v>0</v>
      </c>
      <c r="G42" s="42">
        <f t="shared" si="31"/>
        <v>0</v>
      </c>
      <c r="H42" s="42">
        <f t="shared" si="31"/>
        <v>0</v>
      </c>
      <c r="I42" s="42">
        <f t="shared" si="31"/>
        <v>0</v>
      </c>
      <c r="J42" s="42">
        <f t="shared" si="31"/>
        <v>0</v>
      </c>
      <c r="K42" s="42">
        <f t="shared" si="31"/>
        <v>0</v>
      </c>
      <c r="L42" s="42">
        <f t="shared" si="31"/>
        <v>0</v>
      </c>
      <c r="M42" s="42">
        <f t="shared" si="31"/>
        <v>0</v>
      </c>
      <c r="N42" s="42">
        <f t="shared" si="31"/>
        <v>0</v>
      </c>
      <c r="O42" s="42">
        <f t="shared" si="31"/>
        <v>0</v>
      </c>
      <c r="P42" s="42">
        <f t="shared" si="31"/>
        <v>0</v>
      </c>
      <c r="Q42" s="42">
        <f t="shared" si="31"/>
        <v>0</v>
      </c>
      <c r="R42" s="42">
        <f t="shared" si="31"/>
        <v>0</v>
      </c>
      <c r="S42" s="42">
        <f t="shared" si="31"/>
        <v>0</v>
      </c>
      <c r="T42" s="42">
        <f t="shared" si="31"/>
        <v>0</v>
      </c>
      <c r="U42" s="42">
        <f t="shared" si="31"/>
        <v>0</v>
      </c>
      <c r="V42" s="42">
        <f t="shared" si="31"/>
        <v>0</v>
      </c>
      <c r="W42" s="42">
        <f t="shared" si="31"/>
        <v>0</v>
      </c>
      <c r="X42" s="42">
        <f t="shared" si="31"/>
        <v>0</v>
      </c>
      <c r="Y42" s="42">
        <f t="shared" si="31"/>
        <v>0</v>
      </c>
      <c r="Z42" s="42">
        <f t="shared" si="31"/>
        <v>0</v>
      </c>
      <c r="AA42" s="42">
        <f t="shared" si="31"/>
        <v>0</v>
      </c>
    </row>
    <row r="43" spans="1:27">
      <c r="A43" s="41" t="s">
        <v>142</v>
      </c>
      <c r="B43" s="41">
        <v>20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>
      <c r="A44" s="41" t="s">
        <v>143</v>
      </c>
      <c r="B44" s="41">
        <v>21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>
      <c r="A45" s="11" t="s">
        <v>184</v>
      </c>
      <c r="B45" s="43" t="s">
        <v>187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>
      <c r="A46" s="11" t="s">
        <v>185</v>
      </c>
      <c r="B46" s="43" t="s">
        <v>186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>
      <c r="A47" s="41" t="s">
        <v>145</v>
      </c>
      <c r="B47" s="41">
        <v>23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>
      <c r="A48" s="41" t="s">
        <v>146</v>
      </c>
      <c r="B48" s="41">
        <v>24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>
      <c r="A49" s="41" t="s">
        <v>147</v>
      </c>
      <c r="B49" s="41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>
      <c r="A50" s="41" t="s">
        <v>148</v>
      </c>
      <c r="B50" s="41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>
      <c r="A51" s="41" t="s">
        <v>149</v>
      </c>
      <c r="B51" s="41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>
      <c r="A52" s="41" t="s">
        <v>150</v>
      </c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>
      <c r="A53" s="4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41" t="s">
        <v>152</v>
      </c>
      <c r="B54" s="12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6" spans="1:27">
      <c r="A56" s="12" t="s">
        <v>33</v>
      </c>
      <c r="B56" s="12"/>
      <c r="C56" s="42">
        <f t="shared" ref="C56:Q56" si="32">C40+C42</f>
        <v>0</v>
      </c>
      <c r="D56" s="42">
        <f t="shared" si="32"/>
        <v>0</v>
      </c>
      <c r="E56" s="42">
        <f t="shared" si="32"/>
        <v>0</v>
      </c>
      <c r="F56" s="42">
        <f t="shared" si="32"/>
        <v>0</v>
      </c>
      <c r="G56" s="42">
        <f t="shared" si="32"/>
        <v>0</v>
      </c>
      <c r="H56" s="42">
        <f t="shared" si="32"/>
        <v>0</v>
      </c>
      <c r="I56" s="42">
        <f t="shared" si="32"/>
        <v>0</v>
      </c>
      <c r="J56" s="42">
        <f t="shared" si="32"/>
        <v>0</v>
      </c>
      <c r="K56" s="42">
        <f t="shared" si="32"/>
        <v>0</v>
      </c>
      <c r="L56" s="42">
        <f t="shared" si="32"/>
        <v>0</v>
      </c>
      <c r="M56" s="42">
        <f t="shared" si="32"/>
        <v>0</v>
      </c>
      <c r="N56" s="42">
        <f t="shared" si="32"/>
        <v>0</v>
      </c>
      <c r="O56" s="42">
        <f t="shared" si="32"/>
        <v>0</v>
      </c>
      <c r="P56" s="42">
        <f t="shared" si="32"/>
        <v>0</v>
      </c>
      <c r="Q56" s="42">
        <f t="shared" si="32"/>
        <v>0</v>
      </c>
      <c r="R56" s="42">
        <f t="shared" ref="R56:AA56" si="33">R40+R42</f>
        <v>0</v>
      </c>
      <c r="S56" s="42">
        <f t="shared" si="33"/>
        <v>0</v>
      </c>
      <c r="T56" s="42">
        <f t="shared" si="33"/>
        <v>0</v>
      </c>
      <c r="U56" s="42">
        <f t="shared" si="33"/>
        <v>0</v>
      </c>
      <c r="V56" s="42">
        <f t="shared" si="33"/>
        <v>0</v>
      </c>
      <c r="W56" s="42">
        <f t="shared" si="33"/>
        <v>0</v>
      </c>
      <c r="X56" s="42">
        <f t="shared" si="33"/>
        <v>0</v>
      </c>
      <c r="Y56" s="42">
        <f t="shared" si="33"/>
        <v>0</v>
      </c>
      <c r="Z56" s="42">
        <f t="shared" si="33"/>
        <v>0</v>
      </c>
      <c r="AA56" s="42">
        <f t="shared" si="33"/>
        <v>0</v>
      </c>
    </row>
  </sheetData>
  <mergeCells count="1">
    <mergeCell ref="C1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"/>
  <sheetViews>
    <sheetView workbookViewId="0"/>
  </sheetViews>
  <sheetFormatPr baseColWidth="10" defaultRowHeight="15"/>
  <cols>
    <col min="1" max="1" width="44.28515625" style="11" bestFit="1" customWidth="1"/>
    <col min="2" max="2" width="24.7109375" style="11" bestFit="1" customWidth="1"/>
    <col min="3" max="16384" width="11.42578125" style="11"/>
  </cols>
  <sheetData>
    <row r="1" spans="1:27">
      <c r="A1" s="54" t="s">
        <v>166</v>
      </c>
    </row>
    <row r="4" spans="1:27">
      <c r="A4" s="50" t="s">
        <v>154</v>
      </c>
      <c r="B4" s="51" t="s">
        <v>153</v>
      </c>
      <c r="C4" s="52">
        <f>'2. Unités et puissances'!I10</f>
        <v>38353</v>
      </c>
      <c r="D4" s="52">
        <f>EDATE(C4,12)</f>
        <v>38718</v>
      </c>
      <c r="E4" s="52">
        <f t="shared" ref="E4:AA4" si="0">EDATE(D4,12)</f>
        <v>39083</v>
      </c>
      <c r="F4" s="52">
        <f t="shared" si="0"/>
        <v>39448</v>
      </c>
      <c r="G4" s="52">
        <f t="shared" si="0"/>
        <v>39814</v>
      </c>
      <c r="H4" s="52">
        <f t="shared" si="0"/>
        <v>40179</v>
      </c>
      <c r="I4" s="52">
        <f t="shared" si="0"/>
        <v>40544</v>
      </c>
      <c r="J4" s="52">
        <f t="shared" si="0"/>
        <v>40909</v>
      </c>
      <c r="K4" s="52">
        <f t="shared" si="0"/>
        <v>41275</v>
      </c>
      <c r="L4" s="52">
        <f t="shared" si="0"/>
        <v>41640</v>
      </c>
      <c r="M4" s="52">
        <f t="shared" si="0"/>
        <v>42005</v>
      </c>
      <c r="N4" s="52">
        <f t="shared" si="0"/>
        <v>42370</v>
      </c>
      <c r="O4" s="52">
        <f t="shared" si="0"/>
        <v>42736</v>
      </c>
      <c r="P4" s="52">
        <f t="shared" si="0"/>
        <v>43101</v>
      </c>
      <c r="Q4" s="52">
        <f t="shared" si="0"/>
        <v>43466</v>
      </c>
      <c r="R4" s="52">
        <f t="shared" si="0"/>
        <v>43831</v>
      </c>
      <c r="S4" s="52">
        <f t="shared" si="0"/>
        <v>44197</v>
      </c>
      <c r="T4" s="52">
        <f t="shared" si="0"/>
        <v>44562</v>
      </c>
      <c r="U4" s="52">
        <f t="shared" si="0"/>
        <v>44927</v>
      </c>
      <c r="V4" s="52">
        <f t="shared" si="0"/>
        <v>45292</v>
      </c>
      <c r="W4" s="52">
        <f t="shared" si="0"/>
        <v>45658</v>
      </c>
      <c r="X4" s="52">
        <f t="shared" si="0"/>
        <v>46023</v>
      </c>
      <c r="Y4" s="52">
        <f t="shared" si="0"/>
        <v>46388</v>
      </c>
      <c r="Z4" s="52">
        <f t="shared" si="0"/>
        <v>46753</v>
      </c>
      <c r="AA4" s="52">
        <f t="shared" si="0"/>
        <v>47119</v>
      </c>
    </row>
    <row r="5" spans="1:27">
      <c r="A5" s="50" t="s">
        <v>142</v>
      </c>
      <c r="B5" s="53">
        <v>20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>
      <c r="A6" s="50" t="s">
        <v>143</v>
      </c>
      <c r="B6" s="53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>
      <c r="A7" s="50" t="s">
        <v>144</v>
      </c>
      <c r="B7" s="53">
        <v>22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>
      <c r="A8" s="50" t="s">
        <v>145</v>
      </c>
      <c r="B8" s="53">
        <v>23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>
      <c r="A9" s="50" t="s">
        <v>146</v>
      </c>
      <c r="B9" s="53">
        <v>24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>
      <c r="A10" s="50" t="s">
        <v>147</v>
      </c>
      <c r="B10" s="53">
        <v>25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>
      <c r="A11" s="50" t="s">
        <v>148</v>
      </c>
      <c r="B11" s="53">
        <v>26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>
      <c r="A12" s="50" t="s">
        <v>149</v>
      </c>
      <c r="B12" s="53">
        <v>27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>
      <c r="A13" s="50" t="s">
        <v>150</v>
      </c>
      <c r="B13" s="53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>
      <c r="A14" s="61" t="s">
        <v>151</v>
      </c>
      <c r="B14" s="62"/>
      <c r="C14" s="67">
        <f>SUM(C5:C13)</f>
        <v>0</v>
      </c>
      <c r="D14" s="67">
        <f t="shared" ref="D14:Q14" si="1">SUM(D5:D13)</f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7">
        <f t="shared" si="1"/>
        <v>0</v>
      </c>
      <c r="N14" s="67">
        <f t="shared" si="1"/>
        <v>0</v>
      </c>
      <c r="O14" s="67">
        <f t="shared" si="1"/>
        <v>0</v>
      </c>
      <c r="P14" s="67">
        <f t="shared" si="1"/>
        <v>0</v>
      </c>
      <c r="Q14" s="67">
        <f t="shared" si="1"/>
        <v>0</v>
      </c>
      <c r="R14" s="67">
        <f t="shared" ref="R14" si="2">SUM(R5:R13)</f>
        <v>0</v>
      </c>
      <c r="S14" s="67">
        <f t="shared" ref="S14" si="3">SUM(S5:S13)</f>
        <v>0</v>
      </c>
      <c r="T14" s="67">
        <f t="shared" ref="T14" si="4">SUM(T5:T13)</f>
        <v>0</v>
      </c>
      <c r="U14" s="67">
        <f t="shared" ref="U14" si="5">SUM(U5:U13)</f>
        <v>0</v>
      </c>
      <c r="V14" s="67">
        <f t="shared" ref="V14" si="6">SUM(V5:V13)</f>
        <v>0</v>
      </c>
      <c r="W14" s="67">
        <f t="shared" ref="W14" si="7">SUM(W5:W13)</f>
        <v>0</v>
      </c>
      <c r="X14" s="67">
        <f t="shared" ref="X14" si="8">SUM(X5:X13)</f>
        <v>0</v>
      </c>
      <c r="Y14" s="67">
        <f t="shared" ref="Y14" si="9">SUM(Y5:Y13)</f>
        <v>0</v>
      </c>
      <c r="Z14" s="67">
        <f t="shared" ref="Z14" si="10">SUM(Z5:Z13)</f>
        <v>0</v>
      </c>
      <c r="AA14" s="67">
        <f t="shared" ref="AA14" si="11">SUM(AA5:AA13)</f>
        <v>0</v>
      </c>
    </row>
    <row r="15" spans="1:27">
      <c r="A15" s="66"/>
      <c r="B15" s="6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>
      <c r="A16" s="63" t="s">
        <v>152</v>
      </c>
      <c r="B16" s="64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/>
  </sheetViews>
  <sheetFormatPr baseColWidth="10" defaultRowHeight="15"/>
  <cols>
    <col min="1" max="1" width="47.5703125" style="11" bestFit="1" customWidth="1"/>
    <col min="2" max="2" width="24.7109375" style="11" bestFit="1" customWidth="1"/>
    <col min="3" max="16384" width="11.42578125" style="11"/>
  </cols>
  <sheetData>
    <row r="1" spans="1:27">
      <c r="A1" s="54" t="s">
        <v>167</v>
      </c>
    </row>
    <row r="4" spans="1:27">
      <c r="A4" s="50" t="s">
        <v>161</v>
      </c>
      <c r="B4" s="50"/>
      <c r="C4" s="52">
        <f>'2. Unités et puissances'!I10</f>
        <v>38353</v>
      </c>
      <c r="D4" s="52">
        <f>EDATE(C4,12)</f>
        <v>38718</v>
      </c>
      <c r="E4" s="52">
        <f t="shared" ref="E4:AA4" si="0">EDATE(D4,12)</f>
        <v>39083</v>
      </c>
      <c r="F4" s="52">
        <f t="shared" si="0"/>
        <v>39448</v>
      </c>
      <c r="G4" s="52">
        <f t="shared" si="0"/>
        <v>39814</v>
      </c>
      <c r="H4" s="52">
        <f t="shared" si="0"/>
        <v>40179</v>
      </c>
      <c r="I4" s="52">
        <f t="shared" si="0"/>
        <v>40544</v>
      </c>
      <c r="J4" s="52">
        <f t="shared" si="0"/>
        <v>40909</v>
      </c>
      <c r="K4" s="52">
        <f t="shared" si="0"/>
        <v>41275</v>
      </c>
      <c r="L4" s="52">
        <f t="shared" si="0"/>
        <v>41640</v>
      </c>
      <c r="M4" s="52">
        <f t="shared" si="0"/>
        <v>42005</v>
      </c>
      <c r="N4" s="52">
        <f t="shared" si="0"/>
        <v>42370</v>
      </c>
      <c r="O4" s="52">
        <f t="shared" si="0"/>
        <v>42736</v>
      </c>
      <c r="P4" s="52">
        <f t="shared" si="0"/>
        <v>43101</v>
      </c>
      <c r="Q4" s="52">
        <f t="shared" si="0"/>
        <v>43466</v>
      </c>
      <c r="R4" s="52">
        <f t="shared" si="0"/>
        <v>43831</v>
      </c>
      <c r="S4" s="52">
        <f t="shared" si="0"/>
        <v>44197</v>
      </c>
      <c r="T4" s="52">
        <f t="shared" si="0"/>
        <v>44562</v>
      </c>
      <c r="U4" s="52">
        <f t="shared" si="0"/>
        <v>44927</v>
      </c>
      <c r="V4" s="52">
        <f t="shared" si="0"/>
        <v>45292</v>
      </c>
      <c r="W4" s="52">
        <f t="shared" si="0"/>
        <v>45658</v>
      </c>
      <c r="X4" s="52">
        <f t="shared" si="0"/>
        <v>46023</v>
      </c>
      <c r="Y4" s="52">
        <f t="shared" si="0"/>
        <v>46388</v>
      </c>
      <c r="Z4" s="52">
        <f t="shared" si="0"/>
        <v>46753</v>
      </c>
      <c r="AA4" s="52">
        <f t="shared" si="0"/>
        <v>47119</v>
      </c>
    </row>
    <row r="5" spans="1:27">
      <c r="A5" s="50" t="s">
        <v>155</v>
      </c>
      <c r="B5" s="5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>
      <c r="A6" s="50" t="s">
        <v>156</v>
      </c>
      <c r="B6" s="51" t="s">
        <v>153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7">
      <c r="A7" s="50" t="s">
        <v>157</v>
      </c>
      <c r="B7" s="50">
        <v>60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>
      <c r="A8" s="50" t="s">
        <v>158</v>
      </c>
      <c r="B8" s="50">
        <v>61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>
      <c r="A9" s="50" t="s">
        <v>159</v>
      </c>
      <c r="B9" s="50">
        <v>62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>
      <c r="A10" s="50" t="s">
        <v>160</v>
      </c>
      <c r="B10" s="51" t="s">
        <v>163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27">
      <c r="A11" s="50" t="s">
        <v>150</v>
      </c>
      <c r="B11" s="5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>
      <c r="A12" s="50" t="s">
        <v>162</v>
      </c>
      <c r="B12" s="50"/>
      <c r="C12" s="71">
        <f>SUM(C5:C11)</f>
        <v>0</v>
      </c>
      <c r="D12" s="71">
        <f t="shared" ref="D12:AA12" si="1">SUM(D5:D11)</f>
        <v>0</v>
      </c>
      <c r="E12" s="71">
        <f t="shared" si="1"/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1"/>
        <v>0</v>
      </c>
      <c r="P12" s="71">
        <f t="shared" si="1"/>
        <v>0</v>
      </c>
      <c r="Q12" s="71">
        <f t="shared" si="1"/>
        <v>0</v>
      </c>
      <c r="R12" s="71">
        <f t="shared" si="1"/>
        <v>0</v>
      </c>
      <c r="S12" s="71">
        <f t="shared" si="1"/>
        <v>0</v>
      </c>
      <c r="T12" s="71">
        <f t="shared" si="1"/>
        <v>0</v>
      </c>
      <c r="U12" s="71">
        <f t="shared" si="1"/>
        <v>0</v>
      </c>
      <c r="V12" s="71">
        <f t="shared" si="1"/>
        <v>0</v>
      </c>
      <c r="W12" s="71">
        <f t="shared" si="1"/>
        <v>0</v>
      </c>
      <c r="X12" s="71">
        <f t="shared" si="1"/>
        <v>0</v>
      </c>
      <c r="Y12" s="71">
        <f t="shared" si="1"/>
        <v>0</v>
      </c>
      <c r="Z12" s="71">
        <f t="shared" si="1"/>
        <v>0</v>
      </c>
      <c r="AA12" s="71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workbookViewId="0"/>
  </sheetViews>
  <sheetFormatPr baseColWidth="10" defaultColWidth="9.140625" defaultRowHeight="15"/>
  <cols>
    <col min="1" max="1" width="35.42578125" style="3" customWidth="1"/>
    <col min="2" max="2" width="29.28515625" style="3" customWidth="1"/>
    <col min="3" max="3" width="30.7109375" style="3" customWidth="1"/>
    <col min="4" max="18" width="10.7109375" style="3" customWidth="1"/>
    <col min="19" max="16384" width="9.140625" style="3"/>
  </cols>
  <sheetData>
    <row r="1" spans="1:28">
      <c r="A1" s="54" t="s">
        <v>194</v>
      </c>
      <c r="B1" s="84"/>
      <c r="C1" s="83"/>
    </row>
    <row r="4" spans="1:28">
      <c r="A4" s="2" t="s">
        <v>168</v>
      </c>
      <c r="B4" s="2"/>
      <c r="C4" s="2"/>
    </row>
    <row r="5" spans="1:28" ht="12" customHeight="1">
      <c r="A5" s="2"/>
      <c r="B5" s="2"/>
      <c r="C5" s="2"/>
    </row>
    <row r="6" spans="1:28" ht="15.75" thickBot="1">
      <c r="D6" s="34">
        <f>'2. Unités et puissances'!I10</f>
        <v>38353</v>
      </c>
      <c r="E6" s="34">
        <f>EDATE(D6,12)</f>
        <v>38718</v>
      </c>
      <c r="F6" s="34">
        <f t="shared" ref="F6:AB6" si="0">EDATE(E6,12)</f>
        <v>39083</v>
      </c>
      <c r="G6" s="34">
        <f t="shared" si="0"/>
        <v>39448</v>
      </c>
      <c r="H6" s="34">
        <f t="shared" si="0"/>
        <v>39814</v>
      </c>
      <c r="I6" s="34">
        <f t="shared" si="0"/>
        <v>40179</v>
      </c>
      <c r="J6" s="34">
        <f t="shared" si="0"/>
        <v>40544</v>
      </c>
      <c r="K6" s="34">
        <f t="shared" si="0"/>
        <v>40909</v>
      </c>
      <c r="L6" s="34">
        <f t="shared" si="0"/>
        <v>41275</v>
      </c>
      <c r="M6" s="34">
        <f t="shared" si="0"/>
        <v>41640</v>
      </c>
      <c r="N6" s="34">
        <f t="shared" si="0"/>
        <v>42005</v>
      </c>
      <c r="O6" s="34">
        <f t="shared" si="0"/>
        <v>42370</v>
      </c>
      <c r="P6" s="34">
        <f t="shared" si="0"/>
        <v>42736</v>
      </c>
      <c r="Q6" s="34">
        <f t="shared" si="0"/>
        <v>43101</v>
      </c>
      <c r="R6" s="34">
        <f t="shared" si="0"/>
        <v>43466</v>
      </c>
      <c r="S6" s="34">
        <f t="shared" si="0"/>
        <v>43831</v>
      </c>
      <c r="T6" s="34">
        <f t="shared" si="0"/>
        <v>44197</v>
      </c>
      <c r="U6" s="34">
        <f t="shared" si="0"/>
        <v>44562</v>
      </c>
      <c r="V6" s="34">
        <f t="shared" si="0"/>
        <v>44927</v>
      </c>
      <c r="W6" s="34">
        <f t="shared" si="0"/>
        <v>45292</v>
      </c>
      <c r="X6" s="34">
        <f t="shared" si="0"/>
        <v>45658</v>
      </c>
      <c r="Y6" s="34">
        <f t="shared" si="0"/>
        <v>46023</v>
      </c>
      <c r="Z6" s="34">
        <f t="shared" si="0"/>
        <v>46388</v>
      </c>
      <c r="AA6" s="34">
        <f t="shared" si="0"/>
        <v>46753</v>
      </c>
      <c r="AB6" s="34">
        <f t="shared" si="0"/>
        <v>47119</v>
      </c>
    </row>
    <row r="7" spans="1:28" ht="15.75" thickTop="1">
      <c r="A7" s="4" t="s">
        <v>82</v>
      </c>
      <c r="B7" s="4"/>
      <c r="C7" s="4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</row>
    <row r="8" spans="1:28">
      <c r="A8" s="3" t="s">
        <v>83</v>
      </c>
      <c r="C8" s="4" t="s">
        <v>19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>
      <c r="A9" s="22" t="s">
        <v>84</v>
      </c>
      <c r="B9" s="22"/>
      <c r="C9" s="4" t="s">
        <v>20</v>
      </c>
      <c r="D9" s="58"/>
      <c r="E9" s="58"/>
      <c r="F9" s="58"/>
      <c r="G9" s="58"/>
      <c r="H9" s="58"/>
      <c r="I9" s="58"/>
      <c r="J9" s="58"/>
      <c r="K9" s="58"/>
      <c r="L9" s="5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>
      <c r="A10" s="22" t="s">
        <v>85</v>
      </c>
      <c r="B10" s="22"/>
      <c r="C10" s="4" t="s">
        <v>21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>
      <c r="A11" s="22" t="s">
        <v>86</v>
      </c>
      <c r="B11" s="22"/>
      <c r="C11" s="4" t="s">
        <v>22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:28">
      <c r="A12" s="22" t="s">
        <v>87</v>
      </c>
      <c r="B12" s="22"/>
      <c r="C12" s="7" t="s">
        <v>23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>
      <c r="A13" s="22" t="s">
        <v>34</v>
      </c>
      <c r="B13" s="22" t="s">
        <v>90</v>
      </c>
      <c r="C13" s="3" t="s">
        <v>24</v>
      </c>
      <c r="D13" s="25">
        <f>D10*D9</f>
        <v>0</v>
      </c>
      <c r="E13" s="8">
        <f t="shared" ref="E13:R13" si="1">E10*E9</f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ref="S13:AB13" si="2">S10*S9</f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 t="shared" si="2"/>
        <v>0</v>
      </c>
      <c r="X13" s="8">
        <f t="shared" si="2"/>
        <v>0</v>
      </c>
      <c r="Y13" s="8">
        <f t="shared" si="2"/>
        <v>0</v>
      </c>
      <c r="Z13" s="8">
        <f t="shared" si="2"/>
        <v>0</v>
      </c>
      <c r="AA13" s="8">
        <f t="shared" si="2"/>
        <v>0</v>
      </c>
      <c r="AB13" s="8">
        <f t="shared" si="2"/>
        <v>0</v>
      </c>
    </row>
    <row r="14" spans="1:28">
      <c r="A14" s="3" t="s">
        <v>124</v>
      </c>
      <c r="B14" s="3" t="s">
        <v>122</v>
      </c>
      <c r="C14" s="3" t="s">
        <v>125</v>
      </c>
      <c r="D14" s="6">
        <v>8</v>
      </c>
      <c r="E14" s="6">
        <v>8</v>
      </c>
      <c r="F14" s="6">
        <v>8</v>
      </c>
      <c r="G14" s="6">
        <v>8</v>
      </c>
      <c r="H14" s="6">
        <v>8</v>
      </c>
      <c r="I14" s="6">
        <v>8</v>
      </c>
      <c r="J14" s="6">
        <v>8</v>
      </c>
      <c r="K14" s="6">
        <v>8</v>
      </c>
      <c r="L14" s="6">
        <v>8</v>
      </c>
      <c r="M14" s="6">
        <v>8</v>
      </c>
      <c r="N14" s="6">
        <v>8</v>
      </c>
      <c r="O14" s="6">
        <v>8</v>
      </c>
      <c r="P14" s="6">
        <v>8</v>
      </c>
      <c r="Q14" s="6">
        <v>8</v>
      </c>
      <c r="R14" s="6">
        <v>8</v>
      </c>
      <c r="S14" s="6">
        <v>8</v>
      </c>
      <c r="T14" s="6">
        <v>8</v>
      </c>
      <c r="U14" s="6">
        <v>8</v>
      </c>
      <c r="V14" s="6">
        <v>8</v>
      </c>
      <c r="W14" s="6">
        <v>8</v>
      </c>
      <c r="X14" s="6">
        <v>8</v>
      </c>
      <c r="Y14" s="6">
        <v>8</v>
      </c>
      <c r="Z14" s="6">
        <v>8</v>
      </c>
      <c r="AA14" s="6">
        <v>8</v>
      </c>
      <c r="AB14" s="6">
        <v>8</v>
      </c>
    </row>
    <row r="16" spans="1:28">
      <c r="D16" s="35">
        <f>D$6</f>
        <v>38353</v>
      </c>
      <c r="E16" s="35">
        <f t="shared" ref="E16:AB16" si="3">E$6</f>
        <v>38718</v>
      </c>
      <c r="F16" s="35">
        <f t="shared" si="3"/>
        <v>39083</v>
      </c>
      <c r="G16" s="35">
        <f t="shared" si="3"/>
        <v>39448</v>
      </c>
      <c r="H16" s="35">
        <f t="shared" si="3"/>
        <v>39814</v>
      </c>
      <c r="I16" s="35">
        <f t="shared" si="3"/>
        <v>40179</v>
      </c>
      <c r="J16" s="35">
        <f t="shared" si="3"/>
        <v>40544</v>
      </c>
      <c r="K16" s="35">
        <f t="shared" si="3"/>
        <v>40909</v>
      </c>
      <c r="L16" s="35">
        <f t="shared" si="3"/>
        <v>41275</v>
      </c>
      <c r="M16" s="35">
        <f t="shared" si="3"/>
        <v>41640</v>
      </c>
      <c r="N16" s="35">
        <f t="shared" si="3"/>
        <v>42005</v>
      </c>
      <c r="O16" s="35">
        <f t="shared" si="3"/>
        <v>42370</v>
      </c>
      <c r="P16" s="35">
        <f t="shared" si="3"/>
        <v>42736</v>
      </c>
      <c r="Q16" s="35">
        <f t="shared" si="3"/>
        <v>43101</v>
      </c>
      <c r="R16" s="35">
        <f t="shared" si="3"/>
        <v>43466</v>
      </c>
      <c r="S16" s="35">
        <f t="shared" si="3"/>
        <v>43831</v>
      </c>
      <c r="T16" s="35">
        <f t="shared" si="3"/>
        <v>44197</v>
      </c>
      <c r="U16" s="35">
        <f t="shared" si="3"/>
        <v>44562</v>
      </c>
      <c r="V16" s="35">
        <f t="shared" si="3"/>
        <v>44927</v>
      </c>
      <c r="W16" s="35">
        <f t="shared" si="3"/>
        <v>45292</v>
      </c>
      <c r="X16" s="35">
        <f t="shared" si="3"/>
        <v>45658</v>
      </c>
      <c r="Y16" s="35">
        <f t="shared" si="3"/>
        <v>46023</v>
      </c>
      <c r="Z16" s="35">
        <f t="shared" si="3"/>
        <v>46388</v>
      </c>
      <c r="AA16" s="35">
        <f t="shared" si="3"/>
        <v>46753</v>
      </c>
      <c r="AB16" s="35">
        <f t="shared" si="3"/>
        <v>47119</v>
      </c>
    </row>
    <row r="17" spans="1:28">
      <c r="A17" s="4" t="s">
        <v>81</v>
      </c>
      <c r="B17" s="4"/>
      <c r="C17" s="4"/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11</v>
      </c>
      <c r="L17" s="5" t="s">
        <v>12</v>
      </c>
      <c r="M17" s="5" t="s">
        <v>13</v>
      </c>
      <c r="N17" s="5" t="s">
        <v>14</v>
      </c>
      <c r="O17" s="5" t="s">
        <v>15</v>
      </c>
      <c r="P17" s="5" t="s">
        <v>16</v>
      </c>
      <c r="Q17" s="5" t="s">
        <v>17</v>
      </c>
      <c r="R17" s="5" t="s">
        <v>18</v>
      </c>
      <c r="S17" s="5" t="s">
        <v>71</v>
      </c>
      <c r="T17" s="5" t="s">
        <v>72</v>
      </c>
      <c r="U17" s="5" t="s">
        <v>73</v>
      </c>
      <c r="V17" s="5" t="s">
        <v>74</v>
      </c>
      <c r="W17" s="5" t="s">
        <v>75</v>
      </c>
      <c r="X17" s="5" t="s">
        <v>76</v>
      </c>
      <c r="Y17" s="5" t="s">
        <v>77</v>
      </c>
      <c r="Z17" s="5" t="s">
        <v>78</v>
      </c>
      <c r="AA17" s="5" t="s">
        <v>79</v>
      </c>
      <c r="AB17" s="5" t="s">
        <v>80</v>
      </c>
    </row>
    <row r="18" spans="1:28">
      <c r="A18" s="3" t="s">
        <v>83</v>
      </c>
      <c r="C18" s="4" t="s">
        <v>19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>
      <c r="A19" s="22" t="s">
        <v>84</v>
      </c>
      <c r="B19" s="22"/>
      <c r="C19" s="4" t="s">
        <v>20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>
      <c r="A20" s="22" t="s">
        <v>85</v>
      </c>
      <c r="B20" s="22"/>
      <c r="C20" s="4" t="s">
        <v>21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>
      <c r="A21" s="22" t="s">
        <v>86</v>
      </c>
      <c r="B21" s="22"/>
      <c r="C21" s="4" t="s">
        <v>22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>
      <c r="A22" s="22" t="s">
        <v>87</v>
      </c>
      <c r="B22" s="22"/>
      <c r="C22" s="7" t="s">
        <v>23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>
      <c r="A23" s="22" t="s">
        <v>34</v>
      </c>
      <c r="B23" s="22" t="s">
        <v>91</v>
      </c>
      <c r="C23" s="3" t="s">
        <v>24</v>
      </c>
      <c r="D23" s="25">
        <f>D20*D19</f>
        <v>0</v>
      </c>
      <c r="E23" s="8">
        <f t="shared" ref="E23:AB23" si="4">E20*E19</f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8">
        <f t="shared" si="4"/>
        <v>0</v>
      </c>
      <c r="R23" s="8">
        <f t="shared" si="4"/>
        <v>0</v>
      </c>
      <c r="S23" s="8">
        <f t="shared" si="4"/>
        <v>0</v>
      </c>
      <c r="T23" s="8">
        <f t="shared" si="4"/>
        <v>0</v>
      </c>
      <c r="U23" s="8">
        <f t="shared" si="4"/>
        <v>0</v>
      </c>
      <c r="V23" s="8">
        <f t="shared" si="4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  <c r="AA23" s="8">
        <f t="shared" si="4"/>
        <v>0</v>
      </c>
      <c r="AB23" s="8">
        <f t="shared" si="4"/>
        <v>0</v>
      </c>
    </row>
    <row r="24" spans="1:28">
      <c r="A24" s="3" t="s">
        <v>124</v>
      </c>
      <c r="B24" s="3" t="s">
        <v>123</v>
      </c>
      <c r="C24" s="3" t="s">
        <v>125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6" spans="1:28">
      <c r="A26" s="22" t="s">
        <v>131</v>
      </c>
      <c r="B26" s="22"/>
      <c r="C26" s="7" t="s">
        <v>23</v>
      </c>
      <c r="D26" s="26">
        <f>D22+D12</f>
        <v>0</v>
      </c>
      <c r="E26" s="26">
        <f t="shared" ref="E26:AB26" si="5">E22+E12</f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  <c r="J26" s="26">
        <f t="shared" si="5"/>
        <v>0</v>
      </c>
      <c r="K26" s="26">
        <f t="shared" si="5"/>
        <v>0</v>
      </c>
      <c r="L26" s="26">
        <f t="shared" si="5"/>
        <v>0</v>
      </c>
      <c r="M26" s="26">
        <f t="shared" si="5"/>
        <v>0</v>
      </c>
      <c r="N26" s="26">
        <f t="shared" si="5"/>
        <v>0</v>
      </c>
      <c r="O26" s="26">
        <f t="shared" si="5"/>
        <v>0</v>
      </c>
      <c r="P26" s="26">
        <f t="shared" si="5"/>
        <v>0</v>
      </c>
      <c r="Q26" s="26">
        <f t="shared" si="5"/>
        <v>0</v>
      </c>
      <c r="R26" s="26">
        <f t="shared" si="5"/>
        <v>0</v>
      </c>
      <c r="S26" s="26">
        <f t="shared" si="5"/>
        <v>0</v>
      </c>
      <c r="T26" s="26">
        <f t="shared" si="5"/>
        <v>0</v>
      </c>
      <c r="U26" s="26">
        <f t="shared" si="5"/>
        <v>0</v>
      </c>
      <c r="V26" s="26">
        <f t="shared" si="5"/>
        <v>0</v>
      </c>
      <c r="W26" s="26">
        <f t="shared" si="5"/>
        <v>0</v>
      </c>
      <c r="X26" s="26">
        <f t="shared" si="5"/>
        <v>0</v>
      </c>
      <c r="Y26" s="26">
        <f t="shared" si="5"/>
        <v>0</v>
      </c>
      <c r="Z26" s="26">
        <f t="shared" si="5"/>
        <v>0</v>
      </c>
      <c r="AA26" s="26">
        <f t="shared" si="5"/>
        <v>0</v>
      </c>
      <c r="AB26" s="26">
        <f t="shared" si="5"/>
        <v>0</v>
      </c>
    </row>
    <row r="27" spans="1:28">
      <c r="A27" s="22" t="s">
        <v>88</v>
      </c>
      <c r="B27" s="22" t="s">
        <v>89</v>
      </c>
      <c r="C27" s="22" t="s">
        <v>24</v>
      </c>
      <c r="D27" s="26">
        <f>D23+D13</f>
        <v>0</v>
      </c>
      <c r="E27" s="27">
        <f t="shared" ref="E27:AB27" si="6">E23+E13</f>
        <v>0</v>
      </c>
      <c r="F27" s="27">
        <f t="shared" si="6"/>
        <v>0</v>
      </c>
      <c r="G27" s="27">
        <f t="shared" si="6"/>
        <v>0</v>
      </c>
      <c r="H27" s="27">
        <f t="shared" si="6"/>
        <v>0</v>
      </c>
      <c r="I27" s="27">
        <f t="shared" si="6"/>
        <v>0</v>
      </c>
      <c r="J27" s="27">
        <f t="shared" si="6"/>
        <v>0</v>
      </c>
      <c r="K27" s="27">
        <f t="shared" si="6"/>
        <v>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 t="shared" si="6"/>
        <v>0</v>
      </c>
      <c r="S27" s="27">
        <f t="shared" si="6"/>
        <v>0</v>
      </c>
      <c r="T27" s="27">
        <f t="shared" si="6"/>
        <v>0</v>
      </c>
      <c r="U27" s="27">
        <f t="shared" si="6"/>
        <v>0</v>
      </c>
      <c r="V27" s="27">
        <f t="shared" si="6"/>
        <v>0</v>
      </c>
      <c r="W27" s="27">
        <f t="shared" si="6"/>
        <v>0</v>
      </c>
      <c r="X27" s="27">
        <f t="shared" si="6"/>
        <v>0</v>
      </c>
      <c r="Y27" s="27">
        <f t="shared" si="6"/>
        <v>0</v>
      </c>
      <c r="Z27" s="27">
        <f t="shared" si="6"/>
        <v>0</v>
      </c>
      <c r="AA27" s="27">
        <f t="shared" si="6"/>
        <v>0</v>
      </c>
      <c r="AB27" s="28">
        <f t="shared" si="6"/>
        <v>0</v>
      </c>
    </row>
    <row r="28" spans="1:28">
      <c r="A28" s="3" t="s">
        <v>45</v>
      </c>
      <c r="B28" s="3" t="s">
        <v>47</v>
      </c>
      <c r="C28" s="3" t="s">
        <v>125</v>
      </c>
      <c r="D28" s="26" t="e">
        <f>(D14*D13+D24*D23)/D27</f>
        <v>#DIV/0!</v>
      </c>
      <c r="E28" s="26" t="e">
        <f t="shared" ref="E28:AB28" si="7">(E14*E13+E24*E23)/E27</f>
        <v>#DIV/0!</v>
      </c>
      <c r="F28" s="26" t="e">
        <f t="shared" si="7"/>
        <v>#DIV/0!</v>
      </c>
      <c r="G28" s="26" t="e">
        <f t="shared" si="7"/>
        <v>#DIV/0!</v>
      </c>
      <c r="H28" s="26" t="e">
        <f t="shared" si="7"/>
        <v>#DIV/0!</v>
      </c>
      <c r="I28" s="26" t="e">
        <f t="shared" si="7"/>
        <v>#DIV/0!</v>
      </c>
      <c r="J28" s="26" t="e">
        <f t="shared" si="7"/>
        <v>#DIV/0!</v>
      </c>
      <c r="K28" s="26" t="e">
        <f t="shared" si="7"/>
        <v>#DIV/0!</v>
      </c>
      <c r="L28" s="26" t="e">
        <f t="shared" si="7"/>
        <v>#DIV/0!</v>
      </c>
      <c r="M28" s="26" t="e">
        <f t="shared" si="7"/>
        <v>#DIV/0!</v>
      </c>
      <c r="N28" s="26" t="e">
        <f t="shared" si="7"/>
        <v>#DIV/0!</v>
      </c>
      <c r="O28" s="26" t="e">
        <f t="shared" si="7"/>
        <v>#DIV/0!</v>
      </c>
      <c r="P28" s="26" t="e">
        <f t="shared" si="7"/>
        <v>#DIV/0!</v>
      </c>
      <c r="Q28" s="26" t="e">
        <f t="shared" si="7"/>
        <v>#DIV/0!</v>
      </c>
      <c r="R28" s="26" t="e">
        <f t="shared" si="7"/>
        <v>#DIV/0!</v>
      </c>
      <c r="S28" s="26" t="e">
        <f t="shared" si="7"/>
        <v>#DIV/0!</v>
      </c>
      <c r="T28" s="26" t="e">
        <f t="shared" si="7"/>
        <v>#DIV/0!</v>
      </c>
      <c r="U28" s="26" t="e">
        <f t="shared" si="7"/>
        <v>#DIV/0!</v>
      </c>
      <c r="V28" s="26" t="e">
        <f t="shared" si="7"/>
        <v>#DIV/0!</v>
      </c>
      <c r="W28" s="26" t="e">
        <f t="shared" si="7"/>
        <v>#DIV/0!</v>
      </c>
      <c r="X28" s="26" t="e">
        <f t="shared" si="7"/>
        <v>#DIV/0!</v>
      </c>
      <c r="Y28" s="26" t="e">
        <f t="shared" si="7"/>
        <v>#DIV/0!</v>
      </c>
      <c r="Z28" s="26" t="e">
        <f t="shared" si="7"/>
        <v>#DIV/0!</v>
      </c>
      <c r="AA28" s="26" t="e">
        <f t="shared" si="7"/>
        <v>#DIV/0!</v>
      </c>
      <c r="AB28" s="26" t="e">
        <f t="shared" si="7"/>
        <v>#DIV/0!</v>
      </c>
    </row>
    <row r="32" spans="1:28">
      <c r="A32" s="2" t="s">
        <v>169</v>
      </c>
      <c r="B32" s="2"/>
      <c r="C32" s="2"/>
    </row>
    <row r="33" spans="1:28" ht="15" customHeight="1">
      <c r="D33" s="35">
        <f>D$6</f>
        <v>38353</v>
      </c>
      <c r="E33" s="35">
        <f t="shared" ref="E33:AB33" si="8">E$6</f>
        <v>38718</v>
      </c>
      <c r="F33" s="35">
        <f t="shared" si="8"/>
        <v>39083</v>
      </c>
      <c r="G33" s="35">
        <f t="shared" si="8"/>
        <v>39448</v>
      </c>
      <c r="H33" s="35">
        <f t="shared" si="8"/>
        <v>39814</v>
      </c>
      <c r="I33" s="35">
        <f t="shared" si="8"/>
        <v>40179</v>
      </c>
      <c r="J33" s="35">
        <f t="shared" si="8"/>
        <v>40544</v>
      </c>
      <c r="K33" s="35">
        <f t="shared" si="8"/>
        <v>40909</v>
      </c>
      <c r="L33" s="35">
        <f t="shared" si="8"/>
        <v>41275</v>
      </c>
      <c r="M33" s="35">
        <f t="shared" si="8"/>
        <v>41640</v>
      </c>
      <c r="N33" s="35">
        <f t="shared" si="8"/>
        <v>42005</v>
      </c>
      <c r="O33" s="35">
        <f t="shared" si="8"/>
        <v>42370</v>
      </c>
      <c r="P33" s="35">
        <f t="shared" si="8"/>
        <v>42736</v>
      </c>
      <c r="Q33" s="35">
        <f t="shared" si="8"/>
        <v>43101</v>
      </c>
      <c r="R33" s="35">
        <f t="shared" si="8"/>
        <v>43466</v>
      </c>
      <c r="S33" s="35">
        <f t="shared" si="8"/>
        <v>43831</v>
      </c>
      <c r="T33" s="35">
        <f t="shared" si="8"/>
        <v>44197</v>
      </c>
      <c r="U33" s="35">
        <f t="shared" si="8"/>
        <v>44562</v>
      </c>
      <c r="V33" s="35">
        <f t="shared" si="8"/>
        <v>44927</v>
      </c>
      <c r="W33" s="35">
        <f t="shared" si="8"/>
        <v>45292</v>
      </c>
      <c r="X33" s="35">
        <f t="shared" si="8"/>
        <v>45658</v>
      </c>
      <c r="Y33" s="35">
        <f t="shared" si="8"/>
        <v>46023</v>
      </c>
      <c r="Z33" s="35">
        <f t="shared" si="8"/>
        <v>46388</v>
      </c>
      <c r="AA33" s="35">
        <f t="shared" si="8"/>
        <v>46753</v>
      </c>
      <c r="AB33" s="35">
        <f t="shared" si="8"/>
        <v>47119</v>
      </c>
    </row>
    <row r="34" spans="1:28" ht="15" customHeight="1">
      <c r="A34" s="4"/>
      <c r="B34" s="4"/>
      <c r="C34" s="4"/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9</v>
      </c>
      <c r="J34" s="5" t="s">
        <v>10</v>
      </c>
      <c r="K34" s="5" t="s">
        <v>11</v>
      </c>
      <c r="L34" s="5" t="s">
        <v>12</v>
      </c>
      <c r="M34" s="5" t="s">
        <v>13</v>
      </c>
      <c r="N34" s="5" t="s">
        <v>14</v>
      </c>
      <c r="O34" s="5" t="s">
        <v>15</v>
      </c>
      <c r="P34" s="5" t="s">
        <v>16</v>
      </c>
      <c r="Q34" s="5" t="s">
        <v>17</v>
      </c>
      <c r="R34" s="5" t="s">
        <v>18</v>
      </c>
      <c r="S34" s="5" t="s">
        <v>71</v>
      </c>
      <c r="T34" s="5" t="s">
        <v>72</v>
      </c>
      <c r="U34" s="5" t="s">
        <v>73</v>
      </c>
      <c r="V34" s="5" t="s">
        <v>74</v>
      </c>
      <c r="W34" s="5" t="s">
        <v>75</v>
      </c>
      <c r="X34" s="5" t="s">
        <v>76</v>
      </c>
      <c r="Y34" s="5" t="s">
        <v>77</v>
      </c>
      <c r="Z34" s="5" t="s">
        <v>78</v>
      </c>
      <c r="AA34" s="5" t="s">
        <v>79</v>
      </c>
      <c r="AB34" s="5" t="s">
        <v>80</v>
      </c>
    </row>
    <row r="35" spans="1:28" ht="15" customHeight="1">
      <c r="A35" s="4" t="s">
        <v>96</v>
      </c>
      <c r="B35" s="4" t="s">
        <v>92</v>
      </c>
      <c r="C35" s="4" t="s">
        <v>64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>
      <c r="A36" s="7" t="s">
        <v>99</v>
      </c>
      <c r="B36" s="4" t="s">
        <v>95</v>
      </c>
      <c r="C36" s="4" t="s">
        <v>67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5" customHeight="1">
      <c r="A37" s="7" t="s">
        <v>97</v>
      </c>
      <c r="B37" s="7" t="s">
        <v>93</v>
      </c>
      <c r="C37" s="7" t="s">
        <v>66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ht="15" customHeight="1">
      <c r="A38" s="4" t="s">
        <v>108</v>
      </c>
      <c r="B38" s="4"/>
      <c r="C38" s="4" t="s">
        <v>102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15" customHeight="1">
      <c r="A39" s="7" t="s">
        <v>98</v>
      </c>
      <c r="B39" s="7" t="s">
        <v>94</v>
      </c>
      <c r="C39" s="7" t="s">
        <v>65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5" customHeight="1">
      <c r="A40" s="4" t="s">
        <v>109</v>
      </c>
      <c r="B40" s="4"/>
      <c r="C40" s="4" t="s">
        <v>102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15" customHeight="1">
      <c r="A41" s="7" t="s">
        <v>129</v>
      </c>
      <c r="B41" s="7"/>
      <c r="C41" s="7" t="s">
        <v>101</v>
      </c>
      <c r="D41" s="38">
        <f>D37*D38+D39*D40</f>
        <v>0</v>
      </c>
      <c r="E41" s="38">
        <f t="shared" ref="E41:AB41" si="9">E37*E38+E39*E40</f>
        <v>0</v>
      </c>
      <c r="F41" s="38">
        <f t="shared" si="9"/>
        <v>0</v>
      </c>
      <c r="G41" s="38">
        <f t="shared" si="9"/>
        <v>0</v>
      </c>
      <c r="H41" s="38">
        <f t="shared" si="9"/>
        <v>0</v>
      </c>
      <c r="I41" s="38">
        <f t="shared" si="9"/>
        <v>0</v>
      </c>
      <c r="J41" s="38">
        <f t="shared" si="9"/>
        <v>0</v>
      </c>
      <c r="K41" s="38">
        <f t="shared" si="9"/>
        <v>0</v>
      </c>
      <c r="L41" s="38">
        <f t="shared" si="9"/>
        <v>0</v>
      </c>
      <c r="M41" s="38">
        <f t="shared" si="9"/>
        <v>0</v>
      </c>
      <c r="N41" s="38">
        <f t="shared" si="9"/>
        <v>0</v>
      </c>
      <c r="O41" s="38">
        <f t="shared" si="9"/>
        <v>0</v>
      </c>
      <c r="P41" s="38">
        <f t="shared" si="9"/>
        <v>0</v>
      </c>
      <c r="Q41" s="38">
        <f t="shared" si="9"/>
        <v>0</v>
      </c>
      <c r="R41" s="38">
        <f t="shared" si="9"/>
        <v>0</v>
      </c>
      <c r="S41" s="38">
        <f t="shared" si="9"/>
        <v>0</v>
      </c>
      <c r="T41" s="38">
        <f t="shared" si="9"/>
        <v>0</v>
      </c>
      <c r="U41" s="38">
        <f t="shared" si="9"/>
        <v>0</v>
      </c>
      <c r="V41" s="38">
        <f t="shared" si="9"/>
        <v>0</v>
      </c>
      <c r="W41" s="38">
        <f t="shared" si="9"/>
        <v>0</v>
      </c>
      <c r="X41" s="38">
        <f t="shared" si="9"/>
        <v>0</v>
      </c>
      <c r="Y41" s="38">
        <f t="shared" si="9"/>
        <v>0</v>
      </c>
      <c r="Z41" s="38">
        <f t="shared" si="9"/>
        <v>0</v>
      </c>
      <c r="AA41" s="38">
        <f t="shared" si="9"/>
        <v>0</v>
      </c>
      <c r="AB41" s="38">
        <f t="shared" si="9"/>
        <v>0</v>
      </c>
    </row>
    <row r="42" spans="1:28">
      <c r="A42" s="4" t="s">
        <v>128</v>
      </c>
      <c r="B42" s="4"/>
      <c r="C42" s="4" t="s">
        <v>102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ht="15" customHeight="1">
      <c r="A43" s="4" t="s">
        <v>127</v>
      </c>
      <c r="B43" s="4"/>
      <c r="C43" s="7" t="s">
        <v>101</v>
      </c>
      <c r="D43" s="38">
        <f>D36*D42</f>
        <v>0</v>
      </c>
      <c r="E43" s="38">
        <f t="shared" ref="E43:AB43" si="10">E36*E42</f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</row>
    <row r="44" spans="1:28" ht="15" customHeight="1">
      <c r="A44" s="7" t="s">
        <v>130</v>
      </c>
      <c r="B44" s="7"/>
      <c r="C44" s="7" t="s">
        <v>101</v>
      </c>
      <c r="D44" s="38">
        <f>D43+D41</f>
        <v>0</v>
      </c>
      <c r="E44" s="38">
        <f t="shared" ref="E44:AB44" si="11">E43+E41</f>
        <v>0</v>
      </c>
      <c r="F44" s="38">
        <f t="shared" si="11"/>
        <v>0</v>
      </c>
      <c r="G44" s="38">
        <f t="shared" si="11"/>
        <v>0</v>
      </c>
      <c r="H44" s="38">
        <f t="shared" si="11"/>
        <v>0</v>
      </c>
      <c r="I44" s="38">
        <f t="shared" si="11"/>
        <v>0</v>
      </c>
      <c r="J44" s="38">
        <f t="shared" si="11"/>
        <v>0</v>
      </c>
      <c r="K44" s="38">
        <f t="shared" si="11"/>
        <v>0</v>
      </c>
      <c r="L44" s="38">
        <f t="shared" si="11"/>
        <v>0</v>
      </c>
      <c r="M44" s="38">
        <f t="shared" si="11"/>
        <v>0</v>
      </c>
      <c r="N44" s="38">
        <f t="shared" si="11"/>
        <v>0</v>
      </c>
      <c r="O44" s="38">
        <f t="shared" si="11"/>
        <v>0</v>
      </c>
      <c r="P44" s="38">
        <f t="shared" si="11"/>
        <v>0</v>
      </c>
      <c r="Q44" s="38">
        <f t="shared" si="11"/>
        <v>0</v>
      </c>
      <c r="R44" s="38">
        <f t="shared" si="11"/>
        <v>0</v>
      </c>
      <c r="S44" s="38">
        <f t="shared" si="11"/>
        <v>0</v>
      </c>
      <c r="T44" s="38">
        <f t="shared" si="11"/>
        <v>0</v>
      </c>
      <c r="U44" s="38">
        <f t="shared" si="11"/>
        <v>0</v>
      </c>
      <c r="V44" s="38">
        <f t="shared" si="11"/>
        <v>0</v>
      </c>
      <c r="W44" s="38">
        <f t="shared" si="11"/>
        <v>0</v>
      </c>
      <c r="X44" s="38">
        <f t="shared" si="11"/>
        <v>0</v>
      </c>
      <c r="Y44" s="38">
        <f t="shared" si="11"/>
        <v>0</v>
      </c>
      <c r="Z44" s="38">
        <f t="shared" si="11"/>
        <v>0</v>
      </c>
      <c r="AA44" s="38">
        <f t="shared" si="11"/>
        <v>0</v>
      </c>
      <c r="AB44" s="38">
        <f t="shared" si="11"/>
        <v>0</v>
      </c>
    </row>
    <row r="45" spans="1:28" ht="15" customHeight="1"/>
    <row r="46" spans="1:28" ht="15" customHeight="1">
      <c r="A46" s="2" t="s">
        <v>170</v>
      </c>
      <c r="B46" s="2"/>
      <c r="C46" s="2"/>
    </row>
    <row r="47" spans="1:28">
      <c r="D47" s="35">
        <f>D$6</f>
        <v>38353</v>
      </c>
      <c r="E47" s="35">
        <f t="shared" ref="E47:AB47" si="12">E$6</f>
        <v>38718</v>
      </c>
      <c r="F47" s="35">
        <f t="shared" si="12"/>
        <v>39083</v>
      </c>
      <c r="G47" s="35">
        <f t="shared" si="12"/>
        <v>39448</v>
      </c>
      <c r="H47" s="35">
        <f t="shared" si="12"/>
        <v>39814</v>
      </c>
      <c r="I47" s="35">
        <f t="shared" si="12"/>
        <v>40179</v>
      </c>
      <c r="J47" s="35">
        <f t="shared" si="12"/>
        <v>40544</v>
      </c>
      <c r="K47" s="35">
        <f t="shared" si="12"/>
        <v>40909</v>
      </c>
      <c r="L47" s="35">
        <f t="shared" si="12"/>
        <v>41275</v>
      </c>
      <c r="M47" s="35">
        <f t="shared" si="12"/>
        <v>41640</v>
      </c>
      <c r="N47" s="35">
        <f t="shared" si="12"/>
        <v>42005</v>
      </c>
      <c r="O47" s="35">
        <f t="shared" si="12"/>
        <v>42370</v>
      </c>
      <c r="P47" s="35">
        <f t="shared" si="12"/>
        <v>42736</v>
      </c>
      <c r="Q47" s="35">
        <f t="shared" si="12"/>
        <v>43101</v>
      </c>
      <c r="R47" s="35">
        <f t="shared" si="12"/>
        <v>43466</v>
      </c>
      <c r="S47" s="35">
        <f t="shared" si="12"/>
        <v>43831</v>
      </c>
      <c r="T47" s="35">
        <f t="shared" si="12"/>
        <v>44197</v>
      </c>
      <c r="U47" s="35">
        <f t="shared" si="12"/>
        <v>44562</v>
      </c>
      <c r="V47" s="35">
        <f t="shared" si="12"/>
        <v>44927</v>
      </c>
      <c r="W47" s="35">
        <f t="shared" si="12"/>
        <v>45292</v>
      </c>
      <c r="X47" s="35">
        <f t="shared" si="12"/>
        <v>45658</v>
      </c>
      <c r="Y47" s="35">
        <f t="shared" si="12"/>
        <v>46023</v>
      </c>
      <c r="Z47" s="35">
        <f t="shared" si="12"/>
        <v>46388</v>
      </c>
      <c r="AA47" s="35">
        <f t="shared" si="12"/>
        <v>46753</v>
      </c>
      <c r="AB47" s="35">
        <f t="shared" si="12"/>
        <v>47119</v>
      </c>
    </row>
    <row r="48" spans="1:28">
      <c r="A48" s="4"/>
      <c r="B48" s="4"/>
      <c r="C48" s="4"/>
      <c r="D48" s="5" t="s">
        <v>4</v>
      </c>
      <c r="E48" s="5" t="s">
        <v>5</v>
      </c>
      <c r="F48" s="5" t="s">
        <v>6</v>
      </c>
      <c r="G48" s="5" t="s">
        <v>7</v>
      </c>
      <c r="H48" s="5" t="s">
        <v>8</v>
      </c>
      <c r="I48" s="5" t="s">
        <v>9</v>
      </c>
      <c r="J48" s="5" t="s">
        <v>10</v>
      </c>
      <c r="K48" s="5" t="s">
        <v>11</v>
      </c>
      <c r="L48" s="5" t="s">
        <v>12</v>
      </c>
      <c r="M48" s="5" t="s">
        <v>13</v>
      </c>
      <c r="N48" s="5" t="s">
        <v>14</v>
      </c>
      <c r="O48" s="5" t="s">
        <v>15</v>
      </c>
      <c r="P48" s="5" t="s">
        <v>16</v>
      </c>
      <c r="Q48" s="5" t="s">
        <v>17</v>
      </c>
      <c r="R48" s="5" t="s">
        <v>18</v>
      </c>
      <c r="S48" s="5" t="s">
        <v>71</v>
      </c>
      <c r="T48" s="5" t="s">
        <v>72</v>
      </c>
      <c r="U48" s="5" t="s">
        <v>73</v>
      </c>
      <c r="V48" s="5" t="s">
        <v>74</v>
      </c>
      <c r="W48" s="5" t="s">
        <v>75</v>
      </c>
      <c r="X48" s="5" t="s">
        <v>76</v>
      </c>
      <c r="Y48" s="5" t="s">
        <v>77</v>
      </c>
      <c r="Z48" s="5" t="s">
        <v>78</v>
      </c>
      <c r="AA48" s="5" t="s">
        <v>79</v>
      </c>
      <c r="AB48" s="5" t="s">
        <v>80</v>
      </c>
    </row>
    <row r="49" spans="1:28">
      <c r="A49" s="4" t="s">
        <v>104</v>
      </c>
      <c r="B49" s="4" t="s">
        <v>105</v>
      </c>
      <c r="C49" s="4" t="s">
        <v>68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>
      <c r="A50" s="4" t="s">
        <v>70</v>
      </c>
      <c r="B50" s="4" t="s">
        <v>107</v>
      </c>
      <c r="C50" s="4" t="s">
        <v>70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>
      <c r="A51" s="7" t="s">
        <v>69</v>
      </c>
      <c r="B51" s="7" t="s">
        <v>106</v>
      </c>
      <c r="C51" s="7" t="s">
        <v>69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>
      <c r="A52" s="4" t="s">
        <v>100</v>
      </c>
      <c r="B52" s="4"/>
      <c r="C52" s="4" t="s">
        <v>103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:28">
      <c r="A53" s="7" t="s">
        <v>110</v>
      </c>
      <c r="B53" s="7"/>
      <c r="C53" s="7" t="s">
        <v>23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6" spans="1:28">
      <c r="A56" s="31" t="s">
        <v>3</v>
      </c>
      <c r="D56" s="35">
        <f>D$6</f>
        <v>38353</v>
      </c>
      <c r="E56" s="35">
        <f t="shared" ref="E56:AB56" si="13">E$6</f>
        <v>38718</v>
      </c>
      <c r="F56" s="35">
        <f t="shared" si="13"/>
        <v>39083</v>
      </c>
      <c r="G56" s="35">
        <f t="shared" si="13"/>
        <v>39448</v>
      </c>
      <c r="H56" s="35">
        <f t="shared" si="13"/>
        <v>39814</v>
      </c>
      <c r="I56" s="35">
        <f t="shared" si="13"/>
        <v>40179</v>
      </c>
      <c r="J56" s="35">
        <f t="shared" si="13"/>
        <v>40544</v>
      </c>
      <c r="K56" s="35">
        <f t="shared" si="13"/>
        <v>40909</v>
      </c>
      <c r="L56" s="35">
        <f t="shared" si="13"/>
        <v>41275</v>
      </c>
      <c r="M56" s="35">
        <f t="shared" si="13"/>
        <v>41640</v>
      </c>
      <c r="N56" s="35">
        <f t="shared" si="13"/>
        <v>42005</v>
      </c>
      <c r="O56" s="35">
        <f t="shared" si="13"/>
        <v>42370</v>
      </c>
      <c r="P56" s="35">
        <f t="shared" si="13"/>
        <v>42736</v>
      </c>
      <c r="Q56" s="35">
        <f t="shared" si="13"/>
        <v>43101</v>
      </c>
      <c r="R56" s="35">
        <f t="shared" si="13"/>
        <v>43466</v>
      </c>
      <c r="S56" s="35">
        <f t="shared" si="13"/>
        <v>43831</v>
      </c>
      <c r="T56" s="35">
        <f t="shared" si="13"/>
        <v>44197</v>
      </c>
      <c r="U56" s="35">
        <f t="shared" si="13"/>
        <v>44562</v>
      </c>
      <c r="V56" s="35">
        <f t="shared" si="13"/>
        <v>44927</v>
      </c>
      <c r="W56" s="35">
        <f t="shared" si="13"/>
        <v>45292</v>
      </c>
      <c r="X56" s="35">
        <f t="shared" si="13"/>
        <v>45658</v>
      </c>
      <c r="Y56" s="35">
        <f t="shared" si="13"/>
        <v>46023</v>
      </c>
      <c r="Z56" s="35">
        <f t="shared" si="13"/>
        <v>46388</v>
      </c>
      <c r="AA56" s="35">
        <f t="shared" si="13"/>
        <v>46753</v>
      </c>
      <c r="AB56" s="35">
        <f t="shared" si="13"/>
        <v>47119</v>
      </c>
    </row>
    <row r="57" spans="1:28">
      <c r="A57" s="11" t="s">
        <v>111</v>
      </c>
      <c r="C57" s="4" t="s">
        <v>126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</row>
    <row r="58" spans="1:28">
      <c r="A58" s="11" t="s">
        <v>1</v>
      </c>
    </row>
    <row r="61" spans="1:28">
      <c r="A61" s="1" t="s">
        <v>2</v>
      </c>
    </row>
    <row r="63" spans="1:28">
      <c r="A63" s="2" t="s">
        <v>113</v>
      </c>
      <c r="D63" s="35">
        <f>D$6</f>
        <v>38353</v>
      </c>
      <c r="E63" s="35">
        <f t="shared" ref="E63:AB63" si="14">E$6</f>
        <v>38718</v>
      </c>
      <c r="F63" s="35">
        <f t="shared" si="14"/>
        <v>39083</v>
      </c>
      <c r="G63" s="35">
        <f t="shared" si="14"/>
        <v>39448</v>
      </c>
      <c r="H63" s="35">
        <f t="shared" si="14"/>
        <v>39814</v>
      </c>
      <c r="I63" s="35">
        <f t="shared" si="14"/>
        <v>40179</v>
      </c>
      <c r="J63" s="35">
        <f t="shared" si="14"/>
        <v>40544</v>
      </c>
      <c r="K63" s="35">
        <f t="shared" si="14"/>
        <v>40909</v>
      </c>
      <c r="L63" s="35">
        <f t="shared" si="14"/>
        <v>41275</v>
      </c>
      <c r="M63" s="35">
        <f t="shared" si="14"/>
        <v>41640</v>
      </c>
      <c r="N63" s="35">
        <f t="shared" si="14"/>
        <v>42005</v>
      </c>
      <c r="O63" s="35">
        <f t="shared" si="14"/>
        <v>42370</v>
      </c>
      <c r="P63" s="35">
        <f t="shared" si="14"/>
        <v>42736</v>
      </c>
      <c r="Q63" s="35">
        <f t="shared" si="14"/>
        <v>43101</v>
      </c>
      <c r="R63" s="35">
        <f t="shared" si="14"/>
        <v>43466</v>
      </c>
      <c r="S63" s="35">
        <f t="shared" si="14"/>
        <v>43831</v>
      </c>
      <c r="T63" s="35">
        <f t="shared" si="14"/>
        <v>44197</v>
      </c>
      <c r="U63" s="35">
        <f t="shared" si="14"/>
        <v>44562</v>
      </c>
      <c r="V63" s="35">
        <f t="shared" si="14"/>
        <v>44927</v>
      </c>
      <c r="W63" s="35">
        <f t="shared" si="14"/>
        <v>45292</v>
      </c>
      <c r="X63" s="35">
        <f t="shared" si="14"/>
        <v>45658</v>
      </c>
      <c r="Y63" s="35">
        <f t="shared" si="14"/>
        <v>46023</v>
      </c>
      <c r="Z63" s="35">
        <f t="shared" si="14"/>
        <v>46388</v>
      </c>
      <c r="AA63" s="35">
        <f t="shared" si="14"/>
        <v>46753</v>
      </c>
      <c r="AB63" s="35">
        <f t="shared" si="14"/>
        <v>47119</v>
      </c>
    </row>
    <row r="64" spans="1:28">
      <c r="D64" s="5" t="s">
        <v>4</v>
      </c>
      <c r="E64" s="5" t="s">
        <v>5</v>
      </c>
      <c r="F64" s="5" t="s">
        <v>6</v>
      </c>
      <c r="G64" s="5" t="s">
        <v>7</v>
      </c>
      <c r="H64" s="5" t="s">
        <v>8</v>
      </c>
      <c r="I64" s="5" t="s">
        <v>9</v>
      </c>
      <c r="J64" s="5" t="s">
        <v>10</v>
      </c>
      <c r="K64" s="5" t="s">
        <v>11</v>
      </c>
      <c r="L64" s="5" t="s">
        <v>12</v>
      </c>
      <c r="M64" s="5" t="s">
        <v>13</v>
      </c>
      <c r="N64" s="5" t="s">
        <v>14</v>
      </c>
      <c r="O64" s="5" t="s">
        <v>15</v>
      </c>
      <c r="P64" s="5" t="s">
        <v>16</v>
      </c>
      <c r="Q64" s="5" t="s">
        <v>17</v>
      </c>
      <c r="R64" s="5" t="s">
        <v>18</v>
      </c>
      <c r="S64" s="5" t="s">
        <v>71</v>
      </c>
      <c r="T64" s="5" t="s">
        <v>72</v>
      </c>
      <c r="U64" s="5" t="s">
        <v>73</v>
      </c>
      <c r="V64" s="5" t="s">
        <v>74</v>
      </c>
      <c r="W64" s="5" t="s">
        <v>75</v>
      </c>
      <c r="X64" s="5" t="s">
        <v>76</v>
      </c>
      <c r="Y64" s="5" t="s">
        <v>77</v>
      </c>
      <c r="Z64" s="5" t="s">
        <v>78</v>
      </c>
      <c r="AA64" s="5" t="s">
        <v>79</v>
      </c>
      <c r="AB64" s="5" t="s">
        <v>80</v>
      </c>
    </row>
    <row r="65" spans="1:28">
      <c r="A65" s="3" t="s">
        <v>28</v>
      </c>
      <c r="B65" s="16" t="s">
        <v>41</v>
      </c>
      <c r="C65" s="22" t="s">
        <v>43</v>
      </c>
      <c r="D65" s="29" t="e">
        <f>D35/D27</f>
        <v>#DIV/0!</v>
      </c>
      <c r="E65" s="29" t="e">
        <f t="shared" ref="E65:AB65" si="15">E35/E27</f>
        <v>#DIV/0!</v>
      </c>
      <c r="F65" s="29" t="e">
        <f t="shared" si="15"/>
        <v>#DIV/0!</v>
      </c>
      <c r="G65" s="29" t="e">
        <f t="shared" si="15"/>
        <v>#DIV/0!</v>
      </c>
      <c r="H65" s="29" t="e">
        <f t="shared" si="15"/>
        <v>#DIV/0!</v>
      </c>
      <c r="I65" s="29" t="e">
        <f t="shared" si="15"/>
        <v>#DIV/0!</v>
      </c>
      <c r="J65" s="29" t="e">
        <f t="shared" si="15"/>
        <v>#DIV/0!</v>
      </c>
      <c r="K65" s="29" t="e">
        <f t="shared" si="15"/>
        <v>#DIV/0!</v>
      </c>
      <c r="L65" s="29" t="e">
        <f t="shared" si="15"/>
        <v>#DIV/0!</v>
      </c>
      <c r="M65" s="29" t="e">
        <f t="shared" si="15"/>
        <v>#DIV/0!</v>
      </c>
      <c r="N65" s="29" t="e">
        <f t="shared" si="15"/>
        <v>#DIV/0!</v>
      </c>
      <c r="O65" s="29" t="e">
        <f t="shared" si="15"/>
        <v>#DIV/0!</v>
      </c>
      <c r="P65" s="29" t="e">
        <f t="shared" si="15"/>
        <v>#DIV/0!</v>
      </c>
      <c r="Q65" s="29" t="e">
        <f t="shared" si="15"/>
        <v>#DIV/0!</v>
      </c>
      <c r="R65" s="29" t="e">
        <f t="shared" si="15"/>
        <v>#DIV/0!</v>
      </c>
      <c r="S65" s="29" t="e">
        <f t="shared" si="15"/>
        <v>#DIV/0!</v>
      </c>
      <c r="T65" s="29" t="e">
        <f t="shared" si="15"/>
        <v>#DIV/0!</v>
      </c>
      <c r="U65" s="29" t="e">
        <f t="shared" si="15"/>
        <v>#DIV/0!</v>
      </c>
      <c r="V65" s="29" t="e">
        <f t="shared" si="15"/>
        <v>#DIV/0!</v>
      </c>
      <c r="W65" s="29" t="e">
        <f t="shared" si="15"/>
        <v>#DIV/0!</v>
      </c>
      <c r="X65" s="29" t="e">
        <f t="shared" si="15"/>
        <v>#DIV/0!</v>
      </c>
      <c r="Y65" s="29" t="e">
        <f t="shared" si="15"/>
        <v>#DIV/0!</v>
      </c>
      <c r="Z65" s="29" t="e">
        <f t="shared" si="15"/>
        <v>#DIV/0!</v>
      </c>
      <c r="AA65" s="29" t="e">
        <f t="shared" si="15"/>
        <v>#DIV/0!</v>
      </c>
      <c r="AB65" s="29" t="e">
        <f t="shared" si="15"/>
        <v>#DIV/0!</v>
      </c>
    </row>
    <row r="66" spans="1:28">
      <c r="A66" s="3" t="s">
        <v>29</v>
      </c>
      <c r="B66" s="16" t="s">
        <v>42</v>
      </c>
      <c r="C66" s="22" t="s">
        <v>43</v>
      </c>
      <c r="D66" s="30" t="e">
        <f t="shared" ref="D66:AB66" si="16">D49/D27</f>
        <v>#DIV/0!</v>
      </c>
      <c r="E66" s="30" t="e">
        <f t="shared" si="16"/>
        <v>#DIV/0!</v>
      </c>
      <c r="F66" s="30" t="e">
        <f t="shared" si="16"/>
        <v>#DIV/0!</v>
      </c>
      <c r="G66" s="30" t="e">
        <f t="shared" si="16"/>
        <v>#DIV/0!</v>
      </c>
      <c r="H66" s="30" t="e">
        <f t="shared" si="16"/>
        <v>#DIV/0!</v>
      </c>
      <c r="I66" s="30" t="e">
        <f t="shared" si="16"/>
        <v>#DIV/0!</v>
      </c>
      <c r="J66" s="30" t="e">
        <f t="shared" si="16"/>
        <v>#DIV/0!</v>
      </c>
      <c r="K66" s="30" t="e">
        <f t="shared" si="16"/>
        <v>#DIV/0!</v>
      </c>
      <c r="L66" s="30" t="e">
        <f t="shared" si="16"/>
        <v>#DIV/0!</v>
      </c>
      <c r="M66" s="30" t="e">
        <f t="shared" si="16"/>
        <v>#DIV/0!</v>
      </c>
      <c r="N66" s="30" t="e">
        <f t="shared" si="16"/>
        <v>#DIV/0!</v>
      </c>
      <c r="O66" s="30" t="e">
        <f t="shared" si="16"/>
        <v>#DIV/0!</v>
      </c>
      <c r="P66" s="30" t="e">
        <f t="shared" si="16"/>
        <v>#DIV/0!</v>
      </c>
      <c r="Q66" s="30" t="e">
        <f t="shared" si="16"/>
        <v>#DIV/0!</v>
      </c>
      <c r="R66" s="30" t="e">
        <f t="shared" si="16"/>
        <v>#DIV/0!</v>
      </c>
      <c r="S66" s="30" t="e">
        <f t="shared" si="16"/>
        <v>#DIV/0!</v>
      </c>
      <c r="T66" s="30" t="e">
        <f t="shared" si="16"/>
        <v>#DIV/0!</v>
      </c>
      <c r="U66" s="30" t="e">
        <f t="shared" si="16"/>
        <v>#DIV/0!</v>
      </c>
      <c r="V66" s="30" t="e">
        <f t="shared" si="16"/>
        <v>#DIV/0!</v>
      </c>
      <c r="W66" s="30" t="e">
        <f t="shared" si="16"/>
        <v>#DIV/0!</v>
      </c>
      <c r="X66" s="30" t="e">
        <f t="shared" si="16"/>
        <v>#DIV/0!</v>
      </c>
      <c r="Y66" s="30" t="e">
        <f t="shared" si="16"/>
        <v>#DIV/0!</v>
      </c>
      <c r="Z66" s="30" t="e">
        <f t="shared" si="16"/>
        <v>#DIV/0!</v>
      </c>
      <c r="AA66" s="30" t="e">
        <f t="shared" si="16"/>
        <v>#DIV/0!</v>
      </c>
      <c r="AB66" s="30" t="e">
        <f t="shared" si="16"/>
        <v>#DIV/0!</v>
      </c>
    </row>
    <row r="67" spans="1:28">
      <c r="B67" s="1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>
      <c r="A68" s="3" t="s">
        <v>26</v>
      </c>
      <c r="B68" s="16" t="s">
        <v>44</v>
      </c>
      <c r="C68" s="3" t="s">
        <v>27</v>
      </c>
      <c r="D68" s="36">
        <f>D35/'2. Unités et puissances'!$E10</f>
        <v>0</v>
      </c>
      <c r="E68" s="36">
        <f>E35/'2. Unités et puissances'!$E10</f>
        <v>0</v>
      </c>
      <c r="F68" s="36">
        <f>F35/'2. Unités et puissances'!$E10</f>
        <v>0</v>
      </c>
      <c r="G68" s="36">
        <f>G35/'2. Unités et puissances'!$E10</f>
        <v>0</v>
      </c>
      <c r="H68" s="36">
        <f>H35/'2. Unités et puissances'!$E10</f>
        <v>0</v>
      </c>
      <c r="I68" s="36">
        <f>I35/'2. Unités et puissances'!$E10</f>
        <v>0</v>
      </c>
      <c r="J68" s="36">
        <f>J35/'2. Unités et puissances'!$E10</f>
        <v>0</v>
      </c>
      <c r="K68" s="36">
        <f>K35/'2. Unités et puissances'!$E10</f>
        <v>0</v>
      </c>
      <c r="L68" s="36">
        <f>L35/'2. Unités et puissances'!$E10</f>
        <v>0</v>
      </c>
      <c r="M68" s="36">
        <f>M35/'2. Unités et puissances'!$E10</f>
        <v>0</v>
      </c>
      <c r="N68" s="36">
        <f>N35/'2. Unités et puissances'!$E10</f>
        <v>0</v>
      </c>
      <c r="O68" s="36">
        <f>O35/'2. Unités et puissances'!$E10</f>
        <v>0</v>
      </c>
      <c r="P68" s="36">
        <f>P35/'2. Unités et puissances'!$E10</f>
        <v>0</v>
      </c>
      <c r="Q68" s="36">
        <f>Q35/'2. Unités et puissances'!$E10</f>
        <v>0</v>
      </c>
      <c r="R68" s="36">
        <f>R35/'2. Unités et puissances'!$E10</f>
        <v>0</v>
      </c>
      <c r="S68" s="36">
        <f>S35/'2. Unités et puissances'!$E10</f>
        <v>0</v>
      </c>
      <c r="T68" s="36">
        <f>T35/'2. Unités et puissances'!$E10</f>
        <v>0</v>
      </c>
      <c r="U68" s="36">
        <f>U35/'2. Unités et puissances'!$E10</f>
        <v>0</v>
      </c>
      <c r="V68" s="36">
        <f>V35/'2. Unités et puissances'!$E10</f>
        <v>0</v>
      </c>
      <c r="W68" s="36">
        <f>W35/'2. Unités et puissances'!$E10</f>
        <v>0</v>
      </c>
      <c r="X68" s="36">
        <f>X35/'2. Unités et puissances'!$E10</f>
        <v>0</v>
      </c>
      <c r="Y68" s="36">
        <f>Y35/'2. Unités et puissances'!$E10</f>
        <v>0</v>
      </c>
      <c r="Z68" s="36">
        <f>Z35/'2. Unités et puissances'!$E10</f>
        <v>0</v>
      </c>
      <c r="AA68" s="36">
        <f>AA35/'2. Unités et puissances'!$E10</f>
        <v>0</v>
      </c>
      <c r="AB68" s="36">
        <f>AB35/'2. Unités et puissances'!$E10</f>
        <v>0</v>
      </c>
    </row>
    <row r="71" spans="1:28">
      <c r="A71" s="17"/>
      <c r="D71" s="35">
        <f>D$6</f>
        <v>38353</v>
      </c>
      <c r="E71" s="35">
        <f t="shared" ref="E71:AB71" si="17">E$6</f>
        <v>38718</v>
      </c>
      <c r="F71" s="35">
        <f t="shared" si="17"/>
        <v>39083</v>
      </c>
      <c r="G71" s="35">
        <f t="shared" si="17"/>
        <v>39448</v>
      </c>
      <c r="H71" s="35">
        <f t="shared" si="17"/>
        <v>39814</v>
      </c>
      <c r="I71" s="35">
        <f t="shared" si="17"/>
        <v>40179</v>
      </c>
      <c r="J71" s="35">
        <f t="shared" si="17"/>
        <v>40544</v>
      </c>
      <c r="K71" s="35">
        <f t="shared" si="17"/>
        <v>40909</v>
      </c>
      <c r="L71" s="35">
        <f t="shared" si="17"/>
        <v>41275</v>
      </c>
      <c r="M71" s="35">
        <f t="shared" si="17"/>
        <v>41640</v>
      </c>
      <c r="N71" s="35">
        <f t="shared" si="17"/>
        <v>42005</v>
      </c>
      <c r="O71" s="35">
        <f t="shared" si="17"/>
        <v>42370</v>
      </c>
      <c r="P71" s="35">
        <f t="shared" si="17"/>
        <v>42736</v>
      </c>
      <c r="Q71" s="35">
        <f t="shared" si="17"/>
        <v>43101</v>
      </c>
      <c r="R71" s="35">
        <f t="shared" si="17"/>
        <v>43466</v>
      </c>
      <c r="S71" s="35">
        <f t="shared" si="17"/>
        <v>43831</v>
      </c>
      <c r="T71" s="35">
        <f t="shared" si="17"/>
        <v>44197</v>
      </c>
      <c r="U71" s="35">
        <f t="shared" si="17"/>
        <v>44562</v>
      </c>
      <c r="V71" s="35">
        <f t="shared" si="17"/>
        <v>44927</v>
      </c>
      <c r="W71" s="35">
        <f t="shared" si="17"/>
        <v>45292</v>
      </c>
      <c r="X71" s="35">
        <f t="shared" si="17"/>
        <v>45658</v>
      </c>
      <c r="Y71" s="35">
        <f t="shared" si="17"/>
        <v>46023</v>
      </c>
      <c r="Z71" s="35">
        <f t="shared" si="17"/>
        <v>46388</v>
      </c>
      <c r="AA71" s="35">
        <f t="shared" si="17"/>
        <v>46753</v>
      </c>
      <c r="AB71" s="35">
        <f t="shared" si="17"/>
        <v>47119</v>
      </c>
    </row>
    <row r="72" spans="1:28">
      <c r="A72" s="17"/>
      <c r="D72" s="5" t="s">
        <v>4</v>
      </c>
      <c r="E72" s="5" t="s">
        <v>5</v>
      </c>
      <c r="F72" s="5" t="s">
        <v>6</v>
      </c>
      <c r="G72" s="5" t="s">
        <v>7</v>
      </c>
      <c r="H72" s="5" t="s">
        <v>8</v>
      </c>
      <c r="I72" s="5" t="s">
        <v>9</v>
      </c>
      <c r="J72" s="5" t="s">
        <v>10</v>
      </c>
      <c r="K72" s="5" t="s">
        <v>11</v>
      </c>
      <c r="L72" s="5" t="s">
        <v>12</v>
      </c>
      <c r="M72" s="5" t="s">
        <v>13</v>
      </c>
      <c r="N72" s="5" t="s">
        <v>14</v>
      </c>
      <c r="O72" s="5" t="s">
        <v>15</v>
      </c>
      <c r="P72" s="5" t="s">
        <v>16</v>
      </c>
      <c r="Q72" s="5" t="s">
        <v>17</v>
      </c>
      <c r="R72" s="5" t="s">
        <v>18</v>
      </c>
      <c r="S72" s="5" t="s">
        <v>71</v>
      </c>
      <c r="T72" s="5" t="s">
        <v>72</v>
      </c>
      <c r="U72" s="5" t="s">
        <v>73</v>
      </c>
      <c r="V72" s="5" t="s">
        <v>74</v>
      </c>
      <c r="W72" s="5" t="s">
        <v>75</v>
      </c>
      <c r="X72" s="5" t="s">
        <v>76</v>
      </c>
      <c r="Y72" s="5" t="s">
        <v>77</v>
      </c>
      <c r="Z72" s="5" t="s">
        <v>78</v>
      </c>
      <c r="AA72" s="5" t="s">
        <v>79</v>
      </c>
      <c r="AB72" s="5" t="s">
        <v>80</v>
      </c>
    </row>
    <row r="73" spans="1:28">
      <c r="A73" s="3" t="s">
        <v>116</v>
      </c>
      <c r="B73" s="3" t="s">
        <v>25</v>
      </c>
      <c r="C73" s="3" t="s">
        <v>43</v>
      </c>
      <c r="D73" s="23" t="e">
        <f>IF(('2. Unités et puissances'!$E16+'2. Unités et puissances'!$E18*D66/D65-D28/D65)/'2. Unités et puissances'!$E16&lt;0.1,0,MIN(2,('2. Unités et puissances'!$E16+'2. Unités et puissances'!$E18*D66/D65-D28/D65)/'2. Unités et puissances'!$E16)*MIN(D35,5)/D35+MIN(1,('2. Unités et puissances'!$E16+'2. Unités et puissances'!$E18*D66/D65-D28/D65)/'2. Unités et puissances'!$E16)*MAX(MIN(D35,20)-5,0)/D35+MAX(0,MIN(1,('2. Unités et puissances'!$E16-D28/D65)/'2. Unités et puissances'!$E16))*MAX(D35-20,0)/D35)</f>
        <v>#DIV/0!</v>
      </c>
      <c r="E73" s="23" t="e">
        <f>IF(('2. Unités et puissances'!$E16+'2. Unités et puissances'!$E18*E66/E65-E28/E65)/'2. Unités et puissances'!$E16&lt;0.1,0,MIN(2,('2. Unités et puissances'!$E16+'2. Unités et puissances'!$E18*E66/E65-E28/E65)/'2. Unités et puissances'!$E16)*MIN(E35,5)/E35+MIN(1,('2. Unités et puissances'!$E16+'2. Unités et puissances'!$E18*E66/E65-E28/E65)/'2. Unités et puissances'!$E16)*MAX(MIN(E35,20)-5,0)/E35+MAX(0,MIN(1,('2. Unités et puissances'!$E16-E28/E65)/'2. Unités et puissances'!$E16))*MAX(E35-20,0)/E35)</f>
        <v>#DIV/0!</v>
      </c>
      <c r="F73" s="23" t="e">
        <f>IF(('2. Unités et puissances'!$E16+'2. Unités et puissances'!$E18*F66/F65-F28/F65)/'2. Unités et puissances'!$E16&lt;0.1,0,MIN(2,('2. Unités et puissances'!$E16+'2. Unités et puissances'!$E18*F66/F65-F28/F65)/'2. Unités et puissances'!$E16)*MIN(F35,5)/F35+MIN(1,('2. Unités et puissances'!$E16+'2. Unités et puissances'!$E18*F66/F65-F28/F65)/'2. Unités et puissances'!$E16)*MAX(MIN(F35,20)-5,0)/F35+MAX(0,MIN(1,('2. Unités et puissances'!$E16-F28/F65)/'2. Unités et puissances'!$E16))*MAX(F35-20,0)/F35)</f>
        <v>#DIV/0!</v>
      </c>
      <c r="G73" s="23" t="e">
        <f>IF(('2. Unités et puissances'!$E16+'2. Unités et puissances'!$E18*G66/G65-G28/G65)/'2. Unités et puissances'!$E16&lt;0.1,0,MIN(2,('2. Unités et puissances'!$E16+'2. Unités et puissances'!$E18*G66/G65-G28/G65)/'2. Unités et puissances'!$E16)*MIN(G35,5)/G35+MIN(1,('2. Unités et puissances'!$E16+'2. Unités et puissances'!$E18*G66/G65-G28/G65)/'2. Unités et puissances'!$E16)*MAX(MIN(G35,20)-5,0)/G35+MAX(0,MIN(1,('2. Unités et puissances'!$E16-G28/G65)/'2. Unités et puissances'!$E16))*MAX(G35-20,0)/G35)</f>
        <v>#DIV/0!</v>
      </c>
      <c r="H73" s="23" t="e">
        <f>IF(('2. Unités et puissances'!$E16+'2. Unités et puissances'!$E18*H66/H65-H28/H65)/'2. Unités et puissances'!$E16&lt;0.1,0,MIN(2,('2. Unités et puissances'!$E16+'2. Unités et puissances'!$E18*H66/H65-H28/H65)/'2. Unités et puissances'!$E16)*MIN(H35,5)/H35+MIN(1,('2. Unités et puissances'!$E16+'2. Unités et puissances'!$E18*H66/H65-H28/H65)/'2. Unités et puissances'!$E16)*MAX(MIN(H35,20)-5,0)/H35+MAX(0,MIN(1,('2. Unités et puissances'!$E16-H28/H65)/'2. Unités et puissances'!$E16))*MAX(H35-20,0)/H35)</f>
        <v>#DIV/0!</v>
      </c>
      <c r="I73" s="23" t="e">
        <f>IF(('2. Unités et puissances'!$E16+'2. Unités et puissances'!$E18*I66/I65-I28/I65)/'2. Unités et puissances'!$E16&lt;0.1,0,MIN(2,('2. Unités et puissances'!$E16+'2. Unités et puissances'!$E18*I66/I65-I28/I65)/'2. Unités et puissances'!$E16)*MIN(I35,5)/I35+MIN(1,('2. Unités et puissances'!$E16+'2. Unités et puissances'!$E18*I66/I65-I28/I65)/'2. Unités et puissances'!$E16)*MAX(MIN(I35,20)-5,0)/I35+MAX(0,MIN(1,('2. Unités et puissances'!$E16-I28/I65)/'2. Unités et puissances'!$E16))*MAX(I35-20,0)/I35)</f>
        <v>#DIV/0!</v>
      </c>
      <c r="J73" s="23" t="e">
        <f>IF(('2. Unités et puissances'!$E16+'2. Unités et puissances'!$E18*J66/J65-J28/J65)/'2. Unités et puissances'!$E16&lt;0.1,0,MIN(2,('2. Unités et puissances'!$E16+'2. Unités et puissances'!$E18*J66/J65-J28/J65)/'2. Unités et puissances'!$E16)*MIN(J35,5)/J35+MIN(1,('2. Unités et puissances'!$E16+'2. Unités et puissances'!$E18*J66/J65-J28/J65)/'2. Unités et puissances'!$E16)*MAX(MIN(J35,20)-5,0)/J35+MAX(0,MIN(1,('2. Unités et puissances'!$E16-J28/J65)/'2. Unités et puissances'!$E16))*MAX(J35-20,0)/J35)</f>
        <v>#DIV/0!</v>
      </c>
      <c r="K73" s="23" t="e">
        <f>IF(('2. Unités et puissances'!$E16+'2. Unités et puissances'!$E18*K66/K65-K28/K65)/'2. Unités et puissances'!$E16&lt;0.1,0,MIN(2,('2. Unités et puissances'!$E16+'2. Unités et puissances'!$E18*K66/K65-K28/K65)/'2. Unités et puissances'!$E16)*MIN(K35,5)/K35+MIN(1,('2. Unités et puissances'!$E16+'2. Unités et puissances'!$E18*K66/K65-K28/K65)/'2. Unités et puissances'!$E16)*MAX(MIN(K35,20)-5,0)/K35+MAX(0,MIN(1,('2. Unités et puissances'!$E16-K28/K65)/'2. Unités et puissances'!$E16))*MAX(K35-20,0)/K35)</f>
        <v>#DIV/0!</v>
      </c>
      <c r="L73" s="23" t="e">
        <f>IF(('2. Unités et puissances'!$E16+'2. Unités et puissances'!$E18*L66/L65-L28/L65)/'2. Unités et puissances'!$E16&lt;0.1,0,MIN(2,('2. Unités et puissances'!$E16+'2. Unités et puissances'!$E18*L66/L65-L28/L65)/'2. Unités et puissances'!$E16)*MIN(L35,5)/L35+MIN(1,('2. Unités et puissances'!$E16+'2. Unités et puissances'!$E18*L66/L65-L28/L65)/'2. Unités et puissances'!$E16)*MAX(MIN(L35,20)-5,0)/L35+MAX(0,MIN(1,('2. Unités et puissances'!$E16-L28/L65)/'2. Unités et puissances'!$E16))*MAX(L35-20,0)/L35)</f>
        <v>#DIV/0!</v>
      </c>
      <c r="M73" s="23" t="e">
        <f>IF(('2. Unités et puissances'!$E16+'2. Unités et puissances'!$E18*M66/M65-M28/M65)/'2. Unités et puissances'!$E16&lt;0.1,0,MIN(2,('2. Unités et puissances'!$E16+'2. Unités et puissances'!$E18*M66/M65-M28/M65)/'2. Unités et puissances'!$E16)*MIN(M35,5)/M35+MIN(1,('2. Unités et puissances'!$E16+'2. Unités et puissances'!$E18*M66/M65-M28/M65)/'2. Unités et puissances'!$E16)*MAX(MIN(M35,20)-5,0)/M35+MAX(0,MIN(1,('2. Unités et puissances'!$E16-M28/M65)/'2. Unités et puissances'!$E16))*MAX(M35-20,0)/M35)</f>
        <v>#DIV/0!</v>
      </c>
      <c r="N73" s="23" t="e">
        <f>IF(('2. Unités et puissances'!$E16+'2. Unités et puissances'!$E18*N66/N65-N28/N65)/'2. Unités et puissances'!$E16&lt;0.1,0,MIN(2,('2. Unités et puissances'!$E16+'2. Unités et puissances'!$E18*N66/N65-N28/N65)/'2. Unités et puissances'!$E16)*MIN(N35,5)/N35+MIN(1,('2. Unités et puissances'!$E16+'2. Unités et puissances'!$E18*N66/N65-N28/N65)/'2. Unités et puissances'!$E16)*MAX(MIN(N35,20)-5,0)/N35+MAX(0,MIN(1,('2. Unités et puissances'!$E16-N28/N65)/'2. Unités et puissances'!$E16))*MAX(N35-20,0)/N35)</f>
        <v>#DIV/0!</v>
      </c>
      <c r="O73" s="23" t="e">
        <f>IF(('2. Unités et puissances'!$E16+'2. Unités et puissances'!$E18*O66/O65-O28/O65)/'2. Unités et puissances'!$E16&lt;0.1,0,MIN(2,('2. Unités et puissances'!$E16+'2. Unités et puissances'!$E18*O66/O65-O28/O65)/'2. Unités et puissances'!$E16)*MIN(O35,5)/O35+MIN(1,('2. Unités et puissances'!$E16+'2. Unités et puissances'!$E18*O66/O65-O28/O65)/'2. Unités et puissances'!$E16)*MAX(MIN(O35,20)-5,0)/O35+MAX(0,MIN(1,('2. Unités et puissances'!$E16-O28/O65)/'2. Unités et puissances'!$E16))*MAX(O35-20,0)/O35)</f>
        <v>#DIV/0!</v>
      </c>
      <c r="P73" s="23" t="e">
        <f>IF(('2. Unités et puissances'!$E16+'2. Unités et puissances'!$E18*P66/P65-P28/P65)/'2. Unités et puissances'!$E16&lt;0.1,0,MIN(2,('2. Unités et puissances'!$E16+'2. Unités et puissances'!$E18*P66/P65-P28/P65)/'2. Unités et puissances'!$E16)*MIN(P35,5)/P35+MIN(1,('2. Unités et puissances'!$E16+'2. Unités et puissances'!$E18*P66/P65-P28/P65)/'2. Unités et puissances'!$E16)*MAX(MIN(P35,20)-5,0)/P35+MAX(0,MIN(1,('2. Unités et puissances'!$E16-P28/P65)/'2. Unités et puissances'!$E16))*MAX(P35-20,0)/P35)</f>
        <v>#DIV/0!</v>
      </c>
      <c r="Q73" s="23" t="e">
        <f>IF(('2. Unités et puissances'!$E16+'2. Unités et puissances'!$E18*Q66/Q65-Q28/Q65)/'2. Unités et puissances'!$E16&lt;0.1,0,MIN(2,('2. Unités et puissances'!$E16+'2. Unités et puissances'!$E18*Q66/Q65-Q28/Q65)/'2. Unités et puissances'!$E16)*MIN(Q35,5)/Q35+MIN(1,('2. Unités et puissances'!$E16+'2. Unités et puissances'!$E18*Q66/Q65-Q28/Q65)/'2. Unités et puissances'!$E16)*MAX(MIN(Q35,20)-5,0)/Q35+MAX(0,MIN(1,('2. Unités et puissances'!$E16-Q28/Q65)/'2. Unités et puissances'!$E16))*MAX(Q35-20,0)/Q35)</f>
        <v>#DIV/0!</v>
      </c>
      <c r="R73" s="23" t="e">
        <f>IF(('2. Unités et puissances'!$E16+'2. Unités et puissances'!$E18*R66/R65-R28/R65)/'2. Unités et puissances'!$E16&lt;0.1,0,MIN(2,('2. Unités et puissances'!$E16+'2. Unités et puissances'!$E18*R66/R65-R28/R65)/'2. Unités et puissances'!$E16)*MIN(R35,5)/R35+MIN(1,('2. Unités et puissances'!$E16+'2. Unités et puissances'!$E18*R66/R65-R28/R65)/'2. Unités et puissances'!$E16)*MAX(MIN(R35,20)-5,0)/R35+MAX(0,MIN(1,('2. Unités et puissances'!$E16-R28/R65)/'2. Unités et puissances'!$E16))*MAX(R35-20,0)/R35)</f>
        <v>#DIV/0!</v>
      </c>
      <c r="S73" s="23" t="e">
        <f>IF(('2. Unités et puissances'!$E16+'2. Unités et puissances'!$E18*S66/S65-S28/S65)/'2. Unités et puissances'!$E16&lt;0.1,0,MIN(2,('2. Unités et puissances'!$E16+'2. Unités et puissances'!$E18*S66/S65-S28/S65)/'2. Unités et puissances'!$E16)*MIN(S35,5)/S35+MIN(1,('2. Unités et puissances'!$E16+'2. Unités et puissances'!$E18*S66/S65-S28/S65)/'2. Unités et puissances'!$E16)*MAX(MIN(S35,20)-5,0)/S35+MAX(0,MIN(1,('2. Unités et puissances'!$E16-S28/S65)/'2. Unités et puissances'!$E16))*MAX(S35-20,0)/S35)</f>
        <v>#DIV/0!</v>
      </c>
      <c r="T73" s="23" t="e">
        <f>IF(('2. Unités et puissances'!$E16+'2. Unités et puissances'!$E18*T66/T65-T28/T65)/'2. Unités et puissances'!$E16&lt;0.1,0,MIN(2,('2. Unités et puissances'!$E16+'2. Unités et puissances'!$E18*T66/T65-T28/T65)/'2. Unités et puissances'!$E16)*MIN(T35,5)/T35+MIN(1,('2. Unités et puissances'!$E16+'2. Unités et puissances'!$E18*T66/T65-T28/T65)/'2. Unités et puissances'!$E16)*MAX(MIN(T35,20)-5,0)/T35+MAX(0,MIN(1,('2. Unités et puissances'!$E16-T28/T65)/'2. Unités et puissances'!$E16))*MAX(T35-20,0)/T35)</f>
        <v>#DIV/0!</v>
      </c>
      <c r="U73" s="23" t="e">
        <f>IF(('2. Unités et puissances'!$E16+'2. Unités et puissances'!$E18*U66/U65-U28/U65)/'2. Unités et puissances'!$E16&lt;0.1,0,MIN(2,('2. Unités et puissances'!$E16+'2. Unités et puissances'!$E18*U66/U65-U28/U65)/'2. Unités et puissances'!$E16)*MIN(U35,5)/U35+MIN(1,('2. Unités et puissances'!$E16+'2. Unités et puissances'!$E18*U66/U65-U28/U65)/'2. Unités et puissances'!$E16)*MAX(MIN(U35,20)-5,0)/U35+MAX(0,MIN(1,('2. Unités et puissances'!$E16-U28/U65)/'2. Unités et puissances'!$E16))*MAX(U35-20,0)/U35)</f>
        <v>#DIV/0!</v>
      </c>
      <c r="V73" s="23" t="e">
        <f>IF(('2. Unités et puissances'!$E16+'2. Unités et puissances'!$E18*V66/V65-V28/V65)/'2. Unités et puissances'!$E16&lt;0.1,0,MIN(2,('2. Unités et puissances'!$E16+'2. Unités et puissances'!$E18*V66/V65-V28/V65)/'2. Unités et puissances'!$E16)*MIN(V35,5)/V35+MIN(1,('2. Unités et puissances'!$E16+'2. Unités et puissances'!$E18*V66/V65-V28/V65)/'2. Unités et puissances'!$E16)*MAX(MIN(V35,20)-5,0)/V35+MAX(0,MIN(1,('2. Unités et puissances'!$E16-V28/V65)/'2. Unités et puissances'!$E16))*MAX(V35-20,0)/V35)</f>
        <v>#DIV/0!</v>
      </c>
      <c r="W73" s="23" t="e">
        <f>IF(('2. Unités et puissances'!$E16+'2. Unités et puissances'!$E18*W66/W65-W28/W65)/'2. Unités et puissances'!$E16&lt;0.1,0,MIN(2,('2. Unités et puissances'!$E16+'2. Unités et puissances'!$E18*W66/W65-W28/W65)/'2. Unités et puissances'!$E16)*MIN(W35,5)/W35+MIN(1,('2. Unités et puissances'!$E16+'2. Unités et puissances'!$E18*W66/W65-W28/W65)/'2. Unités et puissances'!$E16)*MAX(MIN(W35,20)-5,0)/W35+MAX(0,MIN(1,('2. Unités et puissances'!$E16-W28/W65)/'2. Unités et puissances'!$E16))*MAX(W35-20,0)/W35)</f>
        <v>#DIV/0!</v>
      </c>
      <c r="X73" s="23" t="e">
        <f>IF(('2. Unités et puissances'!$E16+'2. Unités et puissances'!$E18*X66/X65-X28/X65)/'2. Unités et puissances'!$E16&lt;0.1,0,MIN(2,('2. Unités et puissances'!$E16+'2. Unités et puissances'!$E18*X66/X65-X28/X65)/'2. Unités et puissances'!$E16)*MIN(X35,5)/X35+MIN(1,('2. Unités et puissances'!$E16+'2. Unités et puissances'!$E18*X66/X65-X28/X65)/'2. Unités et puissances'!$E16)*MAX(MIN(X35,20)-5,0)/X35+MAX(0,MIN(1,('2. Unités et puissances'!$E16-X28/X65)/'2. Unités et puissances'!$E16))*MAX(X35-20,0)/X35)</f>
        <v>#DIV/0!</v>
      </c>
      <c r="Y73" s="23" t="e">
        <f>IF(('2. Unités et puissances'!$E16+'2. Unités et puissances'!$E18*Y66/Y65-Y28/Y65)/'2. Unités et puissances'!$E16&lt;0.1,0,MIN(2,('2. Unités et puissances'!$E16+'2. Unités et puissances'!$E18*Y66/Y65-Y28/Y65)/'2. Unités et puissances'!$E16)*MIN(Y35,5)/Y35+MIN(1,('2. Unités et puissances'!$E16+'2. Unités et puissances'!$E18*Y66/Y65-Y28/Y65)/'2. Unités et puissances'!$E16)*MAX(MIN(Y35,20)-5,0)/Y35+MAX(0,MIN(1,('2. Unités et puissances'!$E16-Y28/Y65)/'2. Unités et puissances'!$E16))*MAX(Y35-20,0)/Y35)</f>
        <v>#DIV/0!</v>
      </c>
      <c r="Z73" s="23" t="e">
        <f>IF(('2. Unités et puissances'!$E16+'2. Unités et puissances'!$E18*Z66/Z65-Z28/Z65)/'2. Unités et puissances'!$E16&lt;0.1,0,MIN(2,('2. Unités et puissances'!$E16+'2. Unités et puissances'!$E18*Z66/Z65-Z28/Z65)/'2. Unités et puissances'!$E16)*MIN(Z35,5)/Z35+MIN(1,('2. Unités et puissances'!$E16+'2. Unités et puissances'!$E18*Z66/Z65-Z28/Z65)/'2. Unités et puissances'!$E16)*MAX(MIN(Z35,20)-5,0)/Z35+MAX(0,MIN(1,('2. Unités et puissances'!$E16-Z28/Z65)/'2. Unités et puissances'!$E16))*MAX(Z35-20,0)/Z35)</f>
        <v>#DIV/0!</v>
      </c>
      <c r="AA73" s="23" t="e">
        <f>IF(('2. Unités et puissances'!$E16+'2. Unités et puissances'!$E18*AA66/AA65-AA28/AA65)/'2. Unités et puissances'!$E16&lt;0.1,0,MIN(2,('2. Unités et puissances'!$E16+'2. Unités et puissances'!$E18*AA66/AA65-AA28/AA65)/'2. Unités et puissances'!$E16)*MIN(AA35,5)/AA35+MIN(1,('2. Unités et puissances'!$E16+'2. Unités et puissances'!$E18*AA66/AA65-AA28/AA65)/'2. Unités et puissances'!$E16)*MAX(MIN(AA35,20)-5,0)/AA35+MAX(0,MIN(1,('2. Unités et puissances'!$E16-AA28/AA65)/'2. Unités et puissances'!$E16))*MAX(AA35-20,0)/AA35)</f>
        <v>#DIV/0!</v>
      </c>
      <c r="AB73" s="23" t="e">
        <f>IF(('2. Unités et puissances'!$E16+'2. Unités et puissances'!$E18*AB66/AB65-AB28/AB65)/'2. Unités et puissances'!$E16&lt;0.1,0,MIN(2,('2. Unités et puissances'!$E16+'2. Unités et puissances'!$E18*AB66/AB65-AB28/AB65)/'2. Unités et puissances'!$E16)*MIN(AB35,5)/AB35+MIN(1,('2. Unités et puissances'!$E16+'2. Unités et puissances'!$E18*AB66/AB65-AB28/AB65)/'2. Unités et puissances'!$E16)*MAX(MIN(AB35,20)-5,0)/AB35+MAX(0,MIN(1,('2. Unités et puissances'!$E16-AB28/AB65)/'2. Unités et puissances'!$E16))*MAX(AB35-20,0)/AB35)</f>
        <v>#DIV/0!</v>
      </c>
    </row>
    <row r="75" spans="1:28">
      <c r="A75" s="2" t="s">
        <v>121</v>
      </c>
    </row>
    <row r="76" spans="1:28">
      <c r="A76" s="37" t="s">
        <v>118</v>
      </c>
      <c r="C76" s="37" t="s">
        <v>117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</row>
    <row r="77" spans="1:28">
      <c r="A77" s="37" t="s">
        <v>120</v>
      </c>
      <c r="C77" s="37" t="s">
        <v>119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</row>
  </sheetData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1. Demandeur et site</vt:lpstr>
      <vt:lpstr>2. Unités et puissances</vt:lpstr>
      <vt:lpstr>3. Bilan de l'historique</vt:lpstr>
      <vt:lpstr>4. CAPEX</vt:lpstr>
      <vt:lpstr>5. OPEX</vt:lpstr>
      <vt:lpstr>6. Combustibles &amp; revenus</vt:lpstr>
    </vt:vector>
  </TitlesOfParts>
  <Company>CWaPE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pyco</dc:creator>
  <cp:lastModifiedBy>46630</cp:lastModifiedBy>
  <cp:lastPrinted>2016-06-22T12:21:11Z</cp:lastPrinted>
  <dcterms:created xsi:type="dcterms:W3CDTF">2016-02-29T10:59:39Z</dcterms:created>
  <dcterms:modified xsi:type="dcterms:W3CDTF">2019-05-20T09:15:47Z</dcterms:modified>
</cp:coreProperties>
</file>