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D:\Dropbox (CLIMACT)\SPW-DGO4-MARCHECV\2. CENTRALE BIOMASSE\R8-CDC ANNEXES\"/>
    </mc:Choice>
  </mc:AlternateContent>
  <workbookProtection workbookAlgorithmName="SHA-512" workbookHashValue="lmqVX94iuK5Z2jILN4t1cUnx37Qv6Q4cw0zSFh62Fj5HcrMd/VMoPgs+zaOP1s8sZnLw+U0grwUolpheJZonEg==" workbookSaltValue="rK2kUJfGAad07B2Mmq7ttA==" workbookSpinCount="100000" lockStructure="1"/>
  <bookViews>
    <workbookView xWindow="0" yWindow="0" windowWidth="20490" windowHeight="7155" tabRatio="957" activeTab="2"/>
  </bookViews>
  <sheets>
    <sheet name="ANWEISUNGEN" sheetId="26" r:id="rId1"/>
    <sheet name="RENTABILITÄTSINFO" sheetId="62" r:id="rId2"/>
    <sheet name="Zusammenfassung ausdrucken" sheetId="58" r:id="rId3"/>
    <sheet name="IDENTIFIKATION DES BEWERBERS" sheetId="1" r:id="rId4"/>
    <sheet name="Beschreibung der Anlagen" sheetId="4" r:id="rId5"/>
    <sheet name="Beschreibung der Betriebsstoffe" sheetId="2" r:id="rId6"/>
    <sheet name="Anl. 01 - Betriebsstoffe" sheetId="6" r:id="rId7"/>
    <sheet name="Anl. 01 - Erzeugung" sheetId="31" r:id="rId8"/>
    <sheet name="Anl. 01 - Rentabilität" sheetId="63" r:id="rId9"/>
    <sheet name="GlobalData" sheetId="3" state="hidden" r:id="rId10"/>
  </sheets>
  <externalReferences>
    <externalReference r:id="rId11"/>
  </externalReferences>
  <definedNames>
    <definedName name="acces_gn" localSheetId="8">'[1]Description des installations'!$D$22:$K$22</definedName>
    <definedName name="acces_gn">'Beschreibung der Anlagen'!$D$22:$K$22</definedName>
    <definedName name="Chaleur_autoconso">'Anl. 01 - Erzeugung'!$M$20:$M$39</definedName>
    <definedName name="date_start">'Beschreibung der Anlagen'!$D$21:$K$21</definedName>
    <definedName name="denomination">'Beschreibung der Anlagen'!$D$16:$K$16</definedName>
    <definedName name="Durabilité">'Beschreibung der Betriebsstoffe'!$C$73:$C$78</definedName>
    <definedName name="Durabilité_List">'Beschreibung der Betriebsstoffe'!$C$73:$C$78</definedName>
    <definedName name="Energie_Entrante">'Anl. 01 - Erzeugung'!$C$20:$C$39</definedName>
    <definedName name="Installation_data_name">'Beschreibung der Anlagen'!$C$16:$C$34</definedName>
    <definedName name="Installation_data_val">'Beschreibung der Anlagen'!$D$16:$K$34</definedName>
    <definedName name="Installation_Ntot">'IDENTIFIKATION DES BEWERBERS'!$D$35</definedName>
    <definedName name="Installations_InfoTable">'Beschreibung der Anlagen'!$C$14:$K$34</definedName>
    <definedName name="Installations_InfoTable_EntryType">'Beschreibung der Anlagen'!$C$18:$C$34</definedName>
    <definedName name="Installations_InfoTable_ID">'Beschreibung der Anlagen'!$D$14:$K$14</definedName>
    <definedName name="IntrantConflit">'Beschreibung der Betriebsstoffe'!$U$14:$U$63</definedName>
    <definedName name="IntrantContractDuration">'Beschreibung der Betriebsstoffe'!$O$14:$O$63</definedName>
    <definedName name="IntrantContractType">'Beschreibung der Betriebsstoffe'!$L$14:$L$63</definedName>
    <definedName name="IntrantContratFiability">'Beschreibung der Betriebsstoffe'!$W$14:$W$63</definedName>
    <definedName name="IntrantDurabilite">'Beschreibung der Betriebsstoffe'!$Q$14:$Q$63</definedName>
    <definedName name="Intrants_Categories">'Beschreibung der Betriebsstoffe'!$C$13:$AB$13</definedName>
    <definedName name="Intrants_ID">'Beschreibung der Betriebsstoffe'!$C$14:$C$63</definedName>
    <definedName name="Intrants_Nature">'Beschreibung der Betriebsstoffe'!$E$14:$E$63</definedName>
    <definedName name="Intrants_Nature_List">'Beschreibung der Betriebsstoffe'!$B$73:$B$78</definedName>
    <definedName name="Intrants_Origine_List">'Beschreibung der Betriebsstoffe'!$G$73:$G$75</definedName>
    <definedName name="Intrants_PCI">'Beschreibung der Betriebsstoffe'!$AB$14:$AB$63</definedName>
    <definedName name="IntrantTracabilite">'Beschreibung der Betriebsstoffe'!$S$14:$S$63</definedName>
    <definedName name="IRR">'Anl. 01 - Rentabilität'!$D$109</definedName>
    <definedName name="k_co2">'Anl. 01 - Erzeugung'!$X$41</definedName>
    <definedName name="keco">'Anl. 01 - Erzeugung'!$X$41</definedName>
    <definedName name="MW_P1">'Anl. 01 - Erzeugung'!$M$12</definedName>
    <definedName name="MW_P2">'Anl. 01 - Erzeugung'!$M$11</definedName>
    <definedName name="MWhe_autoconso_moy">'Anl. 01 - Erzeugung'!$J$41</definedName>
    <definedName name="MWhe_fourniturelocale_moy">'Anl. 01 - Erzeugung'!$K$41</definedName>
    <definedName name="MWhe_injecte_moy">'Anl. 01 - Erzeugung'!$I$41</definedName>
    <definedName name="MWhe_moy">'Anl. 01 - Erzeugung'!$G$41</definedName>
    <definedName name="MWhq_moy">'Anl. 01 - Erzeugung'!$L$41</definedName>
    <definedName name="plan_appro_output_consolidated">'Anl. 01 - Betriebsstoffe'!$X$15:$X$18</definedName>
    <definedName name="plan_appro_output_type">'Anl. 01 - Betriebsstoffe'!$Q$39:$Q$43</definedName>
    <definedName name="plan_appro_output_type_and_unit">'Anl. 01 - Betriebsstoffe'!$B$15:$B$18</definedName>
    <definedName name="plan_appro_output_unit">'Anl. 01 - Betriebsstoffe'!$T$39:$T$43</definedName>
    <definedName name="plan_appro_output_val_year1">'Anl. 01 - Betriebsstoffe'!$S$39:$S$43</definedName>
    <definedName name="plan_appro_output_val_year10">'Anl. 01 - Betriebsstoffe'!$S$174:$S$178</definedName>
    <definedName name="plan_appro_output_val_year11">'Anl. 01 - Betriebsstoffe'!$S$189:$S$193</definedName>
    <definedName name="plan_appro_output_val_year12">'Anl. 01 - Betriebsstoffe'!$S$204:$S$208</definedName>
    <definedName name="plan_appro_output_val_year13">'Anl. 01 - Betriebsstoffe'!$S$219:$S$223</definedName>
    <definedName name="plan_appro_output_val_year14">'Anl. 01 - Betriebsstoffe'!$S$234:$S$238</definedName>
    <definedName name="plan_appro_output_val_year15">'Anl. 01 - Betriebsstoffe'!$S$249:$S$253</definedName>
    <definedName name="plan_appro_output_val_year16">'Anl. 01 - Betriebsstoffe'!$S$264:$S$268</definedName>
    <definedName name="plan_appro_output_val_year17">'Anl. 01 - Betriebsstoffe'!$S$279:$S$283</definedName>
    <definedName name="plan_appro_output_val_year18">'Anl. 01 - Betriebsstoffe'!$S$294:$S$298</definedName>
    <definedName name="plan_appro_output_val_year19">'Anl. 01 - Betriebsstoffe'!$S$309:$S$313</definedName>
    <definedName name="plan_appro_output_val_year2">'Anl. 01 - Betriebsstoffe'!$S$54:$S$58</definedName>
    <definedName name="plan_appro_output_val_year20">'Anl. 01 - Betriebsstoffe'!$S$324:$S$328</definedName>
    <definedName name="plan_appro_output_val_year3">'Anl. 01 - Betriebsstoffe'!$S$69:$S$73</definedName>
    <definedName name="plan_appro_output_val_year4">'Anl. 01 - Betriebsstoffe'!$S$84:$S$88</definedName>
    <definedName name="plan_appro_output_val_year5">'Anl. 01 - Betriebsstoffe'!$S$99:$S$103</definedName>
    <definedName name="plan_appro_output_val_year6">'Anl. 01 - Betriebsstoffe'!$S$114:$S$118</definedName>
    <definedName name="plan_appro_output_val_year7">'Anl. 01 - Betriebsstoffe'!$S$129:$S$133</definedName>
    <definedName name="plan_appro_output_val_year8">'Anl. 01 - Betriebsstoffe'!$S$144:$S$148</definedName>
    <definedName name="plan_appro_output_val_year9">'Anl. 01 - Betriebsstoffe'!$S$159:$S$163</definedName>
    <definedName name="plan_appro_outputs_series">'Anl. 01 - Betriebsstoffe'!$D$15:$W$20</definedName>
    <definedName name="plan_appro_yr1_content">'Anl. 01 - Betriebsstoffe'!$B$35:$N$44</definedName>
    <definedName name="plan_appro_yr2_content">'Anl. 01 - Betriebsstoffe'!$B$50:$N$59</definedName>
    <definedName name="Production_autoconso">'Anl. 01 - Erzeugung'!$J$20:$J$39</definedName>
    <definedName name="Production_fourniturelocale">'Anl. 01 - Erzeugung'!$K$20:$K$39</definedName>
    <definedName name="Production_injecte">'Anl. 01 - Erzeugung'!$I$20:$I$39</definedName>
    <definedName name="Production_MWhe">'Anl. 01 - Erzeugung'!$G$20:$G$39</definedName>
    <definedName name="Production_MWhq">'Anl. 01 - Erzeugung'!$L$20:$L$39</definedName>
    <definedName name="Production_tCO2e">'Anl. 01 - Erzeugung'!$S$20:$S$39</definedName>
    <definedName name="ProductionPartSER">'Anl. 01 - Erzeugung'!$E$20:$E$39</definedName>
    <definedName name="range_year_1">'Anl. 01 - Betriebsstoffe'!$B$31:$U$44</definedName>
    <definedName name="range_year_2">'Anl. 01 - Betriebsstoffe'!$B$46:$U$59</definedName>
    <definedName name="Référence_prix">'Anl. 01 - Rentabilität'!$D$116:$L$120</definedName>
    <definedName name="SER">'Beschreibung der Betriebsstoffe'!$F$73:$F$78</definedName>
    <definedName name="soutien_cv">'Anl. 01 - Rentabilität'!$E$48</definedName>
    <definedName name="tau_CO2_min">'Anl. 01 - Erzeugung'!$S$41</definedName>
    <definedName name="_xlnm.Print_Area" localSheetId="0">ANWEISUNGEN!$B$4:$P$53</definedName>
    <definedName name="_xlnm.Print_Area" localSheetId="3">'IDENTIFIKATION DES BEWERBERS'!$A$1:$F$43</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H13" i="31" l="1"/>
  <c r="K39" i="31"/>
  <c r="K38" i="31"/>
  <c r="K21" i="31"/>
  <c r="K22" i="31"/>
  <c r="K23" i="31"/>
  <c r="K24" i="31"/>
  <c r="K25" i="31"/>
  <c r="K26" i="31"/>
  <c r="K27" i="31"/>
  <c r="K28" i="31"/>
  <c r="K29" i="31"/>
  <c r="K30" i="31"/>
  <c r="K31" i="31"/>
  <c r="K32" i="31"/>
  <c r="K33" i="31"/>
  <c r="K34" i="31"/>
  <c r="K35" i="31"/>
  <c r="K36" i="31"/>
  <c r="K37" i="31"/>
  <c r="K20" i="31"/>
  <c r="D14" i="4"/>
  <c r="E14" i="4"/>
  <c r="F2" i="31"/>
  <c r="F6" i="31"/>
  <c r="F5" i="31"/>
  <c r="F4" i="31"/>
  <c r="F3" i="31"/>
  <c r="Q37" i="6"/>
  <c r="C46" i="6"/>
  <c r="Q52" i="6"/>
  <c r="C61" i="6"/>
  <c r="Q67" i="6"/>
  <c r="C76" i="6"/>
  <c r="Q82" i="6"/>
  <c r="C91" i="6"/>
  <c r="Q97" i="6"/>
  <c r="C106" i="6"/>
  <c r="Q112" i="6"/>
  <c r="C121" i="6"/>
  <c r="Q127" i="6"/>
  <c r="C136" i="6"/>
  <c r="Q142" i="6"/>
  <c r="C151" i="6"/>
  <c r="Q157" i="6"/>
  <c r="C166" i="6"/>
  <c r="Q172" i="6"/>
  <c r="C181" i="6"/>
  <c r="Q187" i="6"/>
  <c r="C196" i="6"/>
  <c r="Q202" i="6"/>
  <c r="C211" i="6"/>
  <c r="Q217" i="6"/>
  <c r="C226" i="6"/>
  <c r="Q232" i="6"/>
  <c r="C241" i="6"/>
  <c r="Q247" i="6"/>
  <c r="C256" i="6"/>
  <c r="Q262" i="6"/>
  <c r="C271" i="6"/>
  <c r="Q277" i="6"/>
  <c r="C286" i="6"/>
  <c r="Q292" i="6"/>
  <c r="C301" i="6"/>
  <c r="Q307" i="6"/>
  <c r="C316" i="6"/>
  <c r="Q322" i="6"/>
  <c r="C320" i="6"/>
  <c r="E320" i="6"/>
  <c r="E321" i="6"/>
  <c r="E322" i="6"/>
  <c r="E323" i="6"/>
  <c r="E324" i="6"/>
  <c r="E325" i="6"/>
  <c r="E326" i="6"/>
  <c r="E327" i="6"/>
  <c r="E328" i="6"/>
  <c r="E329" i="6"/>
  <c r="S324" i="6"/>
  <c r="O320" i="6"/>
  <c r="C321" i="6"/>
  <c r="O321" i="6"/>
  <c r="C322" i="6"/>
  <c r="O322" i="6"/>
  <c r="C305" i="6"/>
  <c r="E305" i="6"/>
  <c r="E306" i="6"/>
  <c r="E307" i="6"/>
  <c r="E308" i="6"/>
  <c r="E309" i="6"/>
  <c r="E310" i="6"/>
  <c r="E311" i="6"/>
  <c r="E312" i="6"/>
  <c r="E313" i="6"/>
  <c r="E314" i="6"/>
  <c r="S309" i="6"/>
  <c r="O305" i="6"/>
  <c r="C306" i="6"/>
  <c r="O306" i="6"/>
  <c r="C307" i="6"/>
  <c r="O307" i="6"/>
  <c r="C290" i="6"/>
  <c r="E290" i="6"/>
  <c r="E291" i="6"/>
  <c r="E292" i="6"/>
  <c r="E293" i="6"/>
  <c r="E294" i="6"/>
  <c r="E295" i="6"/>
  <c r="E296" i="6"/>
  <c r="E297" i="6"/>
  <c r="E298" i="6"/>
  <c r="E299" i="6"/>
  <c r="S294" i="6"/>
  <c r="O290" i="6"/>
  <c r="C291" i="6"/>
  <c r="O291" i="6"/>
  <c r="C292" i="6"/>
  <c r="O292" i="6"/>
  <c r="C275" i="6"/>
  <c r="E275" i="6"/>
  <c r="E276" i="6"/>
  <c r="E277" i="6"/>
  <c r="E278" i="6"/>
  <c r="E279" i="6"/>
  <c r="E280" i="6"/>
  <c r="E281" i="6"/>
  <c r="E282" i="6"/>
  <c r="E283" i="6"/>
  <c r="E284" i="6"/>
  <c r="S279" i="6"/>
  <c r="O275" i="6"/>
  <c r="C276" i="6"/>
  <c r="O276" i="6"/>
  <c r="C277" i="6"/>
  <c r="O277" i="6"/>
  <c r="C260" i="6"/>
  <c r="E260" i="6"/>
  <c r="E261" i="6"/>
  <c r="E262" i="6"/>
  <c r="E263" i="6"/>
  <c r="E264" i="6"/>
  <c r="E265" i="6"/>
  <c r="E266" i="6"/>
  <c r="E267" i="6"/>
  <c r="E268" i="6"/>
  <c r="E269" i="6"/>
  <c r="S264" i="6"/>
  <c r="O260" i="6"/>
  <c r="C261" i="6"/>
  <c r="O261" i="6"/>
  <c r="C262" i="6"/>
  <c r="O262" i="6"/>
  <c r="C245" i="6"/>
  <c r="E245" i="6"/>
  <c r="E246" i="6"/>
  <c r="E247" i="6"/>
  <c r="E248" i="6"/>
  <c r="E249" i="6"/>
  <c r="E250" i="6"/>
  <c r="E251" i="6"/>
  <c r="E252" i="6"/>
  <c r="E253" i="6"/>
  <c r="E254" i="6"/>
  <c r="S249" i="6"/>
  <c r="O245" i="6"/>
  <c r="C246" i="6"/>
  <c r="O246" i="6"/>
  <c r="C247" i="6"/>
  <c r="O247" i="6"/>
  <c r="C230" i="6"/>
  <c r="E230" i="6"/>
  <c r="E231" i="6"/>
  <c r="E232" i="6"/>
  <c r="E233" i="6"/>
  <c r="E234" i="6"/>
  <c r="E235" i="6"/>
  <c r="E236" i="6"/>
  <c r="E237" i="6"/>
  <c r="E238" i="6"/>
  <c r="E239" i="6"/>
  <c r="S234" i="6"/>
  <c r="O230" i="6"/>
  <c r="C231" i="6"/>
  <c r="O231" i="6"/>
  <c r="C232" i="6"/>
  <c r="O232" i="6"/>
  <c r="C215" i="6"/>
  <c r="E215" i="6"/>
  <c r="E216" i="6"/>
  <c r="E217" i="6"/>
  <c r="E218" i="6"/>
  <c r="E219" i="6"/>
  <c r="E220" i="6"/>
  <c r="E221" i="6"/>
  <c r="E222" i="6"/>
  <c r="E223" i="6"/>
  <c r="E224" i="6"/>
  <c r="S219" i="6"/>
  <c r="O215" i="6"/>
  <c r="C216" i="6"/>
  <c r="O216" i="6"/>
  <c r="C217" i="6"/>
  <c r="O217" i="6"/>
  <c r="C200" i="6"/>
  <c r="E200" i="6"/>
  <c r="E201" i="6"/>
  <c r="E202" i="6"/>
  <c r="E203" i="6"/>
  <c r="E204" i="6"/>
  <c r="E205" i="6"/>
  <c r="E206" i="6"/>
  <c r="E207" i="6"/>
  <c r="E208" i="6"/>
  <c r="E209" i="6"/>
  <c r="S204" i="6"/>
  <c r="O200" i="6"/>
  <c r="C201" i="6"/>
  <c r="O201" i="6"/>
  <c r="C202" i="6"/>
  <c r="O202" i="6"/>
  <c r="C185" i="6"/>
  <c r="E185" i="6"/>
  <c r="E186" i="6"/>
  <c r="E187" i="6"/>
  <c r="E188" i="6"/>
  <c r="E189" i="6"/>
  <c r="E190" i="6"/>
  <c r="E191" i="6"/>
  <c r="E192" i="6"/>
  <c r="E193" i="6"/>
  <c r="E194" i="6"/>
  <c r="S189" i="6"/>
  <c r="O185" i="6"/>
  <c r="C186" i="6"/>
  <c r="O186" i="6"/>
  <c r="C187" i="6"/>
  <c r="O187" i="6"/>
  <c r="C170" i="6"/>
  <c r="E170" i="6"/>
  <c r="E171" i="6"/>
  <c r="E172" i="6"/>
  <c r="E173" i="6"/>
  <c r="E174" i="6"/>
  <c r="E175" i="6"/>
  <c r="E176" i="6"/>
  <c r="E177" i="6"/>
  <c r="E178" i="6"/>
  <c r="E179" i="6"/>
  <c r="S174" i="6"/>
  <c r="O170" i="6"/>
  <c r="C171" i="6"/>
  <c r="O171" i="6"/>
  <c r="C172" i="6"/>
  <c r="O172" i="6"/>
  <c r="C155" i="6"/>
  <c r="E155" i="6"/>
  <c r="E156" i="6"/>
  <c r="E157" i="6"/>
  <c r="E158" i="6"/>
  <c r="E159" i="6"/>
  <c r="E160" i="6"/>
  <c r="E161" i="6"/>
  <c r="E162" i="6"/>
  <c r="E163" i="6"/>
  <c r="E164" i="6"/>
  <c r="S159" i="6"/>
  <c r="O155" i="6"/>
  <c r="C156" i="6"/>
  <c r="O156" i="6"/>
  <c r="C157" i="6"/>
  <c r="O157" i="6"/>
  <c r="C140" i="6"/>
  <c r="E140" i="6"/>
  <c r="E141" i="6"/>
  <c r="E142" i="6"/>
  <c r="E143" i="6"/>
  <c r="E144" i="6"/>
  <c r="E145" i="6"/>
  <c r="E146" i="6"/>
  <c r="E147" i="6"/>
  <c r="E148" i="6"/>
  <c r="E149" i="6"/>
  <c r="S144" i="6"/>
  <c r="O140" i="6"/>
  <c r="C141" i="6"/>
  <c r="O141" i="6"/>
  <c r="C142" i="6"/>
  <c r="O142" i="6"/>
  <c r="C125" i="6"/>
  <c r="E125" i="6"/>
  <c r="E126" i="6"/>
  <c r="E127" i="6"/>
  <c r="E128" i="6"/>
  <c r="E129" i="6"/>
  <c r="E130" i="6"/>
  <c r="E131" i="6"/>
  <c r="E132" i="6"/>
  <c r="E133" i="6"/>
  <c r="E134" i="6"/>
  <c r="S129" i="6"/>
  <c r="O125" i="6"/>
  <c r="C126" i="6"/>
  <c r="O126" i="6"/>
  <c r="C127" i="6"/>
  <c r="O127" i="6"/>
  <c r="C110" i="6"/>
  <c r="E110" i="6"/>
  <c r="E111" i="6"/>
  <c r="E112" i="6"/>
  <c r="E113" i="6"/>
  <c r="E114" i="6"/>
  <c r="E115" i="6"/>
  <c r="E116" i="6"/>
  <c r="E117" i="6"/>
  <c r="E118" i="6"/>
  <c r="E119" i="6"/>
  <c r="S114" i="6"/>
  <c r="O110" i="6"/>
  <c r="C111" i="6"/>
  <c r="O111" i="6"/>
  <c r="C112" i="6"/>
  <c r="O112" i="6"/>
  <c r="C95" i="6"/>
  <c r="E95" i="6"/>
  <c r="E96" i="6"/>
  <c r="E97" i="6"/>
  <c r="E98" i="6"/>
  <c r="E99" i="6"/>
  <c r="E100" i="6"/>
  <c r="E101" i="6"/>
  <c r="E102" i="6"/>
  <c r="E103" i="6"/>
  <c r="E104" i="6"/>
  <c r="S99" i="6"/>
  <c r="O95" i="6"/>
  <c r="C96" i="6"/>
  <c r="O96" i="6"/>
  <c r="C97" i="6"/>
  <c r="O97" i="6"/>
  <c r="C35" i="6"/>
  <c r="E35" i="6"/>
  <c r="E36" i="6"/>
  <c r="E37" i="6"/>
  <c r="E38" i="6"/>
  <c r="E39" i="6"/>
  <c r="E40" i="6"/>
  <c r="E41" i="6"/>
  <c r="E42" i="6"/>
  <c r="E43" i="6"/>
  <c r="E44" i="6"/>
  <c r="S39" i="6"/>
  <c r="O35" i="6"/>
  <c r="C36" i="6"/>
  <c r="O36" i="6"/>
  <c r="C37" i="6"/>
  <c r="O37" i="6"/>
  <c r="C80" i="6"/>
  <c r="E80" i="6"/>
  <c r="E81" i="6"/>
  <c r="E82" i="6"/>
  <c r="E83" i="6"/>
  <c r="E84" i="6"/>
  <c r="E85" i="6"/>
  <c r="E86" i="6"/>
  <c r="E87" i="6"/>
  <c r="E88" i="6"/>
  <c r="E89" i="6"/>
  <c r="S84" i="6"/>
  <c r="O80" i="6"/>
  <c r="C81" i="6"/>
  <c r="O81" i="6"/>
  <c r="C82" i="6"/>
  <c r="O82" i="6"/>
  <c r="C65" i="6"/>
  <c r="E65" i="6"/>
  <c r="E66" i="6"/>
  <c r="E67" i="6"/>
  <c r="E68" i="6"/>
  <c r="E69" i="6"/>
  <c r="E70" i="6"/>
  <c r="E71" i="6"/>
  <c r="E72" i="6"/>
  <c r="E73" i="6"/>
  <c r="E74" i="6"/>
  <c r="S69" i="6"/>
  <c r="O65" i="6"/>
  <c r="C66" i="6"/>
  <c r="O66" i="6"/>
  <c r="C67" i="6"/>
  <c r="O67" i="6"/>
  <c r="F46" i="6"/>
  <c r="W13" i="2"/>
  <c r="U13" i="2"/>
  <c r="Q13" i="2"/>
  <c r="B1" i="63"/>
  <c r="B5" i="63"/>
  <c r="E9" i="63"/>
  <c r="E82" i="63"/>
  <c r="F82" i="63"/>
  <c r="G82" i="63"/>
  <c r="H82" i="63"/>
  <c r="I82" i="63"/>
  <c r="J82" i="63"/>
  <c r="K82" i="63"/>
  <c r="L82" i="63"/>
  <c r="M82" i="63"/>
  <c r="N82" i="63"/>
  <c r="O82" i="63"/>
  <c r="P82" i="63"/>
  <c r="Q82" i="63"/>
  <c r="R82" i="63"/>
  <c r="S82" i="63"/>
  <c r="T82" i="63"/>
  <c r="U82" i="63"/>
  <c r="V82" i="63"/>
  <c r="W82" i="63"/>
  <c r="X82" i="63"/>
  <c r="D77" i="63"/>
  <c r="E81" i="63"/>
  <c r="F81" i="63"/>
  <c r="G81" i="63"/>
  <c r="H81" i="63"/>
  <c r="I81" i="63"/>
  <c r="J81" i="63"/>
  <c r="K81" i="63"/>
  <c r="L81" i="63"/>
  <c r="M81" i="63"/>
  <c r="N81" i="63"/>
  <c r="O81" i="63"/>
  <c r="P81" i="63"/>
  <c r="Q81" i="63"/>
  <c r="R81" i="63"/>
  <c r="S81" i="63"/>
  <c r="T81" i="63"/>
  <c r="U81" i="63"/>
  <c r="V81" i="63"/>
  <c r="W81" i="63"/>
  <c r="X81" i="63"/>
  <c r="E80" i="63"/>
  <c r="F80" i="63"/>
  <c r="G80" i="63"/>
  <c r="H80" i="63"/>
  <c r="I80" i="63"/>
  <c r="J80" i="63"/>
  <c r="K80" i="63"/>
  <c r="L80" i="63"/>
  <c r="M80" i="63"/>
  <c r="N80" i="63"/>
  <c r="O80" i="63"/>
  <c r="P80" i="63"/>
  <c r="Q80" i="63"/>
  <c r="R80" i="63"/>
  <c r="S80" i="63"/>
  <c r="T80" i="63"/>
  <c r="U80" i="63"/>
  <c r="V80" i="63"/>
  <c r="W80" i="63"/>
  <c r="X80" i="63"/>
  <c r="E79" i="63"/>
  <c r="F79" i="63"/>
  <c r="G79" i="63"/>
  <c r="H79" i="63"/>
  <c r="I79" i="63"/>
  <c r="J79" i="63"/>
  <c r="K79" i="63"/>
  <c r="L79" i="63"/>
  <c r="M79" i="63"/>
  <c r="N79" i="63"/>
  <c r="O79" i="63"/>
  <c r="P79" i="63"/>
  <c r="Q79" i="63"/>
  <c r="R79" i="63"/>
  <c r="S79" i="63"/>
  <c r="T79" i="63"/>
  <c r="U79" i="63"/>
  <c r="V79" i="63"/>
  <c r="W79" i="63"/>
  <c r="X79" i="63"/>
  <c r="E78" i="63"/>
  <c r="F78" i="63"/>
  <c r="G78" i="63"/>
  <c r="H78" i="63"/>
  <c r="I78" i="63"/>
  <c r="J78" i="63"/>
  <c r="K78" i="63"/>
  <c r="L78" i="63"/>
  <c r="M78" i="63"/>
  <c r="N78" i="63"/>
  <c r="O78" i="63"/>
  <c r="P78" i="63"/>
  <c r="Q78" i="63"/>
  <c r="R78" i="63"/>
  <c r="S78" i="63"/>
  <c r="T78" i="63"/>
  <c r="U78" i="63"/>
  <c r="V78" i="63"/>
  <c r="W78" i="63"/>
  <c r="X78" i="63"/>
  <c r="E7" i="63"/>
  <c r="F7" i="63"/>
  <c r="G7" i="63"/>
  <c r="H7" i="63"/>
  <c r="I7" i="63"/>
  <c r="J7" i="63"/>
  <c r="K7" i="63"/>
  <c r="L7" i="63"/>
  <c r="S42" i="6"/>
  <c r="M7" i="63"/>
  <c r="N7" i="63"/>
  <c r="O7" i="63"/>
  <c r="P7" i="63"/>
  <c r="Q7" i="63"/>
  <c r="R7" i="63"/>
  <c r="S7" i="63"/>
  <c r="T7" i="63"/>
  <c r="U7" i="63"/>
  <c r="V7" i="63"/>
  <c r="W7" i="63"/>
  <c r="X7" i="63"/>
  <c r="F45" i="63"/>
  <c r="G45" i="63"/>
  <c r="H45" i="63"/>
  <c r="I45" i="63"/>
  <c r="E45" i="63"/>
  <c r="E116" i="63"/>
  <c r="F116" i="63"/>
  <c r="G116" i="63"/>
  <c r="H116" i="63"/>
  <c r="I116" i="63"/>
  <c r="J116" i="63"/>
  <c r="K116" i="63"/>
  <c r="L116" i="63"/>
  <c r="H117" i="63"/>
  <c r="I117" i="63"/>
  <c r="J117" i="63"/>
  <c r="K117" i="63"/>
  <c r="L117" i="63"/>
  <c r="J118" i="63"/>
  <c r="K118" i="63"/>
  <c r="L118" i="63"/>
  <c r="J119" i="63"/>
  <c r="K119" i="63"/>
  <c r="L119" i="63"/>
  <c r="J120" i="63"/>
  <c r="K120" i="63"/>
  <c r="L120" i="63"/>
  <c r="D39" i="63"/>
  <c r="D34" i="63"/>
  <c r="D29" i="63"/>
  <c r="D28" i="63"/>
  <c r="E8" i="63"/>
  <c r="F8" i="63"/>
  <c r="G8" i="63"/>
  <c r="H8" i="63"/>
  <c r="I8" i="63"/>
  <c r="J8" i="63"/>
  <c r="K8" i="63"/>
  <c r="L8" i="63"/>
  <c r="M8" i="63"/>
  <c r="N8" i="63"/>
  <c r="O8" i="63"/>
  <c r="P8" i="63"/>
  <c r="Q8" i="63"/>
  <c r="R8" i="63"/>
  <c r="S8" i="63"/>
  <c r="T8" i="63"/>
  <c r="U8" i="63"/>
  <c r="V8" i="63"/>
  <c r="W8" i="63"/>
  <c r="X8" i="63"/>
  <c r="F39" i="6"/>
  <c r="F40" i="6"/>
  <c r="F41" i="6"/>
  <c r="F42" i="6"/>
  <c r="F43" i="6"/>
  <c r="F44" i="6"/>
  <c r="F31" i="6"/>
  <c r="F327" i="6"/>
  <c r="F328" i="6"/>
  <c r="F329" i="6"/>
  <c r="F316" i="6"/>
  <c r="F312" i="6"/>
  <c r="F313" i="6"/>
  <c r="F314" i="6"/>
  <c r="F301" i="6"/>
  <c r="F299" i="6"/>
  <c r="F286" i="6"/>
  <c r="F281" i="6"/>
  <c r="F282" i="6"/>
  <c r="F283" i="6"/>
  <c r="F284" i="6"/>
  <c r="F271" i="6"/>
  <c r="F267" i="6"/>
  <c r="F268" i="6"/>
  <c r="F269" i="6"/>
  <c r="F256" i="6"/>
  <c r="F249" i="6"/>
  <c r="F250" i="6"/>
  <c r="F251" i="6"/>
  <c r="F252" i="6"/>
  <c r="F253" i="6"/>
  <c r="F254" i="6"/>
  <c r="F241" i="6"/>
  <c r="F238" i="6"/>
  <c r="F239" i="6"/>
  <c r="F226" i="6"/>
  <c r="F220" i="6"/>
  <c r="F221" i="6"/>
  <c r="F222" i="6"/>
  <c r="F223" i="6"/>
  <c r="F224" i="6"/>
  <c r="F211" i="6"/>
  <c r="F206" i="6"/>
  <c r="F207" i="6"/>
  <c r="F208" i="6"/>
  <c r="F209" i="6"/>
  <c r="F196" i="6"/>
  <c r="F191" i="6"/>
  <c r="F192" i="6"/>
  <c r="F193" i="6"/>
  <c r="F194" i="6"/>
  <c r="F181" i="6"/>
  <c r="F175" i="6"/>
  <c r="F176" i="6"/>
  <c r="F177" i="6"/>
  <c r="F178" i="6"/>
  <c r="F179" i="6"/>
  <c r="F160" i="6"/>
  <c r="F161" i="6"/>
  <c r="F162" i="6"/>
  <c r="F163" i="6"/>
  <c r="F164" i="6"/>
  <c r="F151" i="6"/>
  <c r="F147" i="6"/>
  <c r="F148" i="6"/>
  <c r="F149" i="6"/>
  <c r="F136" i="6"/>
  <c r="F130" i="6"/>
  <c r="F131" i="6"/>
  <c r="F132" i="6"/>
  <c r="F133" i="6"/>
  <c r="F134" i="6"/>
  <c r="F121" i="6"/>
  <c r="F115" i="6"/>
  <c r="F116" i="6"/>
  <c r="F117" i="6"/>
  <c r="F118" i="6"/>
  <c r="F119" i="6"/>
  <c r="F106" i="6"/>
  <c r="F101" i="6"/>
  <c r="F102" i="6"/>
  <c r="F103" i="6"/>
  <c r="F104" i="6"/>
  <c r="F91" i="6"/>
  <c r="F84" i="6"/>
  <c r="F85" i="6"/>
  <c r="F86" i="6"/>
  <c r="F87" i="6"/>
  <c r="F88" i="6"/>
  <c r="F89" i="6"/>
  <c r="F76" i="6"/>
  <c r="F70" i="6"/>
  <c r="F71" i="6"/>
  <c r="F72" i="6"/>
  <c r="F73" i="6"/>
  <c r="F74" i="6"/>
  <c r="F61" i="6"/>
  <c r="F14" i="4"/>
  <c r="G14" i="4"/>
  <c r="H14" i="4"/>
  <c r="I14" i="4"/>
  <c r="J14" i="4"/>
  <c r="K14" i="4"/>
  <c r="G20" i="31"/>
  <c r="E12" i="63"/>
  <c r="E13" i="63"/>
  <c r="E28" i="63"/>
  <c r="E66" i="63"/>
  <c r="E14" i="63"/>
  <c r="E31" i="63"/>
  <c r="E67" i="63"/>
  <c r="E15" i="63"/>
  <c r="E33" i="63"/>
  <c r="E68" i="63"/>
  <c r="E20" i="63"/>
  <c r="E21" i="63"/>
  <c r="E39" i="63"/>
  <c r="E69" i="63"/>
  <c r="E22" i="63"/>
  <c r="E41" i="63"/>
  <c r="E70" i="63"/>
  <c r="E37" i="63"/>
  <c r="E71" i="63"/>
  <c r="E36" i="63"/>
  <c r="G21" i="31"/>
  <c r="F12" i="63"/>
  <c r="F13" i="63"/>
  <c r="F28" i="63"/>
  <c r="F66" i="63"/>
  <c r="F14" i="63"/>
  <c r="F31" i="63"/>
  <c r="F67" i="63"/>
  <c r="F15" i="63"/>
  <c r="F33" i="63"/>
  <c r="F68" i="63"/>
  <c r="F20" i="63"/>
  <c r="F21" i="63"/>
  <c r="F39" i="63"/>
  <c r="F69" i="63"/>
  <c r="F22" i="63"/>
  <c r="F41" i="63"/>
  <c r="F70" i="63"/>
  <c r="F37" i="63"/>
  <c r="F48" i="63"/>
  <c r="F71" i="63"/>
  <c r="F36" i="63"/>
  <c r="G22" i="31"/>
  <c r="G12" i="63"/>
  <c r="G13" i="63"/>
  <c r="G28" i="63"/>
  <c r="G66" i="63"/>
  <c r="G14" i="63"/>
  <c r="G31" i="63"/>
  <c r="G67" i="63"/>
  <c r="G15" i="63"/>
  <c r="G33" i="63"/>
  <c r="G68" i="63"/>
  <c r="G20" i="63"/>
  <c r="G21" i="63"/>
  <c r="G39" i="63"/>
  <c r="G69" i="63"/>
  <c r="G22" i="63"/>
  <c r="G41" i="63"/>
  <c r="G70" i="63"/>
  <c r="G37" i="63"/>
  <c r="G48" i="63"/>
  <c r="G71" i="63"/>
  <c r="G36" i="63"/>
  <c r="G23" i="31"/>
  <c r="H12" i="63"/>
  <c r="H13" i="63"/>
  <c r="H28" i="63"/>
  <c r="H66" i="63"/>
  <c r="H14" i="63"/>
  <c r="H31" i="63"/>
  <c r="H67" i="63"/>
  <c r="H15" i="63"/>
  <c r="H33" i="63"/>
  <c r="H68" i="63"/>
  <c r="H20" i="63"/>
  <c r="H21" i="63"/>
  <c r="H39" i="63"/>
  <c r="H69" i="63"/>
  <c r="H22" i="63"/>
  <c r="H41" i="63"/>
  <c r="H70" i="63"/>
  <c r="H37" i="63"/>
  <c r="H48" i="63"/>
  <c r="H71" i="63"/>
  <c r="H36" i="63"/>
  <c r="G24" i="31"/>
  <c r="I12" i="63"/>
  <c r="I13" i="63"/>
  <c r="I28" i="63"/>
  <c r="I66" i="63"/>
  <c r="I14" i="63"/>
  <c r="I31" i="63"/>
  <c r="I67" i="63"/>
  <c r="I15" i="63"/>
  <c r="I33" i="63"/>
  <c r="I68" i="63"/>
  <c r="I20" i="63"/>
  <c r="I21" i="63"/>
  <c r="I39" i="63"/>
  <c r="I69" i="63"/>
  <c r="I22" i="63"/>
  <c r="I41" i="63"/>
  <c r="I70" i="63"/>
  <c r="I37" i="63"/>
  <c r="I48" i="63"/>
  <c r="I71" i="63"/>
  <c r="I36" i="63"/>
  <c r="G25" i="31"/>
  <c r="J12" i="63"/>
  <c r="J13" i="63"/>
  <c r="J28" i="63"/>
  <c r="J66" i="63"/>
  <c r="J14" i="63"/>
  <c r="J31" i="63"/>
  <c r="J67" i="63"/>
  <c r="J15" i="63"/>
  <c r="E29" i="63"/>
  <c r="F29" i="63"/>
  <c r="G29" i="63"/>
  <c r="H29" i="63"/>
  <c r="I29" i="63"/>
  <c r="J29" i="63"/>
  <c r="J33" i="63"/>
  <c r="J68" i="63"/>
  <c r="J20" i="63"/>
  <c r="J21" i="63"/>
  <c r="J39" i="63"/>
  <c r="J69" i="63"/>
  <c r="J22" i="63"/>
  <c r="J41" i="63"/>
  <c r="J70" i="63"/>
  <c r="J37" i="63"/>
  <c r="J48" i="63"/>
  <c r="J71" i="63"/>
  <c r="E34" i="63"/>
  <c r="F34" i="63"/>
  <c r="G34" i="63"/>
  <c r="H34" i="63"/>
  <c r="I34" i="63"/>
  <c r="J34" i="63"/>
  <c r="J36" i="63"/>
  <c r="G26" i="31"/>
  <c r="K12" i="63"/>
  <c r="K13" i="63"/>
  <c r="K28" i="63"/>
  <c r="K66" i="63"/>
  <c r="K14" i="63"/>
  <c r="K31" i="63"/>
  <c r="K67" i="63"/>
  <c r="K15" i="63"/>
  <c r="K29" i="63"/>
  <c r="K33" i="63"/>
  <c r="K68" i="63"/>
  <c r="K20" i="63"/>
  <c r="K21" i="63"/>
  <c r="K39" i="63"/>
  <c r="K69" i="63"/>
  <c r="K22" i="63"/>
  <c r="K41" i="63"/>
  <c r="K70" i="63"/>
  <c r="K37" i="63"/>
  <c r="K48" i="63"/>
  <c r="K71" i="63"/>
  <c r="K34" i="63"/>
  <c r="K36" i="63"/>
  <c r="G27" i="31"/>
  <c r="L12" i="63"/>
  <c r="L13" i="63"/>
  <c r="L28" i="63"/>
  <c r="L66" i="63"/>
  <c r="L14" i="63"/>
  <c r="L31" i="63"/>
  <c r="L67" i="63"/>
  <c r="L15" i="63"/>
  <c r="L29" i="63"/>
  <c r="L33" i="63"/>
  <c r="L68" i="63"/>
  <c r="L20" i="63"/>
  <c r="L21" i="63"/>
  <c r="L39" i="63"/>
  <c r="L69" i="63"/>
  <c r="L22" i="63"/>
  <c r="L41" i="63"/>
  <c r="L70" i="63"/>
  <c r="L37" i="63"/>
  <c r="L48" i="63"/>
  <c r="L71" i="63"/>
  <c r="L34" i="63"/>
  <c r="L36" i="63"/>
  <c r="G28" i="31"/>
  <c r="M12" i="63"/>
  <c r="M13" i="63"/>
  <c r="M28" i="63"/>
  <c r="M66" i="63"/>
  <c r="M14" i="63"/>
  <c r="M31" i="63"/>
  <c r="M67" i="63"/>
  <c r="M15" i="63"/>
  <c r="M29" i="63"/>
  <c r="M33" i="63"/>
  <c r="M68" i="63"/>
  <c r="M20" i="63"/>
  <c r="M21" i="63"/>
  <c r="M39" i="63"/>
  <c r="M69" i="63"/>
  <c r="M22" i="63"/>
  <c r="M41" i="63"/>
  <c r="M70" i="63"/>
  <c r="M37" i="63"/>
  <c r="M48" i="63"/>
  <c r="M71" i="63"/>
  <c r="M34" i="63"/>
  <c r="M36" i="63"/>
  <c r="G29" i="31"/>
  <c r="N12" i="63"/>
  <c r="N13" i="63"/>
  <c r="N28" i="63"/>
  <c r="N66" i="63"/>
  <c r="N14" i="63"/>
  <c r="N31" i="63"/>
  <c r="N67" i="63"/>
  <c r="N15" i="63"/>
  <c r="N29" i="63"/>
  <c r="N33" i="63"/>
  <c r="N68" i="63"/>
  <c r="N20" i="63"/>
  <c r="N21" i="63"/>
  <c r="N39" i="63"/>
  <c r="N69" i="63"/>
  <c r="N22" i="63"/>
  <c r="N41" i="63"/>
  <c r="N70" i="63"/>
  <c r="N37" i="63"/>
  <c r="N48" i="63"/>
  <c r="N71" i="63"/>
  <c r="N34" i="63"/>
  <c r="N36" i="63"/>
  <c r="G30" i="31"/>
  <c r="O12" i="63"/>
  <c r="O13" i="63"/>
  <c r="O28" i="63"/>
  <c r="O66" i="63"/>
  <c r="O14" i="63"/>
  <c r="O29" i="63"/>
  <c r="O31" i="63"/>
  <c r="O67" i="63"/>
  <c r="O15" i="63"/>
  <c r="O33" i="63"/>
  <c r="O68" i="63"/>
  <c r="O20" i="63"/>
  <c r="O21" i="63"/>
  <c r="O39" i="63"/>
  <c r="O69" i="63"/>
  <c r="O22" i="63"/>
  <c r="O41" i="63"/>
  <c r="O70" i="63"/>
  <c r="O37" i="63"/>
  <c r="O48" i="63"/>
  <c r="O71" i="63"/>
  <c r="O34" i="63"/>
  <c r="O36" i="63"/>
  <c r="G31" i="31"/>
  <c r="P12" i="63"/>
  <c r="P13" i="63"/>
  <c r="P28" i="63"/>
  <c r="P66" i="63"/>
  <c r="P14" i="63"/>
  <c r="P29" i="63"/>
  <c r="P31" i="63"/>
  <c r="P67" i="63"/>
  <c r="P15" i="63"/>
  <c r="P33" i="63"/>
  <c r="P68" i="63"/>
  <c r="P20" i="63"/>
  <c r="P21" i="63"/>
  <c r="P39" i="63"/>
  <c r="P69" i="63"/>
  <c r="P22" i="63"/>
  <c r="P41" i="63"/>
  <c r="P70" i="63"/>
  <c r="P37" i="63"/>
  <c r="P48" i="63"/>
  <c r="P71" i="63"/>
  <c r="P34" i="63"/>
  <c r="P36" i="63"/>
  <c r="G32" i="31"/>
  <c r="Q12" i="63"/>
  <c r="Q13" i="63"/>
  <c r="Q28" i="63"/>
  <c r="Q66" i="63"/>
  <c r="Q14" i="63"/>
  <c r="Q29" i="63"/>
  <c r="Q31" i="63"/>
  <c r="Q67" i="63"/>
  <c r="Q15" i="63"/>
  <c r="Q33" i="63"/>
  <c r="Q68" i="63"/>
  <c r="Q20" i="63"/>
  <c r="Q21" i="63"/>
  <c r="Q39" i="63"/>
  <c r="Q69" i="63"/>
  <c r="Q22" i="63"/>
  <c r="Q41" i="63"/>
  <c r="Q70" i="63"/>
  <c r="Q37" i="63"/>
  <c r="Q48" i="63"/>
  <c r="Q71" i="63"/>
  <c r="Q34" i="63"/>
  <c r="Q36" i="63"/>
  <c r="G33" i="31"/>
  <c r="R12" i="63"/>
  <c r="R13" i="63"/>
  <c r="R28" i="63"/>
  <c r="R66" i="63"/>
  <c r="R14" i="63"/>
  <c r="R29" i="63"/>
  <c r="R31" i="63"/>
  <c r="R67" i="63"/>
  <c r="R15" i="63"/>
  <c r="R33" i="63"/>
  <c r="R68" i="63"/>
  <c r="R20" i="63"/>
  <c r="R21" i="63"/>
  <c r="R39" i="63"/>
  <c r="R69" i="63"/>
  <c r="R22" i="63"/>
  <c r="R41" i="63"/>
  <c r="R70" i="63"/>
  <c r="R37" i="63"/>
  <c r="R48" i="63"/>
  <c r="R71" i="63"/>
  <c r="R34" i="63"/>
  <c r="R36" i="63"/>
  <c r="G34" i="31"/>
  <c r="S12" i="63"/>
  <c r="S13" i="63"/>
  <c r="S28" i="63"/>
  <c r="S66" i="63"/>
  <c r="S14" i="63"/>
  <c r="S29" i="63"/>
  <c r="S31" i="63"/>
  <c r="S67" i="63"/>
  <c r="S15" i="63"/>
  <c r="S33" i="63"/>
  <c r="S68" i="63"/>
  <c r="S20" i="63"/>
  <c r="S21" i="63"/>
  <c r="S39" i="63"/>
  <c r="S69" i="63"/>
  <c r="S22" i="63"/>
  <c r="S41" i="63"/>
  <c r="S70" i="63"/>
  <c r="S37" i="63"/>
  <c r="S48" i="63"/>
  <c r="S71" i="63"/>
  <c r="S34" i="63"/>
  <c r="S36" i="63"/>
  <c r="G35" i="31"/>
  <c r="T12" i="63"/>
  <c r="T13" i="63"/>
  <c r="T28" i="63"/>
  <c r="T66" i="63"/>
  <c r="T14" i="63"/>
  <c r="T29" i="63"/>
  <c r="T31" i="63"/>
  <c r="T67" i="63"/>
  <c r="T15" i="63"/>
  <c r="T33" i="63"/>
  <c r="T68" i="63"/>
  <c r="T20" i="63"/>
  <c r="T21" i="63"/>
  <c r="T39" i="63"/>
  <c r="T69" i="63"/>
  <c r="T22" i="63"/>
  <c r="T41" i="63"/>
  <c r="T70" i="63"/>
  <c r="T37" i="63"/>
  <c r="T48" i="63"/>
  <c r="T71" i="63"/>
  <c r="T34" i="63"/>
  <c r="T36" i="63"/>
  <c r="G36" i="31"/>
  <c r="U12" i="63"/>
  <c r="U13" i="63"/>
  <c r="U28" i="63"/>
  <c r="U66" i="63"/>
  <c r="U14" i="63"/>
  <c r="U29" i="63"/>
  <c r="U31" i="63"/>
  <c r="U67" i="63"/>
  <c r="U15" i="63"/>
  <c r="U33" i="63"/>
  <c r="U68" i="63"/>
  <c r="U20" i="63"/>
  <c r="U21" i="63"/>
  <c r="U39" i="63"/>
  <c r="U69" i="63"/>
  <c r="U22" i="63"/>
  <c r="U41" i="63"/>
  <c r="U70" i="63"/>
  <c r="U37" i="63"/>
  <c r="U48" i="63"/>
  <c r="U71" i="63"/>
  <c r="U34" i="63"/>
  <c r="U36" i="63"/>
  <c r="G37" i="31"/>
  <c r="V12" i="63"/>
  <c r="V13" i="63"/>
  <c r="V28" i="63"/>
  <c r="V66" i="63"/>
  <c r="V14" i="63"/>
  <c r="V29" i="63"/>
  <c r="V31" i="63"/>
  <c r="V67" i="63"/>
  <c r="V15" i="63"/>
  <c r="V33" i="63"/>
  <c r="V68" i="63"/>
  <c r="V20" i="63"/>
  <c r="V21" i="63"/>
  <c r="V39" i="63"/>
  <c r="V69" i="63"/>
  <c r="V22" i="63"/>
  <c r="V41" i="63"/>
  <c r="V70" i="63"/>
  <c r="V37" i="63"/>
  <c r="V48" i="63"/>
  <c r="V71" i="63"/>
  <c r="V34" i="63"/>
  <c r="V36" i="63"/>
  <c r="G38" i="31"/>
  <c r="W12" i="63"/>
  <c r="W13" i="63"/>
  <c r="W28" i="63"/>
  <c r="W66" i="63"/>
  <c r="W14" i="63"/>
  <c r="W29" i="63"/>
  <c r="W31" i="63"/>
  <c r="W67" i="63"/>
  <c r="W15" i="63"/>
  <c r="W33" i="63"/>
  <c r="W68" i="63"/>
  <c r="W20" i="63"/>
  <c r="W21" i="63"/>
  <c r="W39" i="63"/>
  <c r="W69" i="63"/>
  <c r="W22" i="63"/>
  <c r="W41" i="63"/>
  <c r="W70" i="63"/>
  <c r="W37" i="63"/>
  <c r="W48" i="63"/>
  <c r="W71" i="63"/>
  <c r="W34" i="63"/>
  <c r="W36" i="63"/>
  <c r="G39" i="31"/>
  <c r="X12" i="63"/>
  <c r="X13" i="63"/>
  <c r="X28" i="63"/>
  <c r="X66" i="63"/>
  <c r="X14" i="63"/>
  <c r="X29" i="63"/>
  <c r="X31" i="63"/>
  <c r="X67" i="63"/>
  <c r="X15" i="63"/>
  <c r="X33" i="63"/>
  <c r="X68" i="63"/>
  <c r="X20" i="63"/>
  <c r="X21" i="63"/>
  <c r="X39" i="63"/>
  <c r="X69" i="63"/>
  <c r="X22" i="63"/>
  <c r="X41" i="63"/>
  <c r="X70" i="63"/>
  <c r="X37" i="63"/>
  <c r="X48" i="63"/>
  <c r="X71" i="63"/>
  <c r="X34" i="63"/>
  <c r="X36" i="63"/>
  <c r="F9" i="63"/>
  <c r="G9" i="63"/>
  <c r="H9" i="63"/>
  <c r="I9" i="63"/>
  <c r="J9" i="63"/>
  <c r="K9" i="63"/>
  <c r="L9" i="63"/>
  <c r="M9" i="63"/>
  <c r="N9" i="63"/>
  <c r="O9" i="63"/>
  <c r="P9" i="63"/>
  <c r="Q9" i="63"/>
  <c r="R9" i="63"/>
  <c r="S9" i="63"/>
  <c r="T9" i="63"/>
  <c r="U9" i="63"/>
  <c r="V9" i="63"/>
  <c r="W9" i="63"/>
  <c r="X9" i="63"/>
  <c r="A19" i="58"/>
  <c r="B33" i="58"/>
  <c r="B43" i="58"/>
  <c r="D43" i="58"/>
  <c r="F43" i="58"/>
  <c r="A18" i="58"/>
  <c r="B32" i="58"/>
  <c r="B42" i="58"/>
  <c r="D42" i="58"/>
  <c r="F42" i="58"/>
  <c r="A17" i="58"/>
  <c r="B31" i="58"/>
  <c r="B41" i="58"/>
  <c r="D41" i="58"/>
  <c r="F41" i="58"/>
  <c r="A16" i="58"/>
  <c r="B30" i="58"/>
  <c r="B40" i="58"/>
  <c r="D40" i="58"/>
  <c r="F40" i="58"/>
  <c r="D33" i="58"/>
  <c r="F33" i="58"/>
  <c r="D32" i="58"/>
  <c r="F32" i="58"/>
  <c r="D31" i="58"/>
  <c r="F31" i="58"/>
  <c r="D30" i="58"/>
  <c r="F30" i="58"/>
  <c r="A15" i="58"/>
  <c r="B29" i="58"/>
  <c r="B39" i="58"/>
  <c r="D39" i="58"/>
  <c r="L41" i="31"/>
  <c r="F39" i="58"/>
  <c r="D29" i="58"/>
  <c r="G41" i="31"/>
  <c r="F29" i="58"/>
  <c r="A63" i="58"/>
  <c r="C63" i="58"/>
  <c r="A62" i="58"/>
  <c r="C62" i="58"/>
  <c r="A61" i="58"/>
  <c r="C61" i="58"/>
  <c r="A60" i="58"/>
  <c r="C60" i="58"/>
  <c r="A59" i="58"/>
  <c r="C59" i="58"/>
  <c r="A78" i="58"/>
  <c r="A90" i="58"/>
  <c r="C90" i="58"/>
  <c r="A77" i="58"/>
  <c r="A89" i="58"/>
  <c r="C89" i="58"/>
  <c r="A76" i="58"/>
  <c r="A88" i="58"/>
  <c r="C88" i="58"/>
  <c r="A75" i="58"/>
  <c r="A87" i="58"/>
  <c r="C87" i="58"/>
  <c r="E77" i="63"/>
  <c r="E90" i="63"/>
  <c r="D62" i="63"/>
  <c r="E62" i="63"/>
  <c r="E89" i="63"/>
  <c r="E91" i="63"/>
  <c r="E98" i="63"/>
  <c r="E105" i="63"/>
  <c r="F77" i="63"/>
  <c r="F90" i="63"/>
  <c r="F62" i="63"/>
  <c r="F89" i="63"/>
  <c r="F91" i="63"/>
  <c r="F96" i="63"/>
  <c r="F97" i="63"/>
  <c r="F98" i="63"/>
  <c r="F105" i="63"/>
  <c r="G77" i="63"/>
  <c r="G90" i="63"/>
  <c r="G62" i="63"/>
  <c r="G89" i="63"/>
  <c r="G91" i="63"/>
  <c r="G96" i="63"/>
  <c r="G97" i="63"/>
  <c r="G98" i="63"/>
  <c r="G105" i="63"/>
  <c r="H77" i="63"/>
  <c r="H90" i="63"/>
  <c r="H62" i="63"/>
  <c r="H89" i="63"/>
  <c r="H91" i="63"/>
  <c r="H96" i="63"/>
  <c r="H97" i="63"/>
  <c r="H98" i="63"/>
  <c r="H105" i="63"/>
  <c r="I77" i="63"/>
  <c r="I90" i="63"/>
  <c r="I62" i="63"/>
  <c r="I89" i="63"/>
  <c r="I91" i="63"/>
  <c r="I96" i="63"/>
  <c r="I97" i="63"/>
  <c r="I98" i="63"/>
  <c r="I105" i="63"/>
  <c r="J77" i="63"/>
  <c r="J90" i="63"/>
  <c r="J62" i="63"/>
  <c r="J89" i="63"/>
  <c r="J91" i="63"/>
  <c r="J96" i="63"/>
  <c r="J97" i="63"/>
  <c r="J98" i="63"/>
  <c r="J105" i="63"/>
  <c r="K77" i="63"/>
  <c r="K90" i="63"/>
  <c r="K62" i="63"/>
  <c r="K89" i="63"/>
  <c r="K91" i="63"/>
  <c r="K96" i="63"/>
  <c r="K97" i="63"/>
  <c r="K98" i="63"/>
  <c r="K105" i="63"/>
  <c r="L77" i="63"/>
  <c r="L90" i="63"/>
  <c r="L62" i="63"/>
  <c r="L89" i="63"/>
  <c r="L91" i="63"/>
  <c r="L96" i="63"/>
  <c r="L97" i="63"/>
  <c r="L98" i="63"/>
  <c r="L105" i="63"/>
  <c r="M77" i="63"/>
  <c r="M90" i="63"/>
  <c r="M62" i="63"/>
  <c r="M89" i="63"/>
  <c r="M91" i="63"/>
  <c r="M96" i="63"/>
  <c r="M97" i="63"/>
  <c r="M98" i="63"/>
  <c r="M105" i="63"/>
  <c r="N77" i="63"/>
  <c r="N90" i="63"/>
  <c r="N62" i="63"/>
  <c r="N89" i="63"/>
  <c r="N91" i="63"/>
  <c r="N96" i="63"/>
  <c r="N97" i="63"/>
  <c r="N98" i="63"/>
  <c r="N105" i="63"/>
  <c r="O77" i="63"/>
  <c r="O90" i="63"/>
  <c r="O62" i="63"/>
  <c r="O89" i="63"/>
  <c r="O91" i="63"/>
  <c r="O96" i="63"/>
  <c r="O97" i="63"/>
  <c r="O98" i="63"/>
  <c r="O105" i="63"/>
  <c r="P77" i="63"/>
  <c r="P90" i="63"/>
  <c r="P62" i="63"/>
  <c r="P89" i="63"/>
  <c r="P91" i="63"/>
  <c r="P96" i="63"/>
  <c r="P97" i="63"/>
  <c r="P98" i="63"/>
  <c r="P105" i="63"/>
  <c r="Q77" i="63"/>
  <c r="Q90" i="63"/>
  <c r="Q62" i="63"/>
  <c r="Q89" i="63"/>
  <c r="Q91" i="63"/>
  <c r="Q96" i="63"/>
  <c r="Q97" i="63"/>
  <c r="Q98" i="63"/>
  <c r="Q105" i="63"/>
  <c r="R77" i="63"/>
  <c r="R90" i="63"/>
  <c r="R62" i="63"/>
  <c r="R89" i="63"/>
  <c r="R91" i="63"/>
  <c r="R96" i="63"/>
  <c r="R97" i="63"/>
  <c r="R98" i="63"/>
  <c r="R105" i="63"/>
  <c r="S77" i="63"/>
  <c r="S90" i="63"/>
  <c r="S62" i="63"/>
  <c r="S89" i="63"/>
  <c r="S91" i="63"/>
  <c r="S96" i="63"/>
  <c r="S97" i="63"/>
  <c r="S98" i="63"/>
  <c r="S105" i="63"/>
  <c r="T77" i="63"/>
  <c r="T90" i="63"/>
  <c r="T62" i="63"/>
  <c r="T89" i="63"/>
  <c r="T91" i="63"/>
  <c r="T96" i="63"/>
  <c r="T97" i="63"/>
  <c r="T98" i="63"/>
  <c r="T105" i="63"/>
  <c r="U77" i="63"/>
  <c r="U90" i="63"/>
  <c r="U62" i="63"/>
  <c r="U89" i="63"/>
  <c r="U91" i="63"/>
  <c r="U96" i="63"/>
  <c r="U97" i="63"/>
  <c r="U98" i="63"/>
  <c r="U105" i="63"/>
  <c r="V77" i="63"/>
  <c r="V90" i="63"/>
  <c r="V62" i="63"/>
  <c r="V89" i="63"/>
  <c r="V91" i="63"/>
  <c r="V96" i="63"/>
  <c r="V97" i="63"/>
  <c r="V98" i="63"/>
  <c r="V105" i="63"/>
  <c r="W77" i="63"/>
  <c r="W90" i="63"/>
  <c r="W62" i="63"/>
  <c r="W89" i="63"/>
  <c r="W91" i="63"/>
  <c r="W96" i="63"/>
  <c r="W97" i="63"/>
  <c r="W98" i="63"/>
  <c r="W105" i="63"/>
  <c r="X77" i="63"/>
  <c r="X90" i="63"/>
  <c r="X62" i="63"/>
  <c r="X89" i="63"/>
  <c r="X91" i="63"/>
  <c r="X96" i="63"/>
  <c r="X97" i="63"/>
  <c r="X98" i="63"/>
  <c r="X105" i="63"/>
  <c r="D105" i="63"/>
  <c r="D107" i="63"/>
  <c r="A74" i="58"/>
  <c r="A86" i="58"/>
  <c r="B4" i="63"/>
  <c r="B3" i="63"/>
  <c r="B2" i="63"/>
  <c r="E14" i="6"/>
  <c r="F14" i="6"/>
  <c r="G14" i="6"/>
  <c r="H14" i="6"/>
  <c r="I14" i="6"/>
  <c r="J14" i="6"/>
  <c r="K14" i="6"/>
  <c r="L14" i="6"/>
  <c r="M14" i="6"/>
  <c r="N14" i="6"/>
  <c r="O14" i="6"/>
  <c r="P14" i="6"/>
  <c r="Q14" i="6"/>
  <c r="R14" i="6"/>
  <c r="S14" i="6"/>
  <c r="T14" i="6"/>
  <c r="U14" i="6"/>
  <c r="V14" i="6"/>
  <c r="W14" i="6"/>
  <c r="B18" i="6"/>
  <c r="B15" i="6"/>
  <c r="B16" i="6"/>
  <c r="B17" i="6"/>
  <c r="S57" i="6"/>
  <c r="S72" i="6"/>
  <c r="S87" i="6"/>
  <c r="S102" i="6"/>
  <c r="S117" i="6"/>
  <c r="S132" i="6"/>
  <c r="S147" i="6"/>
  <c r="S162" i="6"/>
  <c r="S177" i="6"/>
  <c r="S192" i="6"/>
  <c r="S207" i="6"/>
  <c r="S222" i="6"/>
  <c r="S237" i="6"/>
  <c r="S252" i="6"/>
  <c r="S267" i="6"/>
  <c r="S282" i="6"/>
  <c r="S297" i="6"/>
  <c r="S312" i="6"/>
  <c r="S327" i="6"/>
  <c r="E49" i="63"/>
  <c r="F49" i="63"/>
  <c r="G49" i="63"/>
  <c r="H49" i="63"/>
  <c r="I49" i="63"/>
  <c r="J49" i="63"/>
  <c r="K49" i="63"/>
  <c r="L49" i="63"/>
  <c r="M49" i="63"/>
  <c r="N49" i="63"/>
  <c r="O49" i="63"/>
  <c r="P49" i="63"/>
  <c r="Q49" i="63"/>
  <c r="R49" i="63"/>
  <c r="S49" i="63"/>
  <c r="T49" i="63"/>
  <c r="U49" i="63"/>
  <c r="V49" i="63"/>
  <c r="W49" i="63"/>
  <c r="X49" i="63"/>
  <c r="O329" i="6"/>
  <c r="L329" i="6"/>
  <c r="K329" i="6"/>
  <c r="D329" i="6"/>
  <c r="C329" i="6"/>
  <c r="L324" i="6"/>
  <c r="L325" i="6"/>
  <c r="L326" i="6"/>
  <c r="L327" i="6"/>
  <c r="L328" i="6"/>
  <c r="D320" i="6"/>
  <c r="D321" i="6"/>
  <c r="D322" i="6"/>
  <c r="D323" i="6"/>
  <c r="D324" i="6"/>
  <c r="D325" i="6"/>
  <c r="D326" i="6"/>
  <c r="D327" i="6"/>
  <c r="D328" i="6"/>
  <c r="O328" i="6"/>
  <c r="K328" i="6"/>
  <c r="C328" i="6"/>
  <c r="O327" i="6"/>
  <c r="K327" i="6"/>
  <c r="C327" i="6"/>
  <c r="C323" i="6"/>
  <c r="C324" i="6"/>
  <c r="C325" i="6"/>
  <c r="C326" i="6"/>
  <c r="O326" i="6"/>
  <c r="K326" i="6"/>
  <c r="K320" i="6"/>
  <c r="K321" i="6"/>
  <c r="K322" i="6"/>
  <c r="K323" i="6"/>
  <c r="K324" i="6"/>
  <c r="K325" i="6"/>
  <c r="O325" i="6"/>
  <c r="O324" i="6"/>
  <c r="O314" i="6"/>
  <c r="L314" i="6"/>
  <c r="K314" i="6"/>
  <c r="D314" i="6"/>
  <c r="C314" i="6"/>
  <c r="L309" i="6"/>
  <c r="L310" i="6"/>
  <c r="L311" i="6"/>
  <c r="L312" i="6"/>
  <c r="L313" i="6"/>
  <c r="D305" i="6"/>
  <c r="D306" i="6"/>
  <c r="D307" i="6"/>
  <c r="D308" i="6"/>
  <c r="D309" i="6"/>
  <c r="D310" i="6"/>
  <c r="D311" i="6"/>
  <c r="D312" i="6"/>
  <c r="D313" i="6"/>
  <c r="O313" i="6"/>
  <c r="K313" i="6"/>
  <c r="C313" i="6"/>
  <c r="O312" i="6"/>
  <c r="K312" i="6"/>
  <c r="C312" i="6"/>
  <c r="C308" i="6"/>
  <c r="C309" i="6"/>
  <c r="C310" i="6"/>
  <c r="C311" i="6"/>
  <c r="O311" i="6"/>
  <c r="K311" i="6"/>
  <c r="K305" i="6"/>
  <c r="K306" i="6"/>
  <c r="K307" i="6"/>
  <c r="K308" i="6"/>
  <c r="K309" i="6"/>
  <c r="K310" i="6"/>
  <c r="O310" i="6"/>
  <c r="O309" i="6"/>
  <c r="O299" i="6"/>
  <c r="L299" i="6"/>
  <c r="K299" i="6"/>
  <c r="D299" i="6"/>
  <c r="C299" i="6"/>
  <c r="L294" i="6"/>
  <c r="L295" i="6"/>
  <c r="L296" i="6"/>
  <c r="L297" i="6"/>
  <c r="L298" i="6"/>
  <c r="D290" i="6"/>
  <c r="D291" i="6"/>
  <c r="D292" i="6"/>
  <c r="D293" i="6"/>
  <c r="D294" i="6"/>
  <c r="D295" i="6"/>
  <c r="D296" i="6"/>
  <c r="D297" i="6"/>
  <c r="D298" i="6"/>
  <c r="O298" i="6"/>
  <c r="K298" i="6"/>
  <c r="C298" i="6"/>
  <c r="O297" i="6"/>
  <c r="K297" i="6"/>
  <c r="C297" i="6"/>
  <c r="C293" i="6"/>
  <c r="C294" i="6"/>
  <c r="C295" i="6"/>
  <c r="C296" i="6"/>
  <c r="O296" i="6"/>
  <c r="K296" i="6"/>
  <c r="K290" i="6"/>
  <c r="K291" i="6"/>
  <c r="K292" i="6"/>
  <c r="K293" i="6"/>
  <c r="K294" i="6"/>
  <c r="K295" i="6"/>
  <c r="O295" i="6"/>
  <c r="O294" i="6"/>
  <c r="O284" i="6"/>
  <c r="L284" i="6"/>
  <c r="K284" i="6"/>
  <c r="D284" i="6"/>
  <c r="C284" i="6"/>
  <c r="L279" i="6"/>
  <c r="L280" i="6"/>
  <c r="L281" i="6"/>
  <c r="L282" i="6"/>
  <c r="L283" i="6"/>
  <c r="D275" i="6"/>
  <c r="D276" i="6"/>
  <c r="D277" i="6"/>
  <c r="D278" i="6"/>
  <c r="D279" i="6"/>
  <c r="D280" i="6"/>
  <c r="D281" i="6"/>
  <c r="D282" i="6"/>
  <c r="D283" i="6"/>
  <c r="O283" i="6"/>
  <c r="K283" i="6"/>
  <c r="C283" i="6"/>
  <c r="O282" i="6"/>
  <c r="K282" i="6"/>
  <c r="C282" i="6"/>
  <c r="C278" i="6"/>
  <c r="C279" i="6"/>
  <c r="C280" i="6"/>
  <c r="C281" i="6"/>
  <c r="O281" i="6"/>
  <c r="K281" i="6"/>
  <c r="K275" i="6"/>
  <c r="K276" i="6"/>
  <c r="K277" i="6"/>
  <c r="K278" i="6"/>
  <c r="K279" i="6"/>
  <c r="K280" i="6"/>
  <c r="O280" i="6"/>
  <c r="O279" i="6"/>
  <c r="O269" i="6"/>
  <c r="L269" i="6"/>
  <c r="K269" i="6"/>
  <c r="D269" i="6"/>
  <c r="C269" i="6"/>
  <c r="L264" i="6"/>
  <c r="L265" i="6"/>
  <c r="L266" i="6"/>
  <c r="L267" i="6"/>
  <c r="L268" i="6"/>
  <c r="D260" i="6"/>
  <c r="D261" i="6"/>
  <c r="D262" i="6"/>
  <c r="D263" i="6"/>
  <c r="D264" i="6"/>
  <c r="D265" i="6"/>
  <c r="D266" i="6"/>
  <c r="D267" i="6"/>
  <c r="D268" i="6"/>
  <c r="O268" i="6"/>
  <c r="K268" i="6"/>
  <c r="C268" i="6"/>
  <c r="O267" i="6"/>
  <c r="K267" i="6"/>
  <c r="C267" i="6"/>
  <c r="C263" i="6"/>
  <c r="C264" i="6"/>
  <c r="C265" i="6"/>
  <c r="C266" i="6"/>
  <c r="O266" i="6"/>
  <c r="K266" i="6"/>
  <c r="K260" i="6"/>
  <c r="K261" i="6"/>
  <c r="K262" i="6"/>
  <c r="K263" i="6"/>
  <c r="K264" i="6"/>
  <c r="K265" i="6"/>
  <c r="O265" i="6"/>
  <c r="O264" i="6"/>
  <c r="O254" i="6"/>
  <c r="L254" i="6"/>
  <c r="K254" i="6"/>
  <c r="D254" i="6"/>
  <c r="C254" i="6"/>
  <c r="L249" i="6"/>
  <c r="L250" i="6"/>
  <c r="L251" i="6"/>
  <c r="L252" i="6"/>
  <c r="L253" i="6"/>
  <c r="D245" i="6"/>
  <c r="D246" i="6"/>
  <c r="D247" i="6"/>
  <c r="D248" i="6"/>
  <c r="D249" i="6"/>
  <c r="D250" i="6"/>
  <c r="D251" i="6"/>
  <c r="D252" i="6"/>
  <c r="D253" i="6"/>
  <c r="O253" i="6"/>
  <c r="K253" i="6"/>
  <c r="C253" i="6"/>
  <c r="O252" i="6"/>
  <c r="K252" i="6"/>
  <c r="C252" i="6"/>
  <c r="C248" i="6"/>
  <c r="C249" i="6"/>
  <c r="C250" i="6"/>
  <c r="C251" i="6"/>
  <c r="O251" i="6"/>
  <c r="K251" i="6"/>
  <c r="K245" i="6"/>
  <c r="K246" i="6"/>
  <c r="K247" i="6"/>
  <c r="K248" i="6"/>
  <c r="K249" i="6"/>
  <c r="K250" i="6"/>
  <c r="O250" i="6"/>
  <c r="O249" i="6"/>
  <c r="O239" i="6"/>
  <c r="L239" i="6"/>
  <c r="K239" i="6"/>
  <c r="D239" i="6"/>
  <c r="C239" i="6"/>
  <c r="L234" i="6"/>
  <c r="L235" i="6"/>
  <c r="L236" i="6"/>
  <c r="L237" i="6"/>
  <c r="L238" i="6"/>
  <c r="D230" i="6"/>
  <c r="D231" i="6"/>
  <c r="D232" i="6"/>
  <c r="D233" i="6"/>
  <c r="D234" i="6"/>
  <c r="D235" i="6"/>
  <c r="D236" i="6"/>
  <c r="D237" i="6"/>
  <c r="D238" i="6"/>
  <c r="O238" i="6"/>
  <c r="K238" i="6"/>
  <c r="C238" i="6"/>
  <c r="O237" i="6"/>
  <c r="K237" i="6"/>
  <c r="C237" i="6"/>
  <c r="C233" i="6"/>
  <c r="C234" i="6"/>
  <c r="C235" i="6"/>
  <c r="C236" i="6"/>
  <c r="O236" i="6"/>
  <c r="K236" i="6"/>
  <c r="K230" i="6"/>
  <c r="K231" i="6"/>
  <c r="K232" i="6"/>
  <c r="K233" i="6"/>
  <c r="K234" i="6"/>
  <c r="K235" i="6"/>
  <c r="O235" i="6"/>
  <c r="O234" i="6"/>
  <c r="O224" i="6"/>
  <c r="L224" i="6"/>
  <c r="K224" i="6"/>
  <c r="D224" i="6"/>
  <c r="C224" i="6"/>
  <c r="L219" i="6"/>
  <c r="L220" i="6"/>
  <c r="L221" i="6"/>
  <c r="L222" i="6"/>
  <c r="L223" i="6"/>
  <c r="D215" i="6"/>
  <c r="D216" i="6"/>
  <c r="D217" i="6"/>
  <c r="D218" i="6"/>
  <c r="D219" i="6"/>
  <c r="D220" i="6"/>
  <c r="D221" i="6"/>
  <c r="D222" i="6"/>
  <c r="D223" i="6"/>
  <c r="O223" i="6"/>
  <c r="K223" i="6"/>
  <c r="C223" i="6"/>
  <c r="O222" i="6"/>
  <c r="K222" i="6"/>
  <c r="C222" i="6"/>
  <c r="C218" i="6"/>
  <c r="C219" i="6"/>
  <c r="C220" i="6"/>
  <c r="C221" i="6"/>
  <c r="O221" i="6"/>
  <c r="K221" i="6"/>
  <c r="K215" i="6"/>
  <c r="K216" i="6"/>
  <c r="K217" i="6"/>
  <c r="K218" i="6"/>
  <c r="K219" i="6"/>
  <c r="K220" i="6"/>
  <c r="O220" i="6"/>
  <c r="O219" i="6"/>
  <c r="O209" i="6"/>
  <c r="L209" i="6"/>
  <c r="K209" i="6"/>
  <c r="D209" i="6"/>
  <c r="C209" i="6"/>
  <c r="L204" i="6"/>
  <c r="L205" i="6"/>
  <c r="L206" i="6"/>
  <c r="L207" i="6"/>
  <c r="L208" i="6"/>
  <c r="D200" i="6"/>
  <c r="D201" i="6"/>
  <c r="D202" i="6"/>
  <c r="D203" i="6"/>
  <c r="D204" i="6"/>
  <c r="D205" i="6"/>
  <c r="D206" i="6"/>
  <c r="D207" i="6"/>
  <c r="D208" i="6"/>
  <c r="O208" i="6"/>
  <c r="K208" i="6"/>
  <c r="C208" i="6"/>
  <c r="O207" i="6"/>
  <c r="K207" i="6"/>
  <c r="C207" i="6"/>
  <c r="C203" i="6"/>
  <c r="C204" i="6"/>
  <c r="C205" i="6"/>
  <c r="C206" i="6"/>
  <c r="O206" i="6"/>
  <c r="K206" i="6"/>
  <c r="K200" i="6"/>
  <c r="K201" i="6"/>
  <c r="K202" i="6"/>
  <c r="K203" i="6"/>
  <c r="K204" i="6"/>
  <c r="K205" i="6"/>
  <c r="O205" i="6"/>
  <c r="O204" i="6"/>
  <c r="O194" i="6"/>
  <c r="L194" i="6"/>
  <c r="K194" i="6"/>
  <c r="D194" i="6"/>
  <c r="C194" i="6"/>
  <c r="L189" i="6"/>
  <c r="L190" i="6"/>
  <c r="L191" i="6"/>
  <c r="L192" i="6"/>
  <c r="L193" i="6"/>
  <c r="D185" i="6"/>
  <c r="D186" i="6"/>
  <c r="D187" i="6"/>
  <c r="D188" i="6"/>
  <c r="D189" i="6"/>
  <c r="D190" i="6"/>
  <c r="D191" i="6"/>
  <c r="D192" i="6"/>
  <c r="D193" i="6"/>
  <c r="O193" i="6"/>
  <c r="K193" i="6"/>
  <c r="C193" i="6"/>
  <c r="O192" i="6"/>
  <c r="K192" i="6"/>
  <c r="C192" i="6"/>
  <c r="C188" i="6"/>
  <c r="C189" i="6"/>
  <c r="C190" i="6"/>
  <c r="C191" i="6"/>
  <c r="O191" i="6"/>
  <c r="K191" i="6"/>
  <c r="K185" i="6"/>
  <c r="K186" i="6"/>
  <c r="K187" i="6"/>
  <c r="K188" i="6"/>
  <c r="K189" i="6"/>
  <c r="K190" i="6"/>
  <c r="O190" i="6"/>
  <c r="O189" i="6"/>
  <c r="O179" i="6"/>
  <c r="L179" i="6"/>
  <c r="K179" i="6"/>
  <c r="D179" i="6"/>
  <c r="C179" i="6"/>
  <c r="L174" i="6"/>
  <c r="L175" i="6"/>
  <c r="L176" i="6"/>
  <c r="L177" i="6"/>
  <c r="L178" i="6"/>
  <c r="D170" i="6"/>
  <c r="D171" i="6"/>
  <c r="D172" i="6"/>
  <c r="D173" i="6"/>
  <c r="D174" i="6"/>
  <c r="D175" i="6"/>
  <c r="D176" i="6"/>
  <c r="D177" i="6"/>
  <c r="D178" i="6"/>
  <c r="O178" i="6"/>
  <c r="K178" i="6"/>
  <c r="C178" i="6"/>
  <c r="O177" i="6"/>
  <c r="K177" i="6"/>
  <c r="C177" i="6"/>
  <c r="C173" i="6"/>
  <c r="C174" i="6"/>
  <c r="C175" i="6"/>
  <c r="C176" i="6"/>
  <c r="O176" i="6"/>
  <c r="K176" i="6"/>
  <c r="K170" i="6"/>
  <c r="K171" i="6"/>
  <c r="K172" i="6"/>
  <c r="K173" i="6"/>
  <c r="K174" i="6"/>
  <c r="K175" i="6"/>
  <c r="O175" i="6"/>
  <c r="O174" i="6"/>
  <c r="O164" i="6"/>
  <c r="L164" i="6"/>
  <c r="K164" i="6"/>
  <c r="D164" i="6"/>
  <c r="C164" i="6"/>
  <c r="L159" i="6"/>
  <c r="L160" i="6"/>
  <c r="L161" i="6"/>
  <c r="L162" i="6"/>
  <c r="L163" i="6"/>
  <c r="D155" i="6"/>
  <c r="D156" i="6"/>
  <c r="D157" i="6"/>
  <c r="D158" i="6"/>
  <c r="D159" i="6"/>
  <c r="D160" i="6"/>
  <c r="D161" i="6"/>
  <c r="D162" i="6"/>
  <c r="D163" i="6"/>
  <c r="O163" i="6"/>
  <c r="K163" i="6"/>
  <c r="C163" i="6"/>
  <c r="O162" i="6"/>
  <c r="K162" i="6"/>
  <c r="C162" i="6"/>
  <c r="C158" i="6"/>
  <c r="C159" i="6"/>
  <c r="C160" i="6"/>
  <c r="C161" i="6"/>
  <c r="O161" i="6"/>
  <c r="K161" i="6"/>
  <c r="K155" i="6"/>
  <c r="K156" i="6"/>
  <c r="K157" i="6"/>
  <c r="K158" i="6"/>
  <c r="K159" i="6"/>
  <c r="K160" i="6"/>
  <c r="O160" i="6"/>
  <c r="O159" i="6"/>
  <c r="O149" i="6"/>
  <c r="L149" i="6"/>
  <c r="K149" i="6"/>
  <c r="D149" i="6"/>
  <c r="C149" i="6"/>
  <c r="L144" i="6"/>
  <c r="L145" i="6"/>
  <c r="L146" i="6"/>
  <c r="L147" i="6"/>
  <c r="L148" i="6"/>
  <c r="D140" i="6"/>
  <c r="D141" i="6"/>
  <c r="D142" i="6"/>
  <c r="D143" i="6"/>
  <c r="D144" i="6"/>
  <c r="D145" i="6"/>
  <c r="D146" i="6"/>
  <c r="D147" i="6"/>
  <c r="D148" i="6"/>
  <c r="O148" i="6"/>
  <c r="K148" i="6"/>
  <c r="C148" i="6"/>
  <c r="O147" i="6"/>
  <c r="K147" i="6"/>
  <c r="C147" i="6"/>
  <c r="C143" i="6"/>
  <c r="C144" i="6"/>
  <c r="C145" i="6"/>
  <c r="C146" i="6"/>
  <c r="O146" i="6"/>
  <c r="K146" i="6"/>
  <c r="K140" i="6"/>
  <c r="K141" i="6"/>
  <c r="K142" i="6"/>
  <c r="K143" i="6"/>
  <c r="K144" i="6"/>
  <c r="K145" i="6"/>
  <c r="O145" i="6"/>
  <c r="O144" i="6"/>
  <c r="O134" i="6"/>
  <c r="L134" i="6"/>
  <c r="K134" i="6"/>
  <c r="D134" i="6"/>
  <c r="C134" i="6"/>
  <c r="L129" i="6"/>
  <c r="L130" i="6"/>
  <c r="L131" i="6"/>
  <c r="L132" i="6"/>
  <c r="L133" i="6"/>
  <c r="D125" i="6"/>
  <c r="D126" i="6"/>
  <c r="D127" i="6"/>
  <c r="D128" i="6"/>
  <c r="D129" i="6"/>
  <c r="D130" i="6"/>
  <c r="D131" i="6"/>
  <c r="D132" i="6"/>
  <c r="D133" i="6"/>
  <c r="O133" i="6"/>
  <c r="K133" i="6"/>
  <c r="C133" i="6"/>
  <c r="O132" i="6"/>
  <c r="K132" i="6"/>
  <c r="C132" i="6"/>
  <c r="C128" i="6"/>
  <c r="C129" i="6"/>
  <c r="C130" i="6"/>
  <c r="C131" i="6"/>
  <c r="O131" i="6"/>
  <c r="K131" i="6"/>
  <c r="K125" i="6"/>
  <c r="K126" i="6"/>
  <c r="K127" i="6"/>
  <c r="K128" i="6"/>
  <c r="K129" i="6"/>
  <c r="K130" i="6"/>
  <c r="O130" i="6"/>
  <c r="O129" i="6"/>
  <c r="O119" i="6"/>
  <c r="L119" i="6"/>
  <c r="K119" i="6"/>
  <c r="D119" i="6"/>
  <c r="C119" i="6"/>
  <c r="L114" i="6"/>
  <c r="L115" i="6"/>
  <c r="L116" i="6"/>
  <c r="L117" i="6"/>
  <c r="L118" i="6"/>
  <c r="D110" i="6"/>
  <c r="D111" i="6"/>
  <c r="D112" i="6"/>
  <c r="D113" i="6"/>
  <c r="D114" i="6"/>
  <c r="D115" i="6"/>
  <c r="D116" i="6"/>
  <c r="D117" i="6"/>
  <c r="D118" i="6"/>
  <c r="O118" i="6"/>
  <c r="K118" i="6"/>
  <c r="C118" i="6"/>
  <c r="O117" i="6"/>
  <c r="K117" i="6"/>
  <c r="C117" i="6"/>
  <c r="C113" i="6"/>
  <c r="C114" i="6"/>
  <c r="C115" i="6"/>
  <c r="C116" i="6"/>
  <c r="O116" i="6"/>
  <c r="K116" i="6"/>
  <c r="K110" i="6"/>
  <c r="K111" i="6"/>
  <c r="K112" i="6"/>
  <c r="K113" i="6"/>
  <c r="K114" i="6"/>
  <c r="K115" i="6"/>
  <c r="O115" i="6"/>
  <c r="O114" i="6"/>
  <c r="O104" i="6"/>
  <c r="L104" i="6"/>
  <c r="K104" i="6"/>
  <c r="D104" i="6"/>
  <c r="C104" i="6"/>
  <c r="L99" i="6"/>
  <c r="L100" i="6"/>
  <c r="L101" i="6"/>
  <c r="L102" i="6"/>
  <c r="L103" i="6"/>
  <c r="D95" i="6"/>
  <c r="D96" i="6"/>
  <c r="D97" i="6"/>
  <c r="D98" i="6"/>
  <c r="D99" i="6"/>
  <c r="D100" i="6"/>
  <c r="D101" i="6"/>
  <c r="D102" i="6"/>
  <c r="D103" i="6"/>
  <c r="O103" i="6"/>
  <c r="K103" i="6"/>
  <c r="C103" i="6"/>
  <c r="O102" i="6"/>
  <c r="K102" i="6"/>
  <c r="C102" i="6"/>
  <c r="C98" i="6"/>
  <c r="C99" i="6"/>
  <c r="C100" i="6"/>
  <c r="C101" i="6"/>
  <c r="O101" i="6"/>
  <c r="K101" i="6"/>
  <c r="K95" i="6"/>
  <c r="K96" i="6"/>
  <c r="K97" i="6"/>
  <c r="K98" i="6"/>
  <c r="K99" i="6"/>
  <c r="K100" i="6"/>
  <c r="O100" i="6"/>
  <c r="O99" i="6"/>
  <c r="O89" i="6"/>
  <c r="L89" i="6"/>
  <c r="K89" i="6"/>
  <c r="D89" i="6"/>
  <c r="C89" i="6"/>
  <c r="L84" i="6"/>
  <c r="L85" i="6"/>
  <c r="L86" i="6"/>
  <c r="L87" i="6"/>
  <c r="L88" i="6"/>
  <c r="D80" i="6"/>
  <c r="D81" i="6"/>
  <c r="D82" i="6"/>
  <c r="D83" i="6"/>
  <c r="D84" i="6"/>
  <c r="D85" i="6"/>
  <c r="D86" i="6"/>
  <c r="D87" i="6"/>
  <c r="D88" i="6"/>
  <c r="O88" i="6"/>
  <c r="K88" i="6"/>
  <c r="C88" i="6"/>
  <c r="O87" i="6"/>
  <c r="K87" i="6"/>
  <c r="C87" i="6"/>
  <c r="C83" i="6"/>
  <c r="C84" i="6"/>
  <c r="C85" i="6"/>
  <c r="C86" i="6"/>
  <c r="O86" i="6"/>
  <c r="K86" i="6"/>
  <c r="K80" i="6"/>
  <c r="K81" i="6"/>
  <c r="K82" i="6"/>
  <c r="K83" i="6"/>
  <c r="K84" i="6"/>
  <c r="K85" i="6"/>
  <c r="O85" i="6"/>
  <c r="O84" i="6"/>
  <c r="O74" i="6"/>
  <c r="L74" i="6"/>
  <c r="K74" i="6"/>
  <c r="D74" i="6"/>
  <c r="C74" i="6"/>
  <c r="L69" i="6"/>
  <c r="L70" i="6"/>
  <c r="L71" i="6"/>
  <c r="L72" i="6"/>
  <c r="L73" i="6"/>
  <c r="D65" i="6"/>
  <c r="D66" i="6"/>
  <c r="D67" i="6"/>
  <c r="D68" i="6"/>
  <c r="D69" i="6"/>
  <c r="D70" i="6"/>
  <c r="D71" i="6"/>
  <c r="D72" i="6"/>
  <c r="D73" i="6"/>
  <c r="O73" i="6"/>
  <c r="K73" i="6"/>
  <c r="C73" i="6"/>
  <c r="O72" i="6"/>
  <c r="K72" i="6"/>
  <c r="C72" i="6"/>
  <c r="C68" i="6"/>
  <c r="C69" i="6"/>
  <c r="C70" i="6"/>
  <c r="C71" i="6"/>
  <c r="O71" i="6"/>
  <c r="K71" i="6"/>
  <c r="K65" i="6"/>
  <c r="K66" i="6"/>
  <c r="K67" i="6"/>
  <c r="K68" i="6"/>
  <c r="K69" i="6"/>
  <c r="K70" i="6"/>
  <c r="O70" i="6"/>
  <c r="O69" i="6"/>
  <c r="B20" i="6"/>
  <c r="D59" i="6"/>
  <c r="D58" i="6"/>
  <c r="D57" i="6"/>
  <c r="D56" i="6"/>
  <c r="D55" i="6"/>
  <c r="D54" i="6"/>
  <c r="D53" i="6"/>
  <c r="D52" i="6"/>
  <c r="D51" i="6"/>
  <c r="D50" i="6"/>
  <c r="D44" i="6"/>
  <c r="D43" i="6"/>
  <c r="D42" i="6"/>
  <c r="D41" i="6"/>
  <c r="D40" i="6"/>
  <c r="D39" i="6"/>
  <c r="D38" i="6"/>
  <c r="D37" i="6"/>
  <c r="D36" i="6"/>
  <c r="D35" i="6"/>
  <c r="L59" i="6"/>
  <c r="K59" i="6"/>
  <c r="E59" i="6"/>
  <c r="C59" i="6"/>
  <c r="L58" i="6"/>
  <c r="K58" i="6"/>
  <c r="E58" i="6"/>
  <c r="C58" i="6"/>
  <c r="L57" i="6"/>
  <c r="K57" i="6"/>
  <c r="E57" i="6"/>
  <c r="C57" i="6"/>
  <c r="L56" i="6"/>
  <c r="K56" i="6"/>
  <c r="E56" i="6"/>
  <c r="C56" i="6"/>
  <c r="L55" i="6"/>
  <c r="K55" i="6"/>
  <c r="E55" i="6"/>
  <c r="C55" i="6"/>
  <c r="L54" i="6"/>
  <c r="K54" i="6"/>
  <c r="E54" i="6"/>
  <c r="C54" i="6"/>
  <c r="E53" i="6"/>
  <c r="K53" i="6"/>
  <c r="C53" i="6"/>
  <c r="E52" i="6"/>
  <c r="K52" i="6"/>
  <c r="C52" i="6"/>
  <c r="E51" i="6"/>
  <c r="K51" i="6"/>
  <c r="C51" i="6"/>
  <c r="E50" i="6"/>
  <c r="K50" i="6"/>
  <c r="C50" i="6"/>
  <c r="E42" i="4"/>
  <c r="E43" i="4"/>
  <c r="F42" i="4"/>
  <c r="F43" i="4"/>
  <c r="G43" i="4"/>
  <c r="H43" i="4"/>
  <c r="I43" i="4"/>
  <c r="J43" i="4"/>
  <c r="K43" i="4"/>
  <c r="D42" i="4"/>
  <c r="D43" i="4"/>
  <c r="L73" i="2"/>
  <c r="L74" i="2"/>
  <c r="L75" i="2"/>
  <c r="L44" i="6"/>
  <c r="L43" i="6"/>
  <c r="L42" i="6"/>
  <c r="L41" i="6"/>
  <c r="L40" i="6"/>
  <c r="L39" i="6"/>
  <c r="L38" i="6"/>
  <c r="L37" i="6"/>
  <c r="L36" i="6"/>
  <c r="L35" i="6"/>
  <c r="K44" i="6"/>
  <c r="K43" i="6"/>
  <c r="K42" i="6"/>
  <c r="K41" i="6"/>
  <c r="K40" i="6"/>
  <c r="K39" i="6"/>
  <c r="K38" i="6"/>
  <c r="K37" i="6"/>
  <c r="K36" i="6"/>
  <c r="K35" i="6"/>
  <c r="P20" i="31"/>
  <c r="P21" i="31"/>
  <c r="P22" i="31"/>
  <c r="P23" i="31"/>
  <c r="P24" i="31"/>
  <c r="P25" i="31"/>
  <c r="P26" i="31"/>
  <c r="P27" i="31"/>
  <c r="P28" i="31"/>
  <c r="P29" i="31"/>
  <c r="P30" i="31"/>
  <c r="P31" i="31"/>
  <c r="P32" i="31"/>
  <c r="P33" i="31"/>
  <c r="P34" i="31"/>
  <c r="P35" i="31"/>
  <c r="P36" i="31"/>
  <c r="P37" i="31"/>
  <c r="P38" i="31"/>
  <c r="P39" i="31"/>
  <c r="O21" i="31"/>
  <c r="O22" i="31"/>
  <c r="O23" i="31"/>
  <c r="O24" i="31"/>
  <c r="O25" i="31"/>
  <c r="O26" i="31"/>
  <c r="O27" i="31"/>
  <c r="O28" i="31"/>
  <c r="O29" i="31"/>
  <c r="O30" i="31"/>
  <c r="O31" i="31"/>
  <c r="O32" i="31"/>
  <c r="O33" i="31"/>
  <c r="O34" i="31"/>
  <c r="O35" i="31"/>
  <c r="O36" i="31"/>
  <c r="O37" i="31"/>
  <c r="O38" i="31"/>
  <c r="O39" i="31"/>
  <c r="O20" i="31"/>
  <c r="G42" i="4"/>
  <c r="H42" i="4"/>
  <c r="I42" i="4"/>
  <c r="J42" i="4"/>
  <c r="K42" i="4"/>
  <c r="E50" i="4"/>
  <c r="F50" i="4"/>
  <c r="G50" i="4"/>
  <c r="H50" i="4"/>
  <c r="I50" i="4"/>
  <c r="J50" i="4"/>
  <c r="K50" i="4"/>
  <c r="D62" i="4"/>
  <c r="G62" i="4"/>
  <c r="C78" i="58"/>
  <c r="C77" i="58"/>
  <c r="E61" i="58"/>
  <c r="G61" i="58"/>
  <c r="C76" i="58"/>
  <c r="E59" i="58"/>
  <c r="G59" i="58"/>
  <c r="C74" i="58"/>
  <c r="E60" i="58"/>
  <c r="G60" i="58"/>
  <c r="C75" i="58"/>
  <c r="C79" i="58"/>
  <c r="G62" i="58"/>
  <c r="G63" i="58"/>
  <c r="G64" i="58"/>
  <c r="E62" i="58"/>
  <c r="E63" i="58"/>
  <c r="E64" i="58"/>
  <c r="C64" i="58"/>
  <c r="A64" i="58"/>
  <c r="F44" i="58"/>
  <c r="D44" i="58"/>
  <c r="F34" i="58"/>
  <c r="D34" i="58"/>
  <c r="G19" i="58"/>
  <c r="G18" i="58"/>
  <c r="G17" i="58"/>
  <c r="G16" i="58"/>
  <c r="G15" i="58"/>
  <c r="E19" i="58"/>
  <c r="E18" i="58"/>
  <c r="E17" i="58"/>
  <c r="E16" i="58"/>
  <c r="E15" i="58"/>
  <c r="C19" i="58"/>
  <c r="C18" i="58"/>
  <c r="C17" i="58"/>
  <c r="C16" i="58"/>
  <c r="C15" i="58"/>
  <c r="O59" i="6"/>
  <c r="O58" i="6"/>
  <c r="O57" i="6"/>
  <c r="O56" i="6"/>
  <c r="O55" i="6"/>
  <c r="O54" i="6"/>
  <c r="O44" i="6"/>
  <c r="O43" i="6"/>
  <c r="O42" i="6"/>
  <c r="O41" i="6"/>
  <c r="C40" i="6"/>
  <c r="O40" i="6"/>
  <c r="C39" i="6"/>
  <c r="O39" i="6"/>
  <c r="C38" i="6"/>
  <c r="C42" i="4"/>
  <c r="S13" i="2"/>
  <c r="C41" i="6"/>
  <c r="C42" i="6"/>
  <c r="C43" i="6"/>
  <c r="C44" i="6"/>
  <c r="D40" i="4"/>
  <c r="E40" i="4"/>
  <c r="F40" i="4"/>
  <c r="G40" i="4"/>
  <c r="H40" i="4"/>
  <c r="I40" i="4"/>
  <c r="J40" i="4"/>
  <c r="K40" i="4"/>
  <c r="D65" i="4"/>
  <c r="G65" i="4"/>
  <c r="X18" i="6"/>
  <c r="I41" i="31"/>
  <c r="J41" i="31"/>
  <c r="K41" i="31"/>
  <c r="D63" i="4"/>
  <c r="G63" i="4"/>
  <c r="L50" i="6"/>
  <c r="L51" i="6"/>
  <c r="L52" i="6"/>
  <c r="L53" i="6"/>
  <c r="L65" i="6"/>
  <c r="L66" i="6"/>
  <c r="L67" i="6"/>
  <c r="L68" i="6"/>
  <c r="L80" i="6"/>
  <c r="L81" i="6"/>
  <c r="L82" i="6"/>
  <c r="L83" i="6"/>
  <c r="L95" i="6"/>
  <c r="L96" i="6"/>
  <c r="L97" i="6"/>
  <c r="L98" i="6"/>
  <c r="L110" i="6"/>
  <c r="L111" i="6"/>
  <c r="L112" i="6"/>
  <c r="L113" i="6"/>
  <c r="L125" i="6"/>
  <c r="L126" i="6"/>
  <c r="L127" i="6"/>
  <c r="L128" i="6"/>
  <c r="L140" i="6"/>
  <c r="L141" i="6"/>
  <c r="L142" i="6"/>
  <c r="L143" i="6"/>
  <c r="L155" i="6"/>
  <c r="L156" i="6"/>
  <c r="L157" i="6"/>
  <c r="L158" i="6"/>
  <c r="L170" i="6"/>
  <c r="L171" i="6"/>
  <c r="L172" i="6"/>
  <c r="L173" i="6"/>
  <c r="L185" i="6"/>
  <c r="L186" i="6"/>
  <c r="L187" i="6"/>
  <c r="L188" i="6"/>
  <c r="L200" i="6"/>
  <c r="L201" i="6"/>
  <c r="L202" i="6"/>
  <c r="L203" i="6"/>
  <c r="L215" i="6"/>
  <c r="L216" i="6"/>
  <c r="L217" i="6"/>
  <c r="L218" i="6"/>
  <c r="L230" i="6"/>
  <c r="L231" i="6"/>
  <c r="L232" i="6"/>
  <c r="L233" i="6"/>
  <c r="L245" i="6"/>
  <c r="L246" i="6"/>
  <c r="L247" i="6"/>
  <c r="L248" i="6"/>
  <c r="L260" i="6"/>
  <c r="L261" i="6"/>
  <c r="L262" i="6"/>
  <c r="L263" i="6"/>
  <c r="L275" i="6"/>
  <c r="L276" i="6"/>
  <c r="L277" i="6"/>
  <c r="L278" i="6"/>
  <c r="L290" i="6"/>
  <c r="L291" i="6"/>
  <c r="L292" i="6"/>
  <c r="L293" i="6"/>
  <c r="L305" i="6"/>
  <c r="L306" i="6"/>
  <c r="L307" i="6"/>
  <c r="L308" i="6"/>
  <c r="L320" i="6"/>
  <c r="L321" i="6"/>
  <c r="L322" i="6"/>
  <c r="L323" i="6"/>
  <c r="S40" i="6"/>
  <c r="F20" i="31"/>
  <c r="S55" i="6"/>
  <c r="F21" i="31"/>
  <c r="S54" i="6"/>
  <c r="C21" i="31"/>
  <c r="Q21" i="31"/>
  <c r="R21" i="31"/>
  <c r="T21" i="31"/>
  <c r="U21" i="31"/>
  <c r="V21" i="31"/>
  <c r="X21" i="31"/>
  <c r="S70" i="6"/>
  <c r="F22" i="31"/>
  <c r="C22" i="31"/>
  <c r="Q22" i="31"/>
  <c r="R22" i="31"/>
  <c r="T22" i="31"/>
  <c r="U22" i="31"/>
  <c r="V22" i="31"/>
  <c r="X22" i="31"/>
  <c r="S85" i="6"/>
  <c r="F23" i="31"/>
  <c r="C23" i="31"/>
  <c r="Q23" i="31"/>
  <c r="R23" i="31"/>
  <c r="T23" i="31"/>
  <c r="U23" i="31"/>
  <c r="V23" i="31"/>
  <c r="X23" i="31"/>
  <c r="S100" i="6"/>
  <c r="F24" i="31"/>
  <c r="C24" i="31"/>
  <c r="Q24" i="31"/>
  <c r="R24" i="31"/>
  <c r="T24" i="31"/>
  <c r="U24" i="31"/>
  <c r="V24" i="31"/>
  <c r="X24" i="31"/>
  <c r="S115" i="6"/>
  <c r="F25" i="31"/>
  <c r="C25" i="31"/>
  <c r="Q25" i="31"/>
  <c r="R25" i="31"/>
  <c r="T25" i="31"/>
  <c r="U25" i="31"/>
  <c r="V25" i="31"/>
  <c r="X25" i="31"/>
  <c r="S130" i="6"/>
  <c r="F26" i="31"/>
  <c r="C26" i="31"/>
  <c r="Q26" i="31"/>
  <c r="R26" i="31"/>
  <c r="T26" i="31"/>
  <c r="U26" i="31"/>
  <c r="V26" i="31"/>
  <c r="X26" i="31"/>
  <c r="S145" i="6"/>
  <c r="F27" i="31"/>
  <c r="C27" i="31"/>
  <c r="Q27" i="31"/>
  <c r="R27" i="31"/>
  <c r="T27" i="31"/>
  <c r="U27" i="31"/>
  <c r="V27" i="31"/>
  <c r="X27" i="31"/>
  <c r="S160" i="6"/>
  <c r="F28" i="31"/>
  <c r="C28" i="31"/>
  <c r="Q28" i="31"/>
  <c r="R28" i="31"/>
  <c r="T28" i="31"/>
  <c r="U28" i="31"/>
  <c r="V28" i="31"/>
  <c r="X28" i="31"/>
  <c r="S175" i="6"/>
  <c r="F29" i="31"/>
  <c r="C29" i="31"/>
  <c r="Q29" i="31"/>
  <c r="R29" i="31"/>
  <c r="T29" i="31"/>
  <c r="U29" i="31"/>
  <c r="V29" i="31"/>
  <c r="X29" i="31"/>
  <c r="S190" i="6"/>
  <c r="F30" i="31"/>
  <c r="C30" i="31"/>
  <c r="Q30" i="31"/>
  <c r="R30" i="31"/>
  <c r="T30" i="31"/>
  <c r="U30" i="31"/>
  <c r="V30" i="31"/>
  <c r="X30" i="31"/>
  <c r="S205" i="6"/>
  <c r="F31" i="31"/>
  <c r="C31" i="31"/>
  <c r="Q31" i="31"/>
  <c r="R31" i="31"/>
  <c r="T31" i="31"/>
  <c r="U31" i="31"/>
  <c r="V31" i="31"/>
  <c r="X31" i="31"/>
  <c r="S220" i="6"/>
  <c r="F32" i="31"/>
  <c r="C32" i="31"/>
  <c r="Q32" i="31"/>
  <c r="R32" i="31"/>
  <c r="T32" i="31"/>
  <c r="U32" i="31"/>
  <c r="V32" i="31"/>
  <c r="X32" i="31"/>
  <c r="S235" i="6"/>
  <c r="F33" i="31"/>
  <c r="C33" i="31"/>
  <c r="Q33" i="31"/>
  <c r="R33" i="31"/>
  <c r="T33" i="31"/>
  <c r="U33" i="31"/>
  <c r="V33" i="31"/>
  <c r="X33" i="31"/>
  <c r="S250" i="6"/>
  <c r="F34" i="31"/>
  <c r="C34" i="31"/>
  <c r="Q34" i="31"/>
  <c r="R34" i="31"/>
  <c r="T34" i="31"/>
  <c r="U34" i="31"/>
  <c r="V34" i="31"/>
  <c r="X34" i="31"/>
  <c r="S265" i="6"/>
  <c r="F35" i="31"/>
  <c r="C35" i="31"/>
  <c r="Q35" i="31"/>
  <c r="R35" i="31"/>
  <c r="T35" i="31"/>
  <c r="U35" i="31"/>
  <c r="V35" i="31"/>
  <c r="X35" i="31"/>
  <c r="S280" i="6"/>
  <c r="F36" i="31"/>
  <c r="C36" i="31"/>
  <c r="Q36" i="31"/>
  <c r="R36" i="31"/>
  <c r="T36" i="31"/>
  <c r="U36" i="31"/>
  <c r="V36" i="31"/>
  <c r="X36" i="31"/>
  <c r="S295" i="6"/>
  <c r="F37" i="31"/>
  <c r="C37" i="31"/>
  <c r="Q37" i="31"/>
  <c r="R37" i="31"/>
  <c r="T37" i="31"/>
  <c r="U37" i="31"/>
  <c r="V37" i="31"/>
  <c r="X37" i="31"/>
  <c r="S310" i="6"/>
  <c r="F38" i="31"/>
  <c r="C38" i="31"/>
  <c r="Q38" i="31"/>
  <c r="R38" i="31"/>
  <c r="T38" i="31"/>
  <c r="U38" i="31"/>
  <c r="V38" i="31"/>
  <c r="X38" i="31"/>
  <c r="S325" i="6"/>
  <c r="F39" i="31"/>
  <c r="C39" i="31"/>
  <c r="Q39" i="31"/>
  <c r="R39" i="31"/>
  <c r="T39" i="31"/>
  <c r="U39" i="31"/>
  <c r="V39" i="31"/>
  <c r="X39" i="31"/>
  <c r="S41" i="6"/>
  <c r="D20" i="31"/>
  <c r="S71" i="6"/>
  <c r="D22" i="31"/>
  <c r="S86" i="6"/>
  <c r="D23" i="31"/>
  <c r="S101" i="6"/>
  <c r="D24" i="31"/>
  <c r="S116" i="6"/>
  <c r="D25" i="31"/>
  <c r="S131" i="6"/>
  <c r="D26" i="31"/>
  <c r="S146" i="6"/>
  <c r="D27" i="31"/>
  <c r="S161" i="6"/>
  <c r="D28" i="31"/>
  <c r="S176" i="6"/>
  <c r="D29" i="31"/>
  <c r="S191" i="6"/>
  <c r="D30" i="31"/>
  <c r="S206" i="6"/>
  <c r="D31" i="31"/>
  <c r="S221" i="6"/>
  <c r="D32" i="31"/>
  <c r="S236" i="6"/>
  <c r="D33" i="31"/>
  <c r="S251" i="6"/>
  <c r="D34" i="31"/>
  <c r="S266" i="6"/>
  <c r="D35" i="31"/>
  <c r="S281" i="6"/>
  <c r="D36" i="31"/>
  <c r="S296" i="6"/>
  <c r="D37" i="31"/>
  <c r="S311" i="6"/>
  <c r="D38" i="31"/>
  <c r="S326" i="6"/>
  <c r="D39" i="31"/>
  <c r="S56" i="6"/>
  <c r="X17" i="6"/>
  <c r="D50" i="4"/>
  <c r="D66" i="4"/>
  <c r="G66" i="4"/>
  <c r="D21" i="31"/>
  <c r="S20" i="31"/>
  <c r="S21" i="31"/>
  <c r="S22" i="31"/>
  <c r="S23" i="31"/>
  <c r="S24" i="31"/>
  <c r="S25" i="31"/>
  <c r="S26" i="31"/>
  <c r="S27" i="31"/>
  <c r="S28" i="31"/>
  <c r="S29" i="31"/>
  <c r="S30" i="31"/>
  <c r="S31" i="31"/>
  <c r="S32" i="31"/>
  <c r="S33" i="31"/>
  <c r="S34" i="31"/>
  <c r="S35" i="31"/>
  <c r="S36" i="31"/>
  <c r="S37" i="31"/>
  <c r="S38" i="31"/>
  <c r="S39" i="31"/>
  <c r="S43" i="6"/>
  <c r="E20" i="31"/>
  <c r="E17" i="63"/>
  <c r="E18" i="63"/>
  <c r="E72" i="63"/>
  <c r="E73" i="63"/>
  <c r="S58" i="6"/>
  <c r="E21" i="31"/>
  <c r="F17" i="63"/>
  <c r="F18" i="63"/>
  <c r="F72" i="63"/>
  <c r="F73" i="63"/>
  <c r="F24" i="63"/>
  <c r="F76" i="63"/>
  <c r="F83" i="63"/>
  <c r="F85" i="63"/>
  <c r="F93" i="63"/>
  <c r="F100" i="63"/>
  <c r="F87" i="63"/>
  <c r="F104" i="63"/>
  <c r="F107" i="63"/>
  <c r="S73" i="6"/>
  <c r="E22" i="31"/>
  <c r="G17" i="63"/>
  <c r="G18" i="63"/>
  <c r="G72" i="63"/>
  <c r="G73" i="63"/>
  <c r="G24" i="63"/>
  <c r="G76" i="63"/>
  <c r="G83" i="63"/>
  <c r="G85" i="63"/>
  <c r="G93" i="63"/>
  <c r="G100" i="63"/>
  <c r="G87" i="63"/>
  <c r="G104" i="63"/>
  <c r="G107" i="63"/>
  <c r="S88" i="6"/>
  <c r="E23" i="31"/>
  <c r="H17" i="63"/>
  <c r="H18" i="63"/>
  <c r="H72" i="63"/>
  <c r="H73" i="63"/>
  <c r="H24" i="63"/>
  <c r="H76" i="63"/>
  <c r="H83" i="63"/>
  <c r="H85" i="63"/>
  <c r="H93" i="63"/>
  <c r="H100" i="63"/>
  <c r="H87" i="63"/>
  <c r="H104" i="63"/>
  <c r="H107" i="63"/>
  <c r="S103" i="6"/>
  <c r="E24" i="31"/>
  <c r="I17" i="63"/>
  <c r="I18" i="63"/>
  <c r="I72" i="63"/>
  <c r="I73" i="63"/>
  <c r="I24" i="63"/>
  <c r="I76" i="63"/>
  <c r="I83" i="63"/>
  <c r="I85" i="63"/>
  <c r="I93" i="63"/>
  <c r="I100" i="63"/>
  <c r="I87" i="63"/>
  <c r="I104" i="63"/>
  <c r="I107" i="63"/>
  <c r="S118" i="6"/>
  <c r="E25" i="31"/>
  <c r="J17" i="63"/>
  <c r="J18" i="63"/>
  <c r="J72" i="63"/>
  <c r="J73" i="63"/>
  <c r="J24" i="63"/>
  <c r="S133" i="6"/>
  <c r="E26" i="31"/>
  <c r="K17" i="63"/>
  <c r="K18" i="63"/>
  <c r="K72" i="63"/>
  <c r="K73" i="63"/>
  <c r="K24" i="63"/>
  <c r="S148" i="6"/>
  <c r="E27" i="31"/>
  <c r="L17" i="63"/>
  <c r="L18" i="63"/>
  <c r="L72" i="63"/>
  <c r="L73" i="63"/>
  <c r="L24" i="63"/>
  <c r="S163" i="6"/>
  <c r="E28" i="31"/>
  <c r="M17" i="63"/>
  <c r="M18" i="63"/>
  <c r="M72" i="63"/>
  <c r="M73" i="63"/>
  <c r="M24" i="63"/>
  <c r="S178" i="6"/>
  <c r="E29" i="31"/>
  <c r="N17" i="63"/>
  <c r="N18" i="63"/>
  <c r="N72" i="63"/>
  <c r="N73" i="63"/>
  <c r="N24" i="63"/>
  <c r="S193" i="6"/>
  <c r="E30" i="31"/>
  <c r="O17" i="63"/>
  <c r="O18" i="63"/>
  <c r="O72" i="63"/>
  <c r="O73" i="63"/>
  <c r="O24" i="63"/>
  <c r="S208" i="6"/>
  <c r="E31" i="31"/>
  <c r="P17" i="63"/>
  <c r="P18" i="63"/>
  <c r="P72" i="63"/>
  <c r="P73" i="63"/>
  <c r="P24" i="63"/>
  <c r="S223" i="6"/>
  <c r="E32" i="31"/>
  <c r="Q17" i="63"/>
  <c r="Q18" i="63"/>
  <c r="Q72" i="63"/>
  <c r="Q73" i="63"/>
  <c r="Q24" i="63"/>
  <c r="S238" i="6"/>
  <c r="E33" i="31"/>
  <c r="R17" i="63"/>
  <c r="R18" i="63"/>
  <c r="R72" i="63"/>
  <c r="R73" i="63"/>
  <c r="R24" i="63"/>
  <c r="S253" i="6"/>
  <c r="E34" i="31"/>
  <c r="S17" i="63"/>
  <c r="S18" i="63"/>
  <c r="S72" i="63"/>
  <c r="S73" i="63"/>
  <c r="S24" i="63"/>
  <c r="S268" i="6"/>
  <c r="E35" i="31"/>
  <c r="T17" i="63"/>
  <c r="T18" i="63"/>
  <c r="T72" i="63"/>
  <c r="T73" i="63"/>
  <c r="T24" i="63"/>
  <c r="S283" i="6"/>
  <c r="E36" i="31"/>
  <c r="U17" i="63"/>
  <c r="U18" i="63"/>
  <c r="U72" i="63"/>
  <c r="U73" i="63"/>
  <c r="U24" i="63"/>
  <c r="S298" i="6"/>
  <c r="E37" i="31"/>
  <c r="V17" i="63"/>
  <c r="V18" i="63"/>
  <c r="V72" i="63"/>
  <c r="V73" i="63"/>
  <c r="V24" i="63"/>
  <c r="S313" i="6"/>
  <c r="E38" i="31"/>
  <c r="W17" i="63"/>
  <c r="W18" i="63"/>
  <c r="W72" i="63"/>
  <c r="W73" i="63"/>
  <c r="W24" i="63"/>
  <c r="S328" i="6"/>
  <c r="E39" i="31"/>
  <c r="X17" i="63"/>
  <c r="X18" i="63"/>
  <c r="X72" i="63"/>
  <c r="X73" i="63"/>
  <c r="X24" i="63"/>
  <c r="O323" i="6"/>
  <c r="O308" i="6"/>
  <c r="O293" i="6"/>
  <c r="O278" i="6"/>
  <c r="O263" i="6"/>
  <c r="O248" i="6"/>
  <c r="O233" i="6"/>
  <c r="O218" i="6"/>
  <c r="O203" i="6"/>
  <c r="O188" i="6"/>
  <c r="O173" i="6"/>
  <c r="O158" i="6"/>
  <c r="O143" i="6"/>
  <c r="O128" i="6"/>
  <c r="O113" i="6"/>
  <c r="O98" i="6"/>
  <c r="O83" i="6"/>
  <c r="O68" i="6"/>
  <c r="O50" i="6"/>
  <c r="O51" i="6"/>
  <c r="O52" i="6"/>
  <c r="O53" i="6"/>
  <c r="P47" i="6"/>
  <c r="X15" i="6"/>
  <c r="X20" i="6"/>
  <c r="X16" i="6"/>
  <c r="C20" i="31"/>
  <c r="E24" i="63"/>
  <c r="E76" i="63"/>
  <c r="E83" i="63"/>
  <c r="E85" i="63"/>
  <c r="E93" i="63"/>
  <c r="E100" i="63"/>
  <c r="E87" i="63"/>
  <c r="E104" i="63"/>
  <c r="E107" i="63"/>
  <c r="J45" i="63"/>
  <c r="J76" i="63"/>
  <c r="J83" i="63"/>
  <c r="J85" i="63"/>
  <c r="J93" i="63"/>
  <c r="J100" i="63"/>
  <c r="J87" i="63"/>
  <c r="J104" i="63"/>
  <c r="J107" i="63"/>
  <c r="K45" i="63"/>
  <c r="K76" i="63"/>
  <c r="K83" i="63"/>
  <c r="K85" i="63"/>
  <c r="K93" i="63"/>
  <c r="K100" i="63"/>
  <c r="K87" i="63"/>
  <c r="K104" i="63"/>
  <c r="K107" i="63"/>
  <c r="L45" i="63"/>
  <c r="L76" i="63"/>
  <c r="L83" i="63"/>
  <c r="L85" i="63"/>
  <c r="L93" i="63"/>
  <c r="L100" i="63"/>
  <c r="L87" i="63"/>
  <c r="L104" i="63"/>
  <c r="L107" i="63"/>
  <c r="M45" i="63"/>
  <c r="M76" i="63"/>
  <c r="M83" i="63"/>
  <c r="M85" i="63"/>
  <c r="M93" i="63"/>
  <c r="M100" i="63"/>
  <c r="M87" i="63"/>
  <c r="M104" i="63"/>
  <c r="M107" i="63"/>
  <c r="N45" i="63"/>
  <c r="N76" i="63"/>
  <c r="N83" i="63"/>
  <c r="N85" i="63"/>
  <c r="N93" i="63"/>
  <c r="N100" i="63"/>
  <c r="N87" i="63"/>
  <c r="N104" i="63"/>
  <c r="N107" i="63"/>
  <c r="O45" i="63"/>
  <c r="O76" i="63"/>
  <c r="O83" i="63"/>
  <c r="O85" i="63"/>
  <c r="O93" i="63"/>
  <c r="O100" i="63"/>
  <c r="O87" i="63"/>
  <c r="O104" i="63"/>
  <c r="O107" i="63"/>
  <c r="P45" i="63"/>
  <c r="P76" i="63"/>
  <c r="P83" i="63"/>
  <c r="P85" i="63"/>
  <c r="P93" i="63"/>
  <c r="P100" i="63"/>
  <c r="P87" i="63"/>
  <c r="P104" i="63"/>
  <c r="P107" i="63"/>
  <c r="Q45" i="63"/>
  <c r="Q76" i="63"/>
  <c r="Q83" i="63"/>
  <c r="Q85" i="63"/>
  <c r="Q93" i="63"/>
  <c r="Q100" i="63"/>
  <c r="Q87" i="63"/>
  <c r="Q104" i="63"/>
  <c r="Q107" i="63"/>
  <c r="R45" i="63"/>
  <c r="R76" i="63"/>
  <c r="R83" i="63"/>
  <c r="R85" i="63"/>
  <c r="R93" i="63"/>
  <c r="R100" i="63"/>
  <c r="R87" i="63"/>
  <c r="R104" i="63"/>
  <c r="R107" i="63"/>
  <c r="S45" i="63"/>
  <c r="S76" i="63"/>
  <c r="S83" i="63"/>
  <c r="S85" i="63"/>
  <c r="S93" i="63"/>
  <c r="S100" i="63"/>
  <c r="S87" i="63"/>
  <c r="S104" i="63"/>
  <c r="S107" i="63"/>
  <c r="T45" i="63"/>
  <c r="T76" i="63"/>
  <c r="T83" i="63"/>
  <c r="T85" i="63"/>
  <c r="T93" i="63"/>
  <c r="T100" i="63"/>
  <c r="T87" i="63"/>
  <c r="T104" i="63"/>
  <c r="T107" i="63"/>
  <c r="U45" i="63"/>
  <c r="U76" i="63"/>
  <c r="U83" i="63"/>
  <c r="U85" i="63"/>
  <c r="U93" i="63"/>
  <c r="U100" i="63"/>
  <c r="U87" i="63"/>
  <c r="U104" i="63"/>
  <c r="U107" i="63"/>
  <c r="V45" i="63"/>
  <c r="V76" i="63"/>
  <c r="V83" i="63"/>
  <c r="V85" i="63"/>
  <c r="V93" i="63"/>
  <c r="V100" i="63"/>
  <c r="V87" i="63"/>
  <c r="V104" i="63"/>
  <c r="V107" i="63"/>
  <c r="W45" i="63"/>
  <c r="W76" i="63"/>
  <c r="W83" i="63"/>
  <c r="W85" i="63"/>
  <c r="W93" i="63"/>
  <c r="W100" i="63"/>
  <c r="W87" i="63"/>
  <c r="W104" i="63"/>
  <c r="W107" i="63"/>
  <c r="X45" i="63"/>
  <c r="X76" i="63"/>
  <c r="X83" i="63"/>
  <c r="X85" i="63"/>
  <c r="X93" i="63"/>
  <c r="X100" i="63"/>
  <c r="X87" i="63"/>
  <c r="X104" i="63"/>
  <c r="X107" i="63"/>
  <c r="D109" i="63"/>
  <c r="D69" i="4"/>
  <c r="G69" i="4"/>
  <c r="Q20" i="31"/>
  <c r="R20" i="31"/>
  <c r="T20" i="31"/>
  <c r="U20" i="31"/>
  <c r="V20" i="31"/>
  <c r="X20" i="31"/>
  <c r="X41" i="31"/>
  <c r="S41" i="31"/>
  <c r="D68" i="4"/>
  <c r="G68" i="4"/>
  <c r="O38" i="6"/>
  <c r="D111" i="63"/>
  <c r="E111" i="63"/>
  <c r="F111" i="63"/>
  <c r="G111" i="63"/>
  <c r="H111" i="63"/>
  <c r="I111" i="63"/>
  <c r="J111" i="63"/>
  <c r="K111" i="63"/>
  <c r="L111" i="63"/>
  <c r="M111" i="63"/>
  <c r="N111" i="63"/>
  <c r="O111" i="63"/>
  <c r="P111" i="63"/>
  <c r="Q111" i="63"/>
  <c r="R111" i="63"/>
  <c r="S111" i="63"/>
  <c r="T111" i="63"/>
  <c r="U111" i="63"/>
  <c r="V111" i="63"/>
  <c r="W111" i="63"/>
  <c r="X111" i="63"/>
  <c r="D112" i="63"/>
  <c r="C86" i="58"/>
</calcChain>
</file>

<file path=xl/sharedStrings.xml><?xml version="1.0" encoding="utf-8"?>
<sst xmlns="http://schemas.openxmlformats.org/spreadsheetml/2006/main" count="1458" uniqueCount="1229">
  <si>
    <r>
      <rPr>
        <b/>
        <sz val="12"/>
        <color theme="1"/>
        <rFont val="Calibri"/>
        <family val="2"/>
      </rPr>
      <t>Bemerkung zur Verwendung: Diese Tabelle wurde in der Version 2016 von Excel entwickelt. Es kann passieren, dass bestimmte Funktionen in früheren Versionen der Software nicht funktionieren.</t>
    </r>
  </si>
  <si>
    <r>
      <rPr>
        <b/>
        <sz val="12"/>
        <color theme="1"/>
        <rFont val="Calibri"/>
        <family val="2"/>
      </rPr>
      <t xml:space="preserve">Anhang 4 des Lastenhefts für die Ausschreibung zu Projekten bezüglich der Einrichtung von zentralisierten Einheiten mit einer Leistungskraft von mehr als 20 MW (Subvention auf eine Stromleistung von 200 MW beschränkt), die durch nachhaltige Biomasse gespeist werden. </t>
    </r>
  </si>
  <si>
    <r>
      <rPr>
        <i/>
        <sz val="12"/>
        <color theme="1"/>
        <rFont val="Calibri"/>
        <family val="2"/>
      </rPr>
      <t>die nachstehenden Blätter erscheinen erst dann, wenn die Anzahl der Anlagen angegeben wird und die Schaltfläche „Zur Beschreibung der Anlagen" aktiviert wurde</t>
    </r>
  </si>
  <si>
    <r>
      <rPr>
        <b/>
        <sz val="12"/>
        <color theme="1"/>
        <rFont val="Calibri"/>
        <family val="2"/>
      </rPr>
      <t>„Beschreibung der Anlagen“:</t>
    </r>
  </si>
  <si>
    <r>
      <rPr>
        <b/>
        <sz val="12"/>
        <color theme="1"/>
        <rFont val="Calibri"/>
        <family val="2"/>
      </rPr>
      <t>„Beschreibung der Betriebsstoffe“:</t>
    </r>
  </si>
  <si>
    <r>
      <rPr>
        <b/>
        <sz val="12"/>
        <color theme="1"/>
        <rFont val="Calibri"/>
        <family val="2"/>
      </rPr>
      <t xml:space="preserve">„Anl. 0x - Betriebsstoffe“: </t>
    </r>
  </si>
  <si>
    <r>
      <rPr>
        <sz val="12"/>
        <color theme="1"/>
        <rFont val="Calibri"/>
        <family val="2"/>
      </rPr>
      <t>x = 1, 2 …</t>
    </r>
  </si>
  <si>
    <r>
      <rPr>
        <b/>
        <sz val="12"/>
        <color theme="1"/>
        <rFont val="Calibri"/>
        <family val="2"/>
      </rPr>
      <t xml:space="preserve">„Anl. 0x - Erzeugung“: </t>
    </r>
  </si>
  <si>
    <r>
      <rPr>
        <sz val="12"/>
        <color theme="1"/>
        <rFont val="Calibri"/>
        <family val="2"/>
      </rPr>
      <t>x = 1, 2 …</t>
    </r>
  </si>
  <si>
    <r>
      <rPr>
        <b/>
        <sz val="12"/>
        <color theme="1"/>
        <rFont val="Calibri"/>
        <family val="2"/>
      </rPr>
      <t xml:space="preserve">„Anl. 0x - Rentabilität“: </t>
    </r>
  </si>
  <si>
    <r>
      <rPr>
        <sz val="12"/>
        <color theme="1"/>
        <rFont val="Calibri"/>
        <family val="2"/>
      </rPr>
      <t>Beschreibung des Finanzierungsplans der Anlage x für Verifizierung der Rentabilität gemäß Methodik CWaPE</t>
    </r>
  </si>
  <si>
    <r>
      <rPr>
        <sz val="12"/>
        <color theme="1"/>
        <rFont val="Calibri"/>
        <family val="2"/>
      </rPr>
      <t>x = 1, 2 …</t>
    </r>
  </si>
  <si>
    <r>
      <rPr>
        <u/>
        <sz val="11"/>
        <color rgb="FF0563C1"/>
        <rFont val="Calibri"/>
        <family val="2"/>
      </rPr>
      <t>Hier zu Erläuterungen zur WIRTSCHAFTLICHEN BEWERTUNG DER ANLAGE klicken</t>
    </r>
  </si>
  <si>
    <r>
      <rPr>
        <b/>
        <u/>
        <sz val="11"/>
        <color theme="1"/>
        <rFont val="Calibri"/>
        <family val="2"/>
      </rPr>
      <t xml:space="preserve">ANHANG 4 - WIRTSCHAFTLICHEN BEWERTUNG DER ANLAGE </t>
    </r>
  </si>
  <si>
    <r>
      <rPr>
        <b/>
        <u/>
        <sz val="11"/>
        <color theme="1"/>
        <rFont val="Calibri"/>
        <family val="2"/>
      </rPr>
      <t>Referenzmethodik</t>
    </r>
  </si>
  <si>
    <r>
      <rPr>
        <b/>
        <u/>
        <sz val="11"/>
        <color theme="1"/>
        <rFont val="Calibri"/>
        <family val="2"/>
      </rPr>
      <t>Allgemeine Annahmen</t>
    </r>
  </si>
  <si>
    <r>
      <rPr>
        <sz val="11"/>
        <color theme="1"/>
        <rFont val="Calibri"/>
        <family val="2"/>
      </rPr>
      <t>Die wichtigsten Annahmen der von CWaPE veröffentlichten Methodik werden nachstehend zusammengefasst und wo notwendig in Bezug auf die spezifischen Modalitäten, die besonders für diese Projektausschreibung gelten, genauer erklärt.</t>
    </r>
  </si>
  <si>
    <r>
      <rPr>
        <u/>
        <sz val="11"/>
        <color theme="1"/>
        <rFont val="Calibri"/>
        <family val="2"/>
      </rPr>
      <t>1. Referenzdatum (T=0)</t>
    </r>
  </si>
  <si>
    <r>
      <rPr>
        <sz val="11"/>
        <rFont val="Calibri"/>
        <family val="2"/>
      </rPr>
      <t xml:space="preserve">Das Referenzjahr für die Abzinsung der Cashflows entspricht dem Jahr der Inbetriebnahme der Anlage. </t>
    </r>
  </si>
  <si>
    <r>
      <rPr>
        <u/>
        <sz val="11"/>
        <color theme="1"/>
        <rFont val="Calibri"/>
        <family val="2"/>
      </rPr>
      <t>2. Wirtschaftliche Lebensdauer</t>
    </r>
  </si>
  <si>
    <r>
      <rPr>
        <sz val="11"/>
        <color theme="1"/>
        <rFont val="Calibri"/>
        <family val="2"/>
      </rPr>
      <t>Die wirtschaftliche Lebensdauer wird über die Laufzeit der grünen Zertifikats, d. h. 20 Jahr, berechnet.</t>
    </r>
  </si>
  <si>
    <r>
      <rPr>
        <u/>
        <sz val="11"/>
        <color theme="1"/>
        <rFont val="Calibri"/>
        <family val="2"/>
      </rPr>
      <t>3. Besteuerung und Abschreibungen</t>
    </r>
  </si>
  <si>
    <r>
      <rPr>
        <sz val="11"/>
        <color theme="1"/>
        <rFont val="Calibri"/>
        <family val="2"/>
      </rPr>
      <t>Die Abschreibungsdauer für die Investitionen gleicht der wirtschaftlichen Lebensdauer. Die in der Analyse berücksichtigte Abschreibung wird als linear angenommen. Da die Investitionen während der wirtschaftlichen Lebensdauer des Projekts erfolgen, erfolgt eine Abschreibung für diese Investition linear für die laufenden Restjahre, bis ein Restwert von Null im 20. Jahr der Erzeugung erreicht wird.</t>
    </r>
  </si>
  <si>
    <r>
      <rPr>
        <u/>
        <sz val="11"/>
        <color theme="1"/>
        <rFont val="Calibri"/>
        <family val="2"/>
      </rPr>
      <t>5. Wert des erzeugten grünen Stroms</t>
    </r>
  </si>
  <si>
    <r>
      <rPr>
        <i/>
        <sz val="11"/>
        <color theme="1"/>
        <rFont val="Calibri"/>
        <family val="2"/>
      </rPr>
      <t>Verkaufspreis des ins Netz eingespeisten grünen Stroms</t>
    </r>
  </si>
  <si>
    <r>
      <rPr>
        <sz val="11"/>
        <color theme="1"/>
        <rFont val="Calibri"/>
        <family val="2"/>
      </rPr>
      <t>Wie im Artikel 15 1a, Absatz 17 3 a von AGW-PEV vom 30. November 2006 für den Verkaufspreis für in das Netz eingespeisten Strom vorgesehen, werden die Preise für den ICE-ENDEX-Markt für die ersten zwei Jahre als „zukünftig“ betrachtet. 2016 entspricht der verfügbare Wert des am weitesten entfernt liegenden „zukünftigen“ Preis dem Wert für das Jahr 2019 (Cal-19: 28,48 EUR/MWh), dieser Wert wird für 2019 angesetzt. Dieser Wert ist nachfolgend gemäß Punkt 8 für die späteren Jahre indexgebunden.</t>
    </r>
  </si>
  <si>
    <r>
      <rPr>
        <i/>
        <sz val="11"/>
        <color rgb="FF000000"/>
        <rFont val="Calibri"/>
        <family val="2"/>
      </rPr>
      <t>Durch Eigenverbrauch Strom eingesparte Kosten</t>
    </r>
  </si>
  <si>
    <r>
      <rPr>
        <u/>
        <sz val="11"/>
        <color theme="1"/>
        <rFont val="Calibri"/>
        <family val="2"/>
      </rPr>
      <t>6. Wert der gekoppelten Wärme</t>
    </r>
  </si>
  <si>
    <r>
      <rPr>
        <sz val="11"/>
        <color theme="1"/>
        <rFont val="Calibri"/>
        <family val="2"/>
      </rPr>
      <t>Der Wert der gekoppelten Wärme wird auf Grundlage der eingesparten Kosten für die von einer durch Erdgas betriebenen Referenzanlage erzeugten Wärme ermittelt.</t>
    </r>
  </si>
  <si>
    <r>
      <rPr>
        <sz val="11"/>
        <color theme="1"/>
        <rFont val="Calibri"/>
        <family val="2"/>
      </rPr>
      <t xml:space="preserve">Der Durchschnittswert der Preisregelungen 2016 des „zukünftigen“ Preises auf dem Markt ICE Endex Dutch TTF Gas für das Jahr 2012 (Cal-21) beträgt 14,81 EUR/MWh Hs. </t>
    </r>
  </si>
  <si>
    <r>
      <rPr>
        <sz val="11"/>
        <color theme="1"/>
        <rFont val="Calibri"/>
        <family val="2"/>
      </rPr>
      <t>Der für 2021 angenommene Wert der gekoppelten Wärme beträgt 18,28 EUR/MWh Hi (Umwandlung Hs in Hi und Berücksichtigung der Effizienz des Wärmeerzeugers).</t>
    </r>
  </si>
  <si>
    <r>
      <rPr>
        <u/>
        <sz val="11"/>
        <color theme="1"/>
        <rFont val="Calibri"/>
        <family val="2"/>
      </rPr>
      <t>7. Brennbare Betriebsstoffe</t>
    </r>
  </si>
  <si>
    <r>
      <rPr>
        <u/>
        <sz val="11"/>
        <color theme="1"/>
        <rFont val="Calibri"/>
        <family val="2"/>
      </rPr>
      <t>8. Parameter der Indexbindung</t>
    </r>
  </si>
  <si>
    <r>
      <rPr>
        <i/>
        <sz val="11"/>
        <color theme="1"/>
        <rFont val="Calibri"/>
        <family val="2"/>
      </rPr>
      <t>Einnahmen</t>
    </r>
  </si>
  <si>
    <r>
      <rPr>
        <sz val="11"/>
        <color theme="1"/>
        <rFont val="Calibri"/>
        <family val="2"/>
      </rPr>
      <t>Indexbindung des Strompreises (eingespeist oder Eigenverbrauch)</t>
    </r>
  </si>
  <si>
    <r>
      <rPr>
        <sz val="11"/>
        <color theme="1"/>
        <rFont val="Calibri"/>
        <family val="2"/>
      </rPr>
      <t>+ 2 %/Jahr</t>
    </r>
  </si>
  <si>
    <r>
      <rPr>
        <sz val="11"/>
        <rFont val="Calibri"/>
        <family val="2"/>
      </rPr>
      <t>Indexbindung des Preises für gekoppelte Wärme</t>
    </r>
  </si>
  <si>
    <r>
      <rPr>
        <sz val="11"/>
        <rFont val="Calibri"/>
        <family val="2"/>
      </rPr>
      <t>+ 2 %/Jahr</t>
    </r>
  </si>
  <si>
    <r>
      <rPr>
        <i/>
        <sz val="11"/>
        <color theme="1"/>
        <rFont val="Calibri"/>
        <family val="2"/>
      </rPr>
      <t>Ausgaben</t>
    </r>
  </si>
  <si>
    <r>
      <rPr>
        <sz val="11"/>
        <rFont val="Calibri"/>
        <family val="2"/>
      </rPr>
      <t>Preisindex für fossile Brennstoffe und Biomasse</t>
    </r>
  </si>
  <si>
    <r>
      <rPr>
        <sz val="11"/>
        <rFont val="Calibri"/>
        <family val="2"/>
      </rPr>
      <t>+ 2 %/Jahr</t>
    </r>
  </si>
  <si>
    <r>
      <rPr>
        <sz val="11"/>
        <rFont val="Calibri"/>
        <family val="2"/>
      </rPr>
      <t>Inflation bei Wartungskosten und sonstigen Kosten</t>
    </r>
  </si>
  <si>
    <r>
      <rPr>
        <sz val="11"/>
        <color theme="1"/>
        <rFont val="Calibri"/>
        <family val="2"/>
      </rPr>
      <t>+ 2 %/Jahr</t>
    </r>
  </si>
  <si>
    <r>
      <rPr>
        <u/>
        <sz val="11"/>
        <color theme="1"/>
        <rFont val="Calibri"/>
        <family val="2"/>
      </rPr>
      <t>9. Investitionsunterstützungen</t>
    </r>
  </si>
  <si>
    <r>
      <rPr>
        <b/>
        <sz val="14"/>
        <color theme="1"/>
        <rFont val="Calibri"/>
        <family val="2"/>
      </rPr>
      <t>Anhang 4 des Lastenhefts für die Einladung zu einem Projekt bezüglich der Einrichtung von Anlagen mit einer Leistungskraft von mehr als 20 MW (Unterstützung auf eine Stromleistung von 200 MW beschränkt), die durch nachhaltige Biomasse gespeist werden.</t>
    </r>
  </si>
  <si>
    <r>
      <rPr>
        <b/>
        <sz val="11"/>
        <color theme="1"/>
        <rFont val="Calibri"/>
        <family val="2"/>
      </rPr>
      <t>1. Installierte Leistung des Projekts und Daten der Inbetriebnahme der Anlagen</t>
    </r>
  </si>
  <si>
    <r>
      <rPr>
        <sz val="11"/>
        <color theme="1"/>
        <rFont val="Calibri"/>
        <family val="2"/>
      </rPr>
      <t>Ein Projekt darf allein neue Anlagen, die noch nie in Betrieb genommen wurden, betreffen, jede davon muss eine entwickelbare Nettostromleistung von über 20 MW aufweisen.</t>
    </r>
  </si>
  <si>
    <r>
      <rPr>
        <sz val="11"/>
        <color theme="1"/>
        <rFont val="Calibri"/>
        <family val="2"/>
      </rPr>
      <t xml:space="preserve">Die Daten der Inbetriebnahme der beschriebenen Anlagen verstehen sich als die Daten der Initialisierung der Zähler durch ein Kontrollorgan, das für den betroffenen Erzeugungsstandort hinsichtlich der Ausgabe des Herkunftsgarantiezertifikats vereinbart wurde. </t>
    </r>
  </si>
  <si>
    <r>
      <rPr>
        <sz val="11"/>
        <color theme="1"/>
        <rFont val="Calibri"/>
        <family val="2"/>
      </rPr>
      <t>Die Inbetriebnahme erfolgt spätestens zum 1. Januar 2024. Der erfolgreiche Bewerber kann Grüne Zertifikate ab dem 1. Januar 2022 bzw. ab Datum der Inbetriebnahme der nachstehend beschriebenen Anlage, falls dieses nach dem 31. Dezember 2021 liegt, erhalten.</t>
    </r>
  </si>
  <si>
    <r>
      <rPr>
        <sz val="11"/>
        <color theme="1"/>
        <rFont val="Calibri"/>
        <family val="2"/>
      </rPr>
      <t>Damit der Erzeuger das nachstehend angeführte Fixdatum einhält, wird die auf 20 Jahre festgelegte Dauer der Zuteilung der Grünen Zertifikate von Rechts wegen um die Dauer der Verzögerung verkürzt. Eine solche Sanktion wird nicht auferlegt, wenn die Verzögerung auf externe Gründe zurückzuführen ist. Die Beurteilung dieser obliegt dem Minister.</t>
    </r>
  </si>
  <si>
    <r>
      <rPr>
        <b/>
        <sz val="11"/>
        <color theme="1"/>
        <rFont val="Calibri"/>
        <family val="2"/>
      </rPr>
      <t>Der Bewerber verpflichtet sich im Rahmen seines Projekts zu folgenden Werten:</t>
    </r>
  </si>
  <si>
    <r>
      <rPr>
        <b/>
        <sz val="11"/>
        <color theme="1"/>
        <rFont val="Calibri"/>
        <family val="2"/>
      </rPr>
      <t>Erzeugungsstandorte</t>
    </r>
  </si>
  <si>
    <r>
      <rPr>
        <b/>
        <sz val="11"/>
        <color theme="1"/>
        <rFont val="Calibri"/>
        <family val="2"/>
      </rPr>
      <t>Erzeuger</t>
    </r>
  </si>
  <si>
    <r>
      <rPr>
        <b/>
        <sz val="11"/>
        <color theme="1"/>
        <rFont val="Calibri"/>
        <family val="2"/>
      </rPr>
      <t>Pend</t>
    </r>
  </si>
  <si>
    <r>
      <rPr>
        <b/>
        <sz val="11"/>
        <color theme="1"/>
        <rFont val="Calibri"/>
        <family val="2"/>
      </rPr>
      <t>Inbetriebnahme</t>
    </r>
  </si>
  <si>
    <r>
      <rPr>
        <sz val="11"/>
        <color theme="1"/>
        <rFont val="Calibri"/>
        <family val="2"/>
      </rPr>
      <t>(Bezeichnung)</t>
    </r>
  </si>
  <si>
    <r>
      <rPr>
        <sz val="11"/>
        <color theme="1"/>
        <rFont val="Calibri"/>
        <family val="2"/>
      </rPr>
      <t>(MW)</t>
    </r>
  </si>
  <si>
    <r>
      <rPr>
        <sz val="11"/>
        <color theme="1"/>
        <rFont val="Calibri"/>
        <family val="2"/>
      </rPr>
      <t>(TT/MM/JJJJ)</t>
    </r>
  </si>
  <si>
    <r>
      <rPr>
        <b/>
        <sz val="11"/>
        <color theme="1"/>
        <rFont val="Calibri"/>
        <family val="2"/>
      </rPr>
      <t>2. Erzeugter Nettostrom und genutzte gekoppelte Nettowärme der Anlagen</t>
    </r>
  </si>
  <si>
    <r>
      <rPr>
        <sz val="11"/>
        <color theme="1"/>
        <rFont val="Calibri"/>
        <family val="2"/>
      </rPr>
      <t>In dem Fall, in dem der Erzeuger infolge von Umständen oder Tatsachen, die ihm direkt zurechenbar sind und deren Beurteilung dem Minister obliegt, nicht die Ziele bei der Stromerzeugung und gegebenenfalls bei der Nutzung der Wärme, wie in den nachstehenden Tabellen angeführt, einhält, erhebt der Minister ein Pönale auf die Sicherheitsleistung. Dieses Pönale beträgt 5 % der Differenz zwischen der tatsächlichen Stromerzeugung und gegebenenfalls der Nutzung der Wärme und der in den Bewerbungsunteralgen garantierten Erzeugung. Diese wird in MWh ausgedrückt und mit zum Zeitpunkt des Zuschlags garantierten Preis des Grünen Zertifikats vervielfacht.</t>
    </r>
  </si>
  <si>
    <r>
      <rPr>
        <b/>
        <sz val="11"/>
        <color theme="1"/>
        <rFont val="Calibri"/>
        <family val="2"/>
      </rPr>
      <t>Der Bewerber verpflichtet sich im Rahmen seines Projekts zu folgenden Werten:</t>
    </r>
  </si>
  <si>
    <r>
      <rPr>
        <b/>
        <sz val="11"/>
        <color theme="1"/>
        <rFont val="Calibri"/>
        <family val="2"/>
      </rPr>
      <t>Erzeugungsstandorte</t>
    </r>
  </si>
  <si>
    <r>
      <rPr>
        <b/>
        <sz val="11"/>
        <color theme="1"/>
        <rFont val="Calibri"/>
        <family val="2"/>
      </rPr>
      <t>Eenp - Jahr 1</t>
    </r>
  </si>
  <si>
    <r>
      <rPr>
        <b/>
        <sz val="11"/>
        <color theme="1"/>
        <rFont val="Calibri"/>
        <family val="2"/>
      </rPr>
      <t>Eenp - Jahre 2 bis 20 *</t>
    </r>
  </si>
  <si>
    <r>
      <rPr>
        <sz val="11"/>
        <color theme="1"/>
        <rFont val="Calibri"/>
        <family val="2"/>
      </rPr>
      <t>(Bezeichnung)</t>
    </r>
  </si>
  <si>
    <r>
      <rPr>
        <sz val="11"/>
        <color theme="1"/>
        <rFont val="Calibri"/>
        <family val="2"/>
      </rPr>
      <t>(MWhe/Jahr)</t>
    </r>
  </si>
  <si>
    <r>
      <rPr>
        <sz val="11"/>
        <color theme="1"/>
        <rFont val="Calibri"/>
        <family val="2"/>
      </rPr>
      <t>(MWhe/Jahr)</t>
    </r>
  </si>
  <si>
    <r>
      <rPr>
        <b/>
        <sz val="11"/>
        <color theme="1"/>
        <rFont val="Calibri"/>
        <family val="2"/>
      </rPr>
      <t>GESAMT</t>
    </r>
  </si>
  <si>
    <r>
      <rPr>
        <sz val="11"/>
        <color theme="1"/>
        <rFont val="Calibri"/>
        <family val="2"/>
      </rPr>
      <t>* Durchschnittswert</t>
    </r>
  </si>
  <si>
    <r>
      <rPr>
        <b/>
        <sz val="11"/>
        <color theme="1"/>
        <rFont val="Calibri"/>
        <family val="2"/>
      </rPr>
      <t>Erzeugungsstandorte</t>
    </r>
  </si>
  <si>
    <r>
      <rPr>
        <b/>
        <sz val="11"/>
        <color theme="1"/>
        <rFont val="Calibri"/>
        <family val="2"/>
      </rPr>
      <t>Eqnv - Jahr 1</t>
    </r>
  </si>
  <si>
    <r>
      <rPr>
        <b/>
        <sz val="11"/>
        <color theme="1"/>
        <rFont val="Calibri"/>
        <family val="2"/>
      </rPr>
      <t>Eqnv - Jahre 2 bis 20 *</t>
    </r>
  </si>
  <si>
    <r>
      <rPr>
        <sz val="11"/>
        <color theme="1"/>
        <rFont val="Calibri"/>
        <family val="2"/>
      </rPr>
      <t>(Bezeichnung)</t>
    </r>
  </si>
  <si>
    <r>
      <rPr>
        <sz val="11"/>
        <color theme="1"/>
        <rFont val="Calibri"/>
        <family val="2"/>
      </rPr>
      <t>(MWhq/Jahr)</t>
    </r>
  </si>
  <si>
    <r>
      <rPr>
        <sz val="11"/>
        <color theme="1"/>
        <rFont val="Calibri"/>
        <family val="2"/>
      </rPr>
      <t>(MWhq/Jahr)</t>
    </r>
  </si>
  <si>
    <r>
      <rPr>
        <b/>
        <sz val="11"/>
        <color theme="1"/>
        <rFont val="Calibri"/>
        <family val="2"/>
      </rPr>
      <t>GESAMT</t>
    </r>
  </si>
  <si>
    <r>
      <rPr>
        <sz val="11"/>
        <color theme="1"/>
        <rFont val="Calibri"/>
        <family val="2"/>
      </rPr>
      <t>* Durchschnittswert</t>
    </r>
  </si>
  <si>
    <r>
      <rPr>
        <b/>
        <sz val="11"/>
        <color theme="1"/>
        <rFont val="Calibri"/>
        <family val="2"/>
      </rPr>
      <t>3. Beantragter Zuschlagssatz der Grünen Zertifikate je Bewerber und Reservierung der Grünen Zertifkate (GZ)</t>
    </r>
  </si>
  <si>
    <r>
      <rPr>
        <sz val="11"/>
        <color theme="1"/>
        <rFont val="Calibri"/>
        <family val="2"/>
      </rPr>
      <t>Für jeden in der in Projektausschreibung angeführten Erzeugungsstandorte wird die Anzahl der von der CWaPE zugeteilten Grünen Zertifikate wie folgt definiert:</t>
    </r>
  </si>
  <si>
    <r>
      <rPr>
        <sz val="11"/>
        <color theme="1"/>
        <rFont val="Calibri"/>
        <family val="2"/>
      </rPr>
      <t>Zugeteilte Grüne Zertifikate = Eenp x t</t>
    </r>
    <r>
      <rPr>
        <vertAlign val="subscript"/>
        <sz val="11"/>
        <color theme="1"/>
        <rFont val="Calibri"/>
        <family val="2"/>
      </rPr>
      <t>GZ</t>
    </r>
  </si>
  <si>
    <r>
      <rPr>
        <sz val="11"/>
        <color theme="1"/>
        <rFont val="Calibri"/>
        <family val="2"/>
      </rPr>
      <t>mit</t>
    </r>
  </si>
  <si>
    <r>
      <rPr>
        <sz val="11"/>
        <color theme="1"/>
        <rFont val="Calibri"/>
        <family val="2"/>
      </rPr>
      <t>t</t>
    </r>
    <r>
      <rPr>
        <vertAlign val="subscript"/>
        <sz val="11"/>
        <color theme="1"/>
        <rFont val="Calibri"/>
        <family val="2"/>
      </rPr>
      <t>GZ</t>
    </r>
    <r>
      <rPr>
        <sz val="11"/>
        <color theme="1"/>
        <rFont val="Calibri"/>
        <family val="2"/>
      </rPr>
      <t xml:space="preserve"> = min ( t</t>
    </r>
    <r>
      <rPr>
        <vertAlign val="subscript"/>
        <sz val="11"/>
        <color theme="1"/>
        <rFont val="Calibri"/>
        <family val="2"/>
      </rPr>
      <t>GZ_Bewerbung</t>
    </r>
    <r>
      <rPr>
        <sz val="11"/>
        <color theme="1"/>
        <rFont val="Calibri"/>
        <family val="2"/>
      </rPr>
      <t>; t</t>
    </r>
    <r>
      <rPr>
        <vertAlign val="subscript"/>
        <sz val="11"/>
        <color theme="1"/>
        <rFont val="Calibri"/>
        <family val="2"/>
      </rPr>
      <t>GZ_berechnet</t>
    </r>
    <r>
      <rPr>
        <sz val="11"/>
        <color theme="1"/>
        <rFont val="Calibri"/>
        <family val="2"/>
      </rPr>
      <t>)</t>
    </r>
  </si>
  <si>
    <r>
      <rPr>
        <b/>
        <sz val="11"/>
        <color theme="1"/>
        <rFont val="Calibri"/>
        <family val="2"/>
      </rPr>
      <t>Erzeugungsstandorte</t>
    </r>
  </si>
  <si>
    <r>
      <rPr>
        <b/>
        <sz val="11"/>
        <color theme="1"/>
        <rFont val="Calibri"/>
        <family val="2"/>
      </rPr>
      <t>t</t>
    </r>
    <r>
      <rPr>
        <b/>
        <vertAlign val="subscript"/>
        <sz val="11"/>
        <color theme="1"/>
        <rFont val="Calibri"/>
        <family val="2"/>
      </rPr>
      <t>GZ_Bewerbung</t>
    </r>
  </si>
  <si>
    <r>
      <rPr>
        <b/>
        <sz val="11"/>
        <color theme="1"/>
        <rFont val="Calibri"/>
        <family val="2"/>
      </rPr>
      <t>Eenp Jahre 1-20 *</t>
    </r>
  </si>
  <si>
    <r>
      <rPr>
        <b/>
        <sz val="11"/>
        <color theme="1"/>
        <rFont val="Calibri"/>
        <family val="2"/>
      </rPr>
      <t>GZ Jahre 1-20 *</t>
    </r>
  </si>
  <si>
    <r>
      <rPr>
        <sz val="11"/>
        <color theme="1"/>
        <rFont val="Calibri"/>
        <family val="2"/>
      </rPr>
      <t>(Bezeichnung)</t>
    </r>
  </si>
  <si>
    <r>
      <rPr>
        <sz val="11"/>
        <color theme="1"/>
        <rFont val="Calibri"/>
        <family val="2"/>
      </rPr>
      <t>(GZ/MWh)</t>
    </r>
  </si>
  <si>
    <r>
      <rPr>
        <sz val="11"/>
        <color theme="1"/>
        <rFont val="Calibri"/>
        <family val="2"/>
      </rPr>
      <t>(MWhe/Jahr)</t>
    </r>
  </si>
  <si>
    <r>
      <rPr>
        <sz val="11"/>
        <color theme="1"/>
        <rFont val="Calibri"/>
        <family val="2"/>
      </rPr>
      <t>(GZ/Jahr)</t>
    </r>
  </si>
  <si>
    <r>
      <rPr>
        <sz val="11"/>
        <color theme="1"/>
        <rFont val="Calibri"/>
        <family val="2"/>
      </rPr>
      <t>*Durchschnittswerte</t>
    </r>
  </si>
  <si>
    <r>
      <rPr>
        <b/>
        <sz val="11"/>
        <color theme="1"/>
        <rFont val="Calibri"/>
        <family val="2"/>
      </rPr>
      <t>4. Betrag der innerhalb von 30 Tagen nach Nennung des Gewinners zu hinterlegende Sicherheit</t>
    </r>
  </si>
  <si>
    <r>
      <rPr>
        <b/>
        <sz val="11"/>
        <color theme="1"/>
        <rFont val="Calibri"/>
        <family val="2"/>
      </rPr>
      <t>Erzeugungsstandorte</t>
    </r>
  </si>
  <si>
    <r>
      <rPr>
        <b/>
        <sz val="11"/>
        <color theme="1"/>
        <rFont val="Calibri"/>
        <family val="2"/>
      </rPr>
      <t>Sicherheit</t>
    </r>
  </si>
  <si>
    <r>
      <rPr>
        <sz val="11"/>
        <color theme="1"/>
        <rFont val="Calibri"/>
        <family val="2"/>
      </rPr>
      <t>(Bezeichnung)</t>
    </r>
  </si>
  <si>
    <r>
      <rPr>
        <sz val="11"/>
        <color theme="1"/>
        <rFont val="Calibri"/>
        <family val="2"/>
      </rPr>
      <t>(EUR)</t>
    </r>
  </si>
  <si>
    <r>
      <rPr>
        <b/>
        <sz val="11"/>
        <color theme="1"/>
        <rFont val="Calibri"/>
        <family val="2"/>
      </rPr>
      <t>GESAMT</t>
    </r>
  </si>
  <si>
    <r>
      <rPr>
        <b/>
        <sz val="11"/>
        <color theme="1"/>
        <rFont val="Calibri"/>
        <family val="2"/>
      </rPr>
      <t>5. Interner Rentabilitätssatz</t>
    </r>
  </si>
  <si>
    <r>
      <rPr>
        <b/>
        <sz val="11"/>
        <color theme="1"/>
        <rFont val="Calibri"/>
        <family val="2"/>
      </rPr>
      <t>Erzeugungsstandorte</t>
    </r>
  </si>
  <si>
    <r>
      <rPr>
        <b/>
        <sz val="11"/>
        <color theme="1"/>
        <rFont val="Calibri"/>
        <family val="2"/>
      </rPr>
      <t>IRS</t>
    </r>
  </si>
  <si>
    <r>
      <rPr>
        <sz val="11"/>
        <color theme="1"/>
        <rFont val="Calibri"/>
        <family val="2"/>
      </rPr>
      <t>(Bezeichnung)</t>
    </r>
  </si>
  <si>
    <r>
      <rPr>
        <sz val="11"/>
        <color theme="1"/>
        <rFont val="Calibri"/>
        <family val="2"/>
      </rPr>
      <t>%</t>
    </r>
  </si>
  <si>
    <r>
      <rPr>
        <sz val="11"/>
        <color theme="1"/>
        <rFont val="Calibri"/>
        <family val="2"/>
      </rPr>
      <t>Tab. I.1</t>
    </r>
  </si>
  <si>
    <r>
      <rPr>
        <b/>
        <sz val="11"/>
        <color theme="1"/>
        <rFont val="Calibri"/>
        <family val="2"/>
      </rPr>
      <t>Identifikation des Bewerbers</t>
    </r>
  </si>
  <si>
    <r>
      <rPr>
        <sz val="11"/>
        <color theme="1"/>
        <rFont val="Calibri"/>
        <family val="2"/>
      </rPr>
      <t>Firmenname/Bezeichnung</t>
    </r>
  </si>
  <si>
    <r>
      <rPr>
        <sz val="11"/>
        <color theme="1"/>
        <rFont val="Calibri"/>
        <family val="2"/>
      </rPr>
      <t>Rechtsform</t>
    </r>
  </si>
  <si>
    <r>
      <rPr>
        <sz val="11"/>
        <color theme="1"/>
        <rFont val="Calibri"/>
        <family val="2"/>
      </rPr>
      <t xml:space="preserve">Firmennummer </t>
    </r>
  </si>
  <si>
    <r>
      <rPr>
        <sz val="11"/>
        <color theme="1"/>
        <rFont val="Calibri"/>
        <family val="2"/>
      </rPr>
      <t>Adresse</t>
    </r>
  </si>
  <si>
    <r>
      <rPr>
        <sz val="11"/>
        <color theme="1"/>
        <rFont val="Calibri"/>
        <family val="2"/>
      </rPr>
      <t>Postleitzahl/Gemeinde</t>
    </r>
  </si>
  <si>
    <r>
      <rPr>
        <sz val="11"/>
        <color theme="1"/>
        <rFont val="Calibri"/>
        <family val="2"/>
      </rPr>
      <t>Land</t>
    </r>
  </si>
  <si>
    <r>
      <rPr>
        <sz val="11"/>
        <color theme="1"/>
        <rFont val="Calibri"/>
        <family val="2"/>
      </rPr>
      <t xml:space="preserve">Name der/des gesetzlichen Vertreter(s) </t>
    </r>
  </si>
  <si>
    <r>
      <rPr>
        <sz val="11"/>
        <color theme="1"/>
        <rFont val="Calibri"/>
        <family val="2"/>
      </rPr>
      <t xml:space="preserve">Titel der/des gesetzlichen Vertreter(s) </t>
    </r>
  </si>
  <si>
    <r>
      <rPr>
        <sz val="11"/>
        <color theme="1"/>
        <rFont val="Calibri"/>
        <family val="2"/>
      </rPr>
      <t>Tab. I.2</t>
    </r>
  </si>
  <si>
    <r>
      <rPr>
        <b/>
        <sz val="11"/>
        <color theme="1"/>
        <rFont val="Calibri"/>
        <family val="2"/>
      </rPr>
      <t>Identifikation des Ansprechpartners</t>
    </r>
  </si>
  <si>
    <r>
      <rPr>
        <sz val="11"/>
        <color theme="1"/>
        <rFont val="Calibri"/>
        <family val="2"/>
      </rPr>
      <t>Familienname</t>
    </r>
  </si>
  <si>
    <r>
      <rPr>
        <sz val="11"/>
        <color theme="1"/>
        <rFont val="Calibri"/>
        <family val="2"/>
      </rPr>
      <t>Vorname</t>
    </r>
  </si>
  <si>
    <r>
      <rPr>
        <sz val="11"/>
        <color theme="1"/>
        <rFont val="Calibri"/>
        <family val="2"/>
      </rPr>
      <t>Identifikationsnummer im Nationalregister</t>
    </r>
  </si>
  <si>
    <r>
      <rPr>
        <sz val="11"/>
        <color theme="1"/>
        <rFont val="Calibri"/>
        <family val="2"/>
      </rPr>
      <t>Funktion</t>
    </r>
  </si>
  <si>
    <r>
      <rPr>
        <sz val="11"/>
        <color theme="1"/>
        <rFont val="Calibri"/>
        <family val="2"/>
      </rPr>
      <t>Adresse</t>
    </r>
  </si>
  <si>
    <r>
      <rPr>
        <sz val="11"/>
        <color theme="1"/>
        <rFont val="Calibri"/>
        <family val="2"/>
      </rPr>
      <t>Postleitzahl/Gemeinde</t>
    </r>
  </si>
  <si>
    <r>
      <rPr>
        <sz val="11"/>
        <color theme="1"/>
        <rFont val="Calibri"/>
        <family val="2"/>
      </rPr>
      <t>Land</t>
    </r>
  </si>
  <si>
    <r>
      <rPr>
        <sz val="11"/>
        <color theme="1"/>
        <rFont val="Calibri"/>
        <family val="2"/>
      </rPr>
      <t>Telefon Festnetz/Mobiltelefon</t>
    </r>
  </si>
  <si>
    <r>
      <rPr>
        <sz val="11"/>
        <color theme="1"/>
        <rFont val="Calibri"/>
        <family val="2"/>
      </rPr>
      <t>E-Mail</t>
    </r>
  </si>
  <si>
    <r>
      <rPr>
        <b/>
        <sz val="11"/>
        <color theme="1"/>
        <rFont val="Calibri"/>
        <family val="2"/>
      </rPr>
      <t>Anzahl der Anlagen*</t>
    </r>
  </si>
  <si>
    <r>
      <rPr>
        <sz val="11"/>
        <color theme="1"/>
        <rFont val="Calibri"/>
        <family val="2"/>
      </rPr>
      <t>*</t>
    </r>
  </si>
  <si>
    <r>
      <rPr>
        <b/>
        <sz val="11"/>
        <color theme="1"/>
        <rFont val="Calibri"/>
        <family val="2"/>
      </rPr>
      <t>Beschreibung der Anlagen und Konformitätsanalyse</t>
    </r>
  </si>
  <si>
    <r>
      <rPr>
        <sz val="11"/>
        <color theme="1"/>
        <rFont val="Calibri"/>
        <family val="2"/>
      </rPr>
      <t xml:space="preserve">Anmerkungen: </t>
    </r>
  </si>
  <si>
    <r>
      <rPr>
        <sz val="11"/>
        <color theme="1"/>
        <rFont val="Calibri"/>
        <family val="2"/>
      </rPr>
      <t xml:space="preserve"> - die zur Charakterisierung der Anlagen herangezogene Begriffe (Pend, pqnv, Zugangszone zu Erdgas, …) werden im Zählercode (Ministererlass vom 12. März 2007) definiert.</t>
    </r>
  </si>
  <si>
    <r>
      <rPr>
        <sz val="11"/>
        <color theme="1"/>
        <rFont val="Calibri"/>
        <family val="2"/>
      </rPr>
      <t xml:space="preserve"> - die erste Tabelle (Tab. II.1) ist für jede Anlage separat auszufüllen</t>
    </r>
  </si>
  <si>
    <r>
      <rPr>
        <sz val="11"/>
        <color theme="1"/>
        <rFont val="Calibri"/>
        <family val="2"/>
      </rPr>
      <t xml:space="preserve"> - In Tab. II.2 werden die Konformitätskriterien auf Grundlage der in den nachstehenden Blättern eingeholten Informationen bewertet.</t>
    </r>
  </si>
  <si>
    <r>
      <rPr>
        <sz val="11"/>
        <color theme="1"/>
        <rFont val="Calibri"/>
        <family val="2"/>
      </rPr>
      <t xml:space="preserve">   Die angeführten Informationen gelten erst dann, nachdem die anderen Blätter ordnungsgemäß ausgefüllt wurden.</t>
    </r>
  </si>
  <si>
    <r>
      <rPr>
        <sz val="11"/>
        <color theme="1"/>
        <rFont val="Calibri"/>
        <family val="2"/>
      </rPr>
      <t xml:space="preserve">    Felder in Grün bedeuten, dass die Kriterien erfüllt wurden. </t>
    </r>
  </si>
  <si>
    <r>
      <rPr>
        <sz val="11"/>
        <color theme="1"/>
        <rFont val="Calibri"/>
        <family val="2"/>
      </rPr>
      <t xml:space="preserve">    Dieser Hintergrundfarbe zeigt an, dass eine Konformitätsbedingung nicht erfüllt wurde.</t>
    </r>
  </si>
  <si>
    <r>
      <rPr>
        <sz val="11"/>
        <color theme="1"/>
        <rFont val="Calibri"/>
        <family val="2"/>
      </rPr>
      <t xml:space="preserve"> - Tab II.3 stellt die Konformitätsindikatoren für das gesamte Projekt dar</t>
    </r>
  </si>
  <si>
    <r>
      <rPr>
        <b/>
        <sz val="11"/>
        <color theme="1"/>
        <rFont val="Calibri"/>
        <family val="2"/>
      </rPr>
      <t>Verschlüsselungsdaten für die Kennzeichnung der Anlagen (in den Herkunftsgarantiezertifikaten ausgegeben)</t>
    </r>
  </si>
  <si>
    <r>
      <rPr>
        <sz val="11"/>
        <color theme="1"/>
        <rFont val="Calibri"/>
        <family val="2"/>
      </rPr>
      <t>Tab. II.1</t>
    </r>
  </si>
  <si>
    <r>
      <rPr>
        <sz val="11"/>
        <color theme="1"/>
        <rFont val="Calibri"/>
        <family val="2"/>
      </rPr>
      <t>Anlage Nr.</t>
    </r>
  </si>
  <si>
    <r>
      <rPr>
        <sz val="11"/>
        <color theme="1"/>
        <rFont val="Calibri"/>
        <family val="2"/>
      </rPr>
      <t>Bezeichnung des Standorts der Erzeugung</t>
    </r>
  </si>
  <si>
    <r>
      <rPr>
        <sz val="11"/>
        <color theme="1"/>
        <rFont val="Calibri"/>
        <family val="2"/>
      </rPr>
      <t>Erzeuger</t>
    </r>
  </si>
  <si>
    <r>
      <rPr>
        <sz val="11"/>
        <color theme="1"/>
        <rFont val="Calibri"/>
        <family val="2"/>
      </rPr>
      <t>Inbetriebnahme (Initialisierungsdatum des Zählers mit Herkunftsgarantiezertifikat vom vereinbarten Organ)</t>
    </r>
  </si>
  <si>
    <r>
      <rPr>
        <sz val="11"/>
        <color theme="1"/>
        <rFont val="Calibri"/>
        <family val="2"/>
      </rPr>
      <t>Zugangszone zu Erdgas</t>
    </r>
  </si>
  <si>
    <r>
      <rPr>
        <sz val="11"/>
        <rFont val="Calibri"/>
        <family val="2"/>
      </rPr>
      <t>Adresse</t>
    </r>
  </si>
  <si>
    <r>
      <rPr>
        <sz val="11"/>
        <rFont val="Calibri"/>
        <family val="2"/>
      </rPr>
      <t>Postleitzahl/Gemeinde</t>
    </r>
  </si>
  <si>
    <r>
      <rPr>
        <sz val="11"/>
        <color theme="1"/>
        <rFont val="Calibri"/>
        <family val="2"/>
      </rPr>
      <t>Netzwerkverwalter</t>
    </r>
  </si>
  <si>
    <r>
      <rPr>
        <sz val="11"/>
        <color theme="1"/>
        <rFont val="Calibri"/>
        <family val="2"/>
      </rPr>
      <t>Netzanschlussspannung (kV)</t>
    </r>
  </si>
  <si>
    <r>
      <rPr>
        <sz val="11"/>
        <color theme="1"/>
        <rFont val="Calibri"/>
        <family val="2"/>
      </rPr>
      <t>Zugelassene Prüfstelle</t>
    </r>
  </si>
  <si>
    <r>
      <rPr>
        <sz val="11"/>
        <color theme="1"/>
        <rFont val="Calibri"/>
        <family val="2"/>
      </rPr>
      <t>Einspeisung in das Netz</t>
    </r>
  </si>
  <si>
    <r>
      <rPr>
        <sz val="11"/>
        <color theme="1"/>
        <rFont val="Calibri"/>
        <family val="2"/>
      </rPr>
      <t>Lokale Versorgung</t>
    </r>
  </si>
  <si>
    <r>
      <rPr>
        <sz val="11"/>
        <color theme="1"/>
        <rFont val="Calibri"/>
        <family val="2"/>
      </rPr>
      <t>Eigenverbrauch</t>
    </r>
  </si>
  <si>
    <r>
      <rPr>
        <sz val="11"/>
        <color theme="1"/>
        <rFont val="Calibri"/>
        <family val="2"/>
      </rPr>
      <t xml:space="preserve">GPS-Angaben - Breitegrad </t>
    </r>
    <r>
      <rPr>
        <i/>
        <sz val="11"/>
        <color theme="1"/>
        <rFont val="Calibri"/>
        <family val="2"/>
      </rPr>
      <t>(optional)</t>
    </r>
  </si>
  <si>
    <r>
      <rPr>
        <sz val="11"/>
        <color theme="1"/>
        <rFont val="Calibri"/>
        <family val="2"/>
      </rPr>
      <t xml:space="preserve">GPS-Angaben - Längegrad </t>
    </r>
    <r>
      <rPr>
        <i/>
        <sz val="11"/>
        <color theme="1"/>
        <rFont val="Calibri"/>
        <family val="2"/>
      </rPr>
      <t>(optional)</t>
    </r>
  </si>
  <si>
    <r>
      <rPr>
        <b/>
        <sz val="11"/>
        <color theme="1"/>
        <rFont val="Calibri"/>
        <family val="2"/>
      </rPr>
      <t>Bewertung der Konformitätskriterien der Anlagen</t>
    </r>
  </si>
  <si>
    <r>
      <rPr>
        <sz val="11"/>
        <color theme="1"/>
        <rFont val="Calibri"/>
        <family val="2"/>
      </rPr>
      <t>Tab. II.2</t>
    </r>
  </si>
  <si>
    <r>
      <rPr>
        <sz val="11"/>
        <color theme="1"/>
        <rFont val="Calibri"/>
        <family val="2"/>
      </rPr>
      <t xml:space="preserve">Anzahl der Anlagen </t>
    </r>
  </si>
  <si>
    <r>
      <rPr>
        <sz val="11"/>
        <color theme="1"/>
        <rFont val="Calibri"/>
        <family val="2"/>
      </rPr>
      <t>Konformität (&gt; 20MW)</t>
    </r>
  </si>
  <si>
    <r>
      <rPr>
        <sz val="11"/>
        <color theme="1"/>
        <rFont val="Calibri"/>
        <family val="2"/>
      </rPr>
      <t>Prozentsatz ins Netz eingespeister Strom</t>
    </r>
  </si>
  <si>
    <r>
      <rPr>
        <sz val="11"/>
        <color theme="1"/>
        <rFont val="Calibri"/>
        <family val="2"/>
      </rPr>
      <t>Prozentsatz Eigenverbrauch Strom</t>
    </r>
  </si>
  <si>
    <r>
      <rPr>
        <sz val="11"/>
        <color theme="1"/>
        <rFont val="Calibri"/>
        <family val="2"/>
      </rPr>
      <t>Prozentsatz lokale Lieferung von Strom</t>
    </r>
  </si>
  <si>
    <r>
      <rPr>
        <sz val="11"/>
        <color theme="1"/>
        <rFont val="Calibri"/>
        <family val="2"/>
      </rPr>
      <t>Durchschnittliche genutzte Wärme [GWhq/Jahr]</t>
    </r>
  </si>
  <si>
    <r>
      <rPr>
        <sz val="11"/>
        <color theme="1"/>
        <rFont val="Calibri"/>
        <family val="2"/>
      </rPr>
      <t>CO2-Einsparungsrate [&gt;75%]</t>
    </r>
  </si>
  <si>
    <r>
      <rPr>
        <b/>
        <sz val="11"/>
        <color theme="1"/>
        <rFont val="Calibri"/>
        <family val="2"/>
      </rPr>
      <t>Konformitätsanalyse des Projekts</t>
    </r>
  </si>
  <si>
    <r>
      <rPr>
        <sz val="11"/>
        <color theme="1"/>
        <rFont val="Calibri"/>
        <family val="2"/>
      </rPr>
      <t>Tab. II.3</t>
    </r>
  </si>
  <si>
    <r>
      <rPr>
        <sz val="11"/>
        <color theme="1"/>
        <rFont val="Calibri"/>
        <family val="2"/>
      </rPr>
      <t>Kriterium</t>
    </r>
  </si>
  <si>
    <r>
      <rPr>
        <sz val="11"/>
        <color theme="1"/>
        <rFont val="Calibri"/>
        <family val="2"/>
      </rPr>
      <t>Wert
Projekt</t>
    </r>
  </si>
  <si>
    <r>
      <rPr>
        <sz val="11"/>
        <color theme="1"/>
        <rFont val="Calibri"/>
        <family val="2"/>
      </rPr>
      <t>Bedingung</t>
    </r>
  </si>
  <si>
    <r>
      <rPr>
        <sz val="11"/>
        <color theme="1"/>
        <rFont val="Calibri"/>
        <family val="2"/>
      </rPr>
      <t>Schwelle 
CSC</t>
    </r>
  </si>
  <si>
    <r>
      <rPr>
        <sz val="11"/>
        <color theme="1"/>
        <rFont val="Calibri"/>
        <family val="2"/>
      </rPr>
      <t>Compliance</t>
    </r>
  </si>
  <si>
    <r>
      <rPr>
        <sz val="11"/>
        <color theme="1"/>
        <rFont val="Calibri"/>
        <family val="2"/>
      </rPr>
      <t xml:space="preserve"> &gt; =</t>
    </r>
  </si>
  <si>
    <r>
      <rPr>
        <sz val="11"/>
        <color theme="1"/>
        <rFont val="Calibri"/>
        <family val="2"/>
      </rPr>
      <t>&lt; =</t>
    </r>
  </si>
  <si>
    <r>
      <rPr>
        <sz val="11"/>
        <color theme="1"/>
        <rFont val="Calibri"/>
        <family val="2"/>
      </rPr>
      <t xml:space="preserve"> = </t>
    </r>
  </si>
  <si>
    <r>
      <rPr>
        <sz val="11"/>
        <color theme="1"/>
        <rFont val="Calibri"/>
        <family val="2"/>
      </rPr>
      <t xml:space="preserve"> = </t>
    </r>
  </si>
  <si>
    <r>
      <rPr>
        <sz val="11"/>
        <color theme="1"/>
        <rFont val="Calibri"/>
        <family val="2"/>
      </rPr>
      <t xml:space="preserve"> = </t>
    </r>
  </si>
  <si>
    <r>
      <rPr>
        <sz val="11"/>
        <color theme="1"/>
        <rFont val="Calibri"/>
        <family val="2"/>
      </rPr>
      <t xml:space="preserve"> = </t>
    </r>
  </si>
  <si>
    <r>
      <rPr>
        <i/>
        <sz val="11"/>
        <color rgb="FFE7E6E6"/>
        <rFont val="Calibri"/>
        <family val="2"/>
      </rPr>
      <t>Parameter</t>
    </r>
  </si>
  <si>
    <r>
      <rPr>
        <i/>
        <sz val="11"/>
        <color rgb="FFE7E6E6"/>
        <rFont val="Calibri"/>
        <family val="2"/>
      </rPr>
      <t>Wert</t>
    </r>
  </si>
  <si>
    <r>
      <rPr>
        <i/>
        <sz val="11"/>
        <color rgb="FFE7E6E6"/>
        <rFont val="Calibri"/>
        <family val="2"/>
      </rPr>
      <t>Netzwerkverwalter</t>
    </r>
  </si>
  <si>
    <r>
      <rPr>
        <i/>
        <sz val="11"/>
        <color rgb="FFE7E6E6"/>
        <rFont val="Calibri"/>
        <family val="2"/>
      </rPr>
      <t>OA</t>
    </r>
  </si>
  <si>
    <r>
      <rPr>
        <i/>
        <sz val="11"/>
        <color rgb="FFE7E6E6"/>
        <rFont val="Calibri"/>
        <family val="2"/>
      </rPr>
      <t>Ja/nein</t>
    </r>
  </si>
  <si>
    <r>
      <rPr>
        <i/>
        <sz val="11"/>
        <color rgb="FFE7E6E6"/>
        <rFont val="Calibri"/>
        <family val="2"/>
      </rPr>
      <t>AIEG</t>
    </r>
  </si>
  <si>
    <r>
      <rPr>
        <i/>
        <sz val="11"/>
        <color rgb="FFE7E6E6"/>
        <rFont val="Calibri"/>
        <family val="2"/>
      </rPr>
      <t>SGS</t>
    </r>
  </si>
  <si>
    <r>
      <rPr>
        <i/>
        <sz val="11"/>
        <color rgb="FFE7E6E6"/>
        <rFont val="Calibri"/>
        <family val="2"/>
      </rPr>
      <t>ja</t>
    </r>
  </si>
  <si>
    <r>
      <rPr>
        <i/>
        <sz val="11"/>
        <color rgb="FFE7E6E6"/>
        <rFont val="Calibri"/>
        <family val="2"/>
      </rPr>
      <t>AIESH</t>
    </r>
  </si>
  <si>
    <r>
      <rPr>
        <i/>
        <sz val="11"/>
        <color rgb="FFE7E6E6"/>
        <rFont val="Calibri"/>
        <family val="2"/>
      </rPr>
      <t>Vinçotte</t>
    </r>
  </si>
  <si>
    <r>
      <rPr>
        <i/>
        <sz val="11"/>
        <color rgb="FFE7E6E6"/>
        <rFont val="Calibri"/>
        <family val="2"/>
      </rPr>
      <t>nein</t>
    </r>
  </si>
  <si>
    <r>
      <rPr>
        <i/>
        <sz val="11"/>
        <color rgb="FFE7E6E6"/>
        <rFont val="Calibri"/>
        <family val="2"/>
      </rPr>
      <t>ELIA</t>
    </r>
  </si>
  <si>
    <r>
      <rPr>
        <i/>
        <sz val="11"/>
        <color rgb="FFE7E6E6"/>
        <rFont val="Calibri"/>
        <family val="2"/>
      </rPr>
      <t>BTV</t>
    </r>
  </si>
  <si>
    <r>
      <rPr>
        <i/>
        <sz val="11"/>
        <color rgb="FFE7E6E6"/>
        <rFont val="Calibri"/>
        <family val="2"/>
      </rPr>
      <t>GASELWEST (EANDIS)</t>
    </r>
  </si>
  <si>
    <r>
      <rPr>
        <i/>
        <sz val="11"/>
        <color rgb="FFE7E6E6"/>
        <rFont val="Calibri"/>
        <family val="2"/>
      </rPr>
      <t>Electro-test</t>
    </r>
  </si>
  <si>
    <r>
      <rPr>
        <i/>
        <sz val="11"/>
        <color rgb="FFE7E6E6"/>
        <rFont val="Calibri"/>
        <family val="2"/>
      </rPr>
      <t>ORES (Namur)</t>
    </r>
  </si>
  <si>
    <r>
      <rPr>
        <i/>
        <sz val="11"/>
        <color rgb="FFE7E6E6"/>
        <rFont val="Calibri"/>
        <family val="2"/>
      </rPr>
      <t>ORES (Hainaut Electricité)</t>
    </r>
  </si>
  <si>
    <r>
      <rPr>
        <i/>
        <sz val="11"/>
        <color rgb="FFE7E6E6"/>
        <rFont val="Calibri"/>
        <family val="2"/>
      </rPr>
      <t xml:space="preserve">ORES (Est) </t>
    </r>
  </si>
  <si>
    <r>
      <rPr>
        <i/>
        <sz val="11"/>
        <color rgb="FFE7E6E6"/>
        <rFont val="Calibri"/>
        <family val="2"/>
      </rPr>
      <t>ORES (Luxembourg)</t>
    </r>
  </si>
  <si>
    <r>
      <rPr>
        <i/>
        <sz val="11"/>
        <color rgb="FFE7E6E6"/>
        <rFont val="Calibri"/>
        <family val="2"/>
      </rPr>
      <t>ORES (Verviers)</t>
    </r>
  </si>
  <si>
    <r>
      <rPr>
        <i/>
        <sz val="11"/>
        <color rgb="FFE7E6E6"/>
        <rFont val="Calibri"/>
        <family val="2"/>
      </rPr>
      <t>ORES (Brabant wallon)</t>
    </r>
  </si>
  <si>
    <r>
      <rPr>
        <i/>
        <sz val="11"/>
        <color rgb="FFE7E6E6"/>
        <rFont val="Calibri"/>
        <family val="2"/>
      </rPr>
      <t>ORES (Mouscron)</t>
    </r>
  </si>
  <si>
    <r>
      <rPr>
        <i/>
        <sz val="11"/>
        <color rgb="FFE7E6E6"/>
        <rFont val="Calibri"/>
        <family val="2"/>
      </rPr>
      <t>PBE (Infrax)</t>
    </r>
  </si>
  <si>
    <r>
      <rPr>
        <i/>
        <sz val="11"/>
        <color rgb="FFE7E6E6"/>
        <rFont val="Calibri"/>
        <family val="2"/>
      </rPr>
      <t>REGIE DE L'ELECTRICITE DE WAVRE</t>
    </r>
  </si>
  <si>
    <r>
      <rPr>
        <i/>
        <sz val="11"/>
        <color rgb="FFE7E6E6"/>
        <rFont val="Calibri"/>
        <family val="2"/>
      </rPr>
      <t>RESA</t>
    </r>
  </si>
  <si>
    <t>Conformité (&lt;= 2,5 CV/MWhe)</t>
  </si>
  <si>
    <t>Conformité</t>
  </si>
  <si>
    <t>Conformité &lt; 9%</t>
  </si>
  <si>
    <t>Conformité ( &gt; 75%)</t>
  </si>
  <si>
    <r>
      <rPr>
        <b/>
        <sz val="11"/>
        <rFont val="Calibri"/>
        <family val="2"/>
      </rPr>
      <t>Beschreibung aller im Projekt eingesetzten Betriebsstoffe</t>
    </r>
  </si>
  <si>
    <r>
      <rPr>
        <b/>
        <u/>
        <sz val="11"/>
        <color rgb="FFFF0000"/>
        <rFont val="Calibri"/>
        <family val="2"/>
      </rPr>
      <t>Anleitung</t>
    </r>
    <r>
      <rPr>
        <b/>
        <sz val="11"/>
        <color rgb="FFFF0000"/>
        <rFont val="Calibri"/>
        <family val="2"/>
      </rPr>
      <t>: alle Felder in Hellblau (ausschließlich) ausfüllen</t>
    </r>
  </si>
  <si>
    <r>
      <rPr>
        <b/>
        <sz val="11"/>
        <color rgb="FFFF0000"/>
        <rFont val="Calibri"/>
        <family val="2"/>
      </rPr>
      <t xml:space="preserve"> - Eine Zeile pro Versorgungsvertrag und pro „Betriebsstoff Biomasse“ im Sinne des Lastenhefts (siehe V.3 Definitionen)</t>
    </r>
  </si>
  <si>
    <r>
      <rPr>
        <b/>
        <sz val="11"/>
        <color rgb="FFFF0000"/>
        <rFont val="Calibri"/>
        <family val="2"/>
      </rPr>
      <t xml:space="preserve"> - Die Spalten „Nr. Ref.“ dienen für die Nummern der Referenzdokumente zur Belegung der angegebenen Daten</t>
    </r>
  </si>
  <si>
    <r>
      <rPr>
        <b/>
        <sz val="11"/>
        <color rgb="FFFF0000"/>
        <rFont val="Calibri"/>
        <family val="2"/>
      </rPr>
      <t xml:space="preserve">   (entsprechend der in der dem Bewerbungsformular beigelegten verwendeten Nummerierung)</t>
    </r>
  </si>
  <si>
    <r>
      <rPr>
        <sz val="11"/>
        <color theme="1"/>
        <rFont val="Calibri"/>
        <family val="2"/>
      </rPr>
      <t>Tab. III.1</t>
    </r>
  </si>
  <si>
    <r>
      <rPr>
        <b/>
        <sz val="11"/>
        <rFont val="Calibri"/>
        <family val="2"/>
      </rPr>
      <t>Informationen über die Lieferanten -</t>
    </r>
    <r>
      <rPr>
        <b/>
        <i/>
        <sz val="11"/>
        <color theme="1"/>
        <rFont val="Calibri"/>
        <family val="2"/>
      </rPr>
      <t xml:space="preserve"> Die Lieferanten werden voraussichtlich von der Verwaltung, der CWaPE, übergreifender Ausschuss für Biomasse (le Comité transversal de la biomasse) und der Jury kontaktiert werden</t>
    </r>
  </si>
  <si>
    <r>
      <rPr>
        <b/>
        <sz val="11"/>
        <rFont val="Calibri"/>
        <family val="2"/>
      </rPr>
      <t>Informationen zum Versorgungsvertrag</t>
    </r>
  </si>
  <si>
    <r>
      <rPr>
        <b/>
        <sz val="11"/>
        <rFont val="Calibri"/>
        <family val="2"/>
      </rPr>
      <t>Informationen zum Betriebsstoff</t>
    </r>
  </si>
  <si>
    <r>
      <rPr>
        <sz val="11"/>
        <rFont val="Calibri"/>
        <family val="2"/>
      </rPr>
      <t>Betriebsstoff Nr.</t>
    </r>
  </si>
  <si>
    <r>
      <rPr>
        <sz val="11"/>
        <rFont val="Calibri"/>
        <family val="2"/>
      </rPr>
      <t>Bezeichnung des Betriebsstoffes</t>
    </r>
  </si>
  <si>
    <r>
      <rPr>
        <sz val="11"/>
        <rFont val="Calibri"/>
        <family val="2"/>
      </rPr>
      <t>Art des Betriebsstoffes</t>
    </r>
  </si>
  <si>
    <r>
      <rPr>
        <sz val="11"/>
        <color theme="1"/>
        <rFont val="Calibri"/>
        <family val="2"/>
      </rPr>
      <t>Lieferant</t>
    </r>
  </si>
  <si>
    <r>
      <rPr>
        <sz val="11"/>
        <color theme="1"/>
        <rFont val="Calibri"/>
        <family val="2"/>
      </rPr>
      <t>Name des Ansprechpartners beim Lieferanten</t>
    </r>
  </si>
  <si>
    <r>
      <rPr>
        <sz val="11"/>
        <color theme="1"/>
        <rFont val="Calibri"/>
        <family val="2"/>
      </rPr>
      <t>Postadresse des Ansprechpartners</t>
    </r>
  </si>
  <si>
    <r>
      <rPr>
        <sz val="11"/>
        <color theme="1"/>
        <rFont val="Calibri"/>
        <family val="2"/>
      </rPr>
      <t>E-Mail-Adresse des Ansprechpartners</t>
    </r>
  </si>
  <si>
    <r>
      <rPr>
        <sz val="11"/>
        <color theme="1"/>
        <rFont val="Calibri"/>
        <family val="2"/>
      </rPr>
      <t>Telefonnr. 1 des Ansprechpartners</t>
    </r>
  </si>
  <si>
    <r>
      <rPr>
        <sz val="11"/>
        <color theme="1"/>
        <rFont val="Calibri"/>
        <family val="2"/>
      </rPr>
      <t>Telefonnr. 2 des Ansprechpartners</t>
    </r>
  </si>
  <si>
    <r>
      <rPr>
        <sz val="11"/>
        <color theme="1"/>
        <rFont val="Calibri"/>
        <family val="2"/>
      </rPr>
      <t>Vertragstyp</t>
    </r>
  </si>
  <si>
    <r>
      <rPr>
        <sz val="11"/>
        <color theme="1"/>
        <rFont val="Calibri"/>
        <family val="2"/>
      </rPr>
      <t>Kommerzielle Bezeichnung des Betriebsstoffs</t>
    </r>
  </si>
  <si>
    <r>
      <rPr>
        <sz val="11"/>
        <color theme="1"/>
        <rFont val="Calibri"/>
        <family val="2"/>
      </rPr>
      <t>Garantie der Beschaffung
[Jahre]</t>
    </r>
  </si>
  <si>
    <r>
      <rPr>
        <sz val="11"/>
        <color theme="1"/>
        <rFont val="Calibri"/>
        <family val="2"/>
      </rPr>
      <t>Anmerkung</t>
    </r>
  </si>
  <si>
    <r>
      <rPr>
        <sz val="11"/>
        <rFont val="Calibri"/>
        <family val="2"/>
      </rPr>
      <t>Nr. Ref.</t>
    </r>
  </si>
  <si>
    <r>
      <rPr>
        <sz val="11"/>
        <rFont val="Calibri"/>
        <family val="2"/>
      </rPr>
      <t>Nr. Ref.</t>
    </r>
  </si>
  <si>
    <r>
      <rPr>
        <sz val="11"/>
        <rFont val="Calibri"/>
        <family val="2"/>
      </rPr>
      <t>Nr. Ref.</t>
    </r>
  </si>
  <si>
    <r>
      <rPr>
        <sz val="11"/>
        <rFont val="Calibri"/>
        <family val="2"/>
      </rPr>
      <t>Herkunftsort des
Betriebsstoffs</t>
    </r>
  </si>
  <si>
    <r>
      <rPr>
        <sz val="11"/>
        <rFont val="Calibri"/>
        <family val="2"/>
      </rPr>
      <t>Erzeugungsland
falls außerhalb Belgien</t>
    </r>
  </si>
  <si>
    <r>
      <rPr>
        <sz val="11"/>
        <rFont val="Calibri"/>
        <family val="2"/>
      </rPr>
      <t>Freie Erläuterung der physikalisch-chemischen Zusammensetzung des Betriebsstoffs</t>
    </r>
  </si>
  <si>
    <r>
      <rPr>
        <sz val="11"/>
        <rFont val="Calibri"/>
        <family val="2"/>
      </rPr>
      <t>Unterer Heizwert
[MWh/Tonne Feuchtmaterial]</t>
    </r>
  </si>
  <si>
    <r>
      <rPr>
        <i/>
        <sz val="11"/>
        <color rgb="FFE7E6E6"/>
        <rFont val="Calibri"/>
        <family val="2"/>
      </rPr>
      <t>Art des Betriebsstoffes</t>
    </r>
  </si>
  <si>
    <r>
      <rPr>
        <i/>
        <sz val="11"/>
        <color rgb="FFE7E6E6"/>
        <rFont val="Calibri"/>
        <family val="2"/>
      </rPr>
      <t>Fest nachhaltig?</t>
    </r>
  </si>
  <si>
    <r>
      <rPr>
        <i/>
        <sz val="11"/>
        <color rgb="FFE7E6E6"/>
        <rFont val="Calibri"/>
        <family val="2"/>
      </rPr>
      <t>Erneuerbar</t>
    </r>
  </si>
  <si>
    <r>
      <rPr>
        <i/>
        <sz val="11"/>
        <color rgb="FFE7E6E6"/>
        <rFont val="Calibri"/>
        <family val="2"/>
      </rPr>
      <t>Herkunftsort des Betriebsstoffs</t>
    </r>
  </si>
  <si>
    <r>
      <rPr>
        <i/>
        <sz val="11"/>
        <color rgb="FFE7E6E6"/>
        <rFont val="Calibri"/>
        <family val="2"/>
      </rPr>
      <t>Nachhaltigkeit</t>
    </r>
  </si>
  <si>
    <r>
      <rPr>
        <i/>
        <sz val="11"/>
        <color rgb="FFE7E6E6"/>
        <rFont val="Calibri"/>
        <family val="2"/>
      </rPr>
      <t>Konflikt bei der Verwendung</t>
    </r>
  </si>
  <si>
    <r>
      <rPr>
        <i/>
        <sz val="11"/>
        <color rgb="FFE7E6E6"/>
        <rFont val="Calibri"/>
        <family val="2"/>
      </rPr>
      <t>Zuverlässigkeit</t>
    </r>
  </si>
  <si>
    <r>
      <rPr>
        <i/>
        <sz val="11"/>
        <color rgb="FFE7E6E6"/>
        <rFont val="Calibri"/>
        <family val="2"/>
      </rPr>
      <t>Versorgungsgarantie</t>
    </r>
  </si>
  <si>
    <r>
      <rPr>
        <i/>
        <sz val="11"/>
        <color rgb="FFE7E6E6"/>
        <rFont val="Calibri"/>
        <family val="2"/>
      </rPr>
      <t>Primäre aus dem Wald stammende feste Biomasse</t>
    </r>
  </si>
  <si>
    <r>
      <rPr>
        <i/>
        <sz val="11"/>
        <color rgb="FFE7E6E6"/>
        <rFont val="Calibri"/>
        <family val="2"/>
      </rPr>
      <t>Fest nachhaltig</t>
    </r>
  </si>
  <si>
    <r>
      <rPr>
        <i/>
        <sz val="11"/>
        <color rgb="FFE7E6E6"/>
        <rFont val="Calibri"/>
        <family val="2"/>
      </rPr>
      <t>Erneuerbar</t>
    </r>
  </si>
  <si>
    <r>
      <rPr>
        <i/>
        <sz val="11"/>
        <color rgb="FFE7E6E6"/>
        <rFont val="Calibri"/>
        <family val="2"/>
      </rPr>
      <t xml:space="preserve">In Belgien erzeugte Ressource </t>
    </r>
  </si>
  <si>
    <r>
      <rPr>
        <i/>
        <sz val="11"/>
        <color rgb="FFE7E6E6"/>
        <rFont val="Calibri"/>
        <family val="2"/>
      </rPr>
      <t>Erhöht</t>
    </r>
  </si>
  <si>
    <r>
      <rPr>
        <i/>
        <sz val="11"/>
        <color rgb="FFE7E6E6"/>
        <rFont val="Calibri"/>
        <family val="2"/>
      </rPr>
      <t>Erhöht</t>
    </r>
  </si>
  <si>
    <r>
      <rPr>
        <i/>
        <sz val="11"/>
        <color rgb="FFE7E6E6"/>
        <rFont val="Calibri"/>
        <family val="2"/>
      </rPr>
      <t>Kein Risiko</t>
    </r>
  </si>
  <si>
    <r>
      <rPr>
        <i/>
        <sz val="11"/>
        <color rgb="FFE7E6E6"/>
        <rFont val="Calibri"/>
        <family val="2"/>
      </rPr>
      <t>Keine Garantie</t>
    </r>
  </si>
  <si>
    <r>
      <rPr>
        <i/>
        <sz val="11"/>
        <color rgb="FFE7E6E6"/>
        <rFont val="Calibri"/>
        <family val="2"/>
      </rPr>
      <t>Primär nicht aus dem Wald stammende feste Biomasse</t>
    </r>
  </si>
  <si>
    <r>
      <rPr>
        <i/>
        <sz val="11"/>
        <color rgb="FFE7E6E6"/>
        <rFont val="Calibri"/>
        <family val="2"/>
      </rPr>
      <t>Fest nachhaltig</t>
    </r>
  </si>
  <si>
    <r>
      <rPr>
        <i/>
        <sz val="11"/>
        <color rgb="FFE7E6E6"/>
        <rFont val="Calibri"/>
        <family val="2"/>
      </rPr>
      <t>Erneuerbar</t>
    </r>
  </si>
  <si>
    <r>
      <rPr>
        <i/>
        <sz val="11"/>
        <color rgb="FFE7E6E6"/>
        <rFont val="Calibri"/>
        <family val="2"/>
      </rPr>
      <t xml:space="preserve">In einem EU-Land erzeugte Ressource </t>
    </r>
  </si>
  <si>
    <r>
      <rPr>
        <i/>
        <sz val="11"/>
        <color rgb="FFE7E6E6"/>
        <rFont val="Calibri"/>
        <family val="2"/>
      </rPr>
      <t>Durchschnittlich</t>
    </r>
  </si>
  <si>
    <r>
      <rPr>
        <i/>
        <sz val="11"/>
        <color rgb="FFE7E6E6"/>
        <rFont val="Calibri"/>
        <family val="2"/>
      </rPr>
      <t>Durchschnittlich</t>
    </r>
  </si>
  <si>
    <r>
      <rPr>
        <i/>
        <sz val="11"/>
        <color rgb="FFE7E6E6"/>
        <rFont val="Calibri"/>
        <family val="2"/>
      </rPr>
      <t>Schwaches Risiko</t>
    </r>
  </si>
  <si>
    <r>
      <rPr>
        <i/>
        <sz val="11"/>
        <color rgb="FFE7E6E6"/>
        <rFont val="Calibri"/>
        <family val="2"/>
      </rPr>
      <t>Eigene Ressource</t>
    </r>
  </si>
  <si>
    <r>
      <rPr>
        <i/>
        <sz val="11"/>
        <color rgb="FFE7E6E6"/>
        <rFont val="Calibri"/>
        <family val="2"/>
      </rPr>
      <t>Sekundäre feste Biomasse (Überreste aus Transformation)</t>
    </r>
  </si>
  <si>
    <r>
      <rPr>
        <i/>
        <sz val="11"/>
        <color rgb="FFE7E6E6"/>
        <rFont val="Calibri"/>
        <family val="2"/>
      </rPr>
      <t>Fest nachhaltig</t>
    </r>
  </si>
  <si>
    <r>
      <rPr>
        <i/>
        <sz val="11"/>
        <color rgb="FFE7E6E6"/>
        <rFont val="Calibri"/>
        <family val="2"/>
      </rPr>
      <t>Erneuerbar</t>
    </r>
  </si>
  <si>
    <r>
      <rPr>
        <i/>
        <sz val="11"/>
        <color rgb="FFE7E6E6"/>
        <rFont val="Calibri"/>
        <family val="2"/>
      </rPr>
      <t>Außerhalb der EU erzeugte Ressource</t>
    </r>
  </si>
  <si>
    <r>
      <rPr>
        <i/>
        <sz val="11"/>
        <color rgb="FFE7E6E6"/>
        <rFont val="Calibri"/>
        <family val="2"/>
      </rPr>
      <t>Schwach</t>
    </r>
  </si>
  <si>
    <r>
      <rPr>
        <i/>
        <sz val="11"/>
        <color rgb="FFE7E6E6"/>
        <rFont val="Calibri"/>
        <family val="2"/>
      </rPr>
      <t>Schwach</t>
    </r>
  </si>
  <si>
    <r>
      <rPr>
        <i/>
        <sz val="11"/>
        <color rgb="FFE7E6E6"/>
        <rFont val="Calibri"/>
        <family val="2"/>
      </rPr>
      <t>Durchschnittliches Risiko</t>
    </r>
  </si>
  <si>
    <r>
      <rPr>
        <i/>
        <sz val="11"/>
        <color rgb="FFE7E6E6"/>
        <rFont val="Calibri"/>
        <family val="2"/>
      </rPr>
      <t>Versorgungsvertrag</t>
    </r>
  </si>
  <si>
    <r>
      <rPr>
        <i/>
        <sz val="11"/>
        <color rgb="FFE7E6E6"/>
        <rFont val="Calibri"/>
        <family val="2"/>
      </rPr>
      <t>Solide tertiäre Biomasse (Abfälle)</t>
    </r>
  </si>
  <si>
    <r>
      <rPr>
        <i/>
        <sz val="11"/>
        <color rgb="FFE7E6E6"/>
        <rFont val="Calibri"/>
        <family val="2"/>
      </rPr>
      <t>Fest nachhaltig</t>
    </r>
  </si>
  <si>
    <r>
      <rPr>
        <i/>
        <sz val="11"/>
        <color rgb="FFE7E6E6"/>
        <rFont val="Calibri"/>
        <family val="2"/>
      </rPr>
      <t>Erneuerbar</t>
    </r>
  </si>
  <si>
    <r>
      <rPr>
        <i/>
        <sz val="11"/>
        <color rgb="FFE7E6E6"/>
        <rFont val="Calibri"/>
        <family val="2"/>
      </rPr>
      <t>Nicht nachhaltig</t>
    </r>
  </si>
  <si>
    <r>
      <rPr>
        <i/>
        <sz val="11"/>
        <color rgb="FFE7E6E6"/>
        <rFont val="Calibri"/>
        <family val="2"/>
      </rPr>
      <t>Keine Rückverfolgbarkeit</t>
    </r>
  </si>
  <si>
    <r>
      <rPr>
        <i/>
        <sz val="11"/>
        <color rgb="FFE7E6E6"/>
        <rFont val="Calibri"/>
        <family val="2"/>
      </rPr>
      <t>Erhöhtes Risiko</t>
    </r>
  </si>
  <si>
    <r>
      <rPr>
        <i/>
        <sz val="11"/>
        <color rgb="FFE7E6E6"/>
        <rFont val="Calibri"/>
        <family val="2"/>
      </rPr>
      <t>Nicht zuverlässig</t>
    </r>
  </si>
  <si>
    <r>
      <rPr>
        <i/>
        <sz val="11"/>
        <color rgb="FFE7E6E6"/>
        <rFont val="Calibri"/>
        <family val="2"/>
      </rPr>
      <t>Nicht feste Biomasse</t>
    </r>
  </si>
  <si>
    <r>
      <rPr>
        <i/>
        <sz val="11"/>
        <color rgb="FFE7E6E6"/>
        <rFont val="Calibri"/>
        <family val="2"/>
      </rPr>
      <t>Nicht fest</t>
    </r>
  </si>
  <si>
    <r>
      <rPr>
        <i/>
        <sz val="11"/>
        <color rgb="FFE7E6E6"/>
        <rFont val="Calibri"/>
        <family val="2"/>
      </rPr>
      <t>Erneuerbar</t>
    </r>
  </si>
  <si>
    <r>
      <rPr>
        <i/>
        <sz val="11"/>
        <color rgb="FFE7E6E6"/>
        <rFont val="Calibri"/>
        <family val="2"/>
      </rPr>
      <t>Fossil oder sonstige nicht nachhaltig</t>
    </r>
  </si>
  <si>
    <r>
      <rPr>
        <i/>
        <sz val="11"/>
        <color rgb="FFE7E6E6"/>
        <rFont val="Calibri"/>
        <family val="2"/>
      </rPr>
      <t>Nicht nachhaltig</t>
    </r>
  </si>
  <si>
    <r>
      <rPr>
        <i/>
        <sz val="11"/>
        <color rgb="FFE7E6E6"/>
        <rFont val="Calibri"/>
        <family val="2"/>
      </rPr>
      <t>Nicht erneuerbar</t>
    </r>
  </si>
  <si>
    <r>
      <rPr>
        <b/>
        <sz val="11"/>
        <color theme="1"/>
        <rFont val="Calibri"/>
        <family val="2"/>
      </rPr>
      <t>Anlage Nr.</t>
    </r>
  </si>
  <si>
    <r>
      <rPr>
        <i/>
        <sz val="11"/>
        <color rgb="FFE7E6E6"/>
        <rFont val="Calibri"/>
        <family val="2"/>
      </rPr>
      <t>Ja</t>
    </r>
  </si>
  <si>
    <r>
      <rPr>
        <i/>
        <sz val="11"/>
        <color rgb="FFE7E6E6"/>
        <rFont val="Calibri"/>
        <family val="2"/>
      </rPr>
      <t>Nein</t>
    </r>
  </si>
  <si>
    <r>
      <rPr>
        <sz val="11"/>
        <color theme="1"/>
        <rFont val="Calibri"/>
        <family val="2"/>
      </rPr>
      <t>Anmerkungen:</t>
    </r>
  </si>
  <si>
    <r>
      <rPr>
        <sz val="11"/>
        <color theme="1"/>
        <rFont val="Calibri"/>
        <family val="2"/>
      </rPr>
      <t xml:space="preserve"> - Dieser Versorgungsplan ist „bindend“. </t>
    </r>
  </si>
  <si>
    <r>
      <rPr>
        <sz val="11"/>
        <color theme="1"/>
        <rFont val="Calibri"/>
        <family val="2"/>
      </rPr>
      <t xml:space="preserve">   Der Bewerber verpflichtet sich während der Dauer des Zuschlags der Subvention zu dessen Einhaltung</t>
    </r>
  </si>
  <si>
    <r>
      <rPr>
        <sz val="11"/>
        <color theme="1"/>
        <rFont val="Calibri"/>
        <family val="2"/>
      </rPr>
      <t xml:space="preserve"> - Die Durchschnittsmengen werden für die Definition der Energieerzeugung der Anlage genutzt.</t>
    </r>
  </si>
  <si>
    <r>
      <rPr>
        <b/>
        <sz val="11"/>
        <color theme="1"/>
        <rFont val="Calibri"/>
        <family val="2"/>
      </rPr>
      <t>Zusammenfassung des Versorgungsplans für Jahre 1 bis 20</t>
    </r>
  </si>
  <si>
    <r>
      <rPr>
        <sz val="11"/>
        <color theme="1"/>
        <rFont val="Calibri"/>
        <family val="2"/>
      </rPr>
      <t>Jahr</t>
    </r>
  </si>
  <si>
    <r>
      <rPr>
        <sz val="11"/>
        <color theme="1"/>
        <rFont val="Calibri"/>
        <family val="2"/>
      </rPr>
      <t>Konsolidierung</t>
    </r>
  </si>
  <si>
    <r>
      <rPr>
        <sz val="11"/>
        <color theme="1"/>
        <rFont val="Calibri"/>
        <family val="2"/>
      </rPr>
      <t>(Summe)</t>
    </r>
  </si>
  <si>
    <r>
      <rPr>
        <sz val="11"/>
        <color theme="1"/>
        <rFont val="Calibri"/>
        <family val="2"/>
      </rPr>
      <t>(gewichteter Durchschnitt)</t>
    </r>
  </si>
  <si>
    <r>
      <rPr>
        <sz val="11"/>
        <color theme="1"/>
        <rFont val="Calibri"/>
        <family val="2"/>
      </rPr>
      <t>(min.)</t>
    </r>
  </si>
  <si>
    <r>
      <rPr>
        <sz val="11"/>
        <color theme="1"/>
        <rFont val="Calibri"/>
        <family val="2"/>
      </rPr>
      <t>(Summe)</t>
    </r>
  </si>
  <si>
    <r>
      <rPr>
        <sz val="11"/>
        <color theme="1"/>
        <rFont val="Calibri"/>
        <family val="2"/>
      </rPr>
      <t>(gewichteter Durchschnitt)</t>
    </r>
  </si>
  <si>
    <r>
      <rPr>
        <sz val="11"/>
        <color theme="1"/>
        <rFont val="Calibri"/>
        <family val="2"/>
      </rPr>
      <t>Für die CO2-Emissionskoeffizienten (1+N2)</t>
    </r>
  </si>
  <si>
    <r>
      <rPr>
        <u/>
        <sz val="11"/>
        <color rgb="FF0563C1"/>
        <rFont val="Calibri"/>
        <family val="2"/>
      </rPr>
      <t>*insbesondere die von der CWaPE veröffentlichten üblichen Werte beachten - wie unter diesem Link verfügbar</t>
    </r>
  </si>
  <si>
    <r>
      <rPr>
        <sz val="11"/>
        <color theme="1"/>
        <rFont val="Calibri"/>
        <family val="2"/>
      </rPr>
      <t>Diese Koeffizienten werden zur Prüfung der CWaPE unterbreitet</t>
    </r>
  </si>
  <si>
    <r>
      <rPr>
        <u/>
        <sz val="11"/>
        <color rgb="FF0563C1"/>
        <rFont val="Calibri"/>
        <family val="2"/>
      </rPr>
      <t>Siehe auch: Punkt 10.5 des Zählercodex</t>
    </r>
  </si>
  <si>
    <r>
      <rPr>
        <sz val="11"/>
        <color theme="1"/>
        <rFont val="Calibri"/>
        <family val="2"/>
      </rPr>
      <t>Bestätigen, wenn sich die Versorgung im Lauf der Jahre nicht ändert oder zur Vorausfüllung auf Basis des Jahres 1.</t>
    </r>
  </si>
  <si>
    <r>
      <rPr>
        <sz val="11"/>
        <color theme="1"/>
        <rFont val="Calibri"/>
        <family val="2"/>
      </rPr>
      <t>Jahr</t>
    </r>
  </si>
  <si>
    <r>
      <rPr>
        <sz val="11"/>
        <color theme="1"/>
        <rFont val="Calibri"/>
        <family val="2"/>
      </rPr>
      <t>Betriebsstoff Nr.</t>
    </r>
  </si>
  <si>
    <r>
      <rPr>
        <sz val="11"/>
        <color theme="1"/>
        <rFont val="Calibri"/>
        <family val="2"/>
      </rPr>
      <t>Eigenschaften des Betriebsstoffes</t>
    </r>
  </si>
  <si>
    <r>
      <rPr>
        <sz val="11"/>
        <color theme="1"/>
        <rFont val="Calibri"/>
        <family val="2"/>
      </rPr>
      <t>Menge</t>
    </r>
  </si>
  <si>
    <r>
      <rPr>
        <sz val="11"/>
        <color theme="1"/>
        <rFont val="Calibri"/>
        <family val="2"/>
      </rPr>
      <t>Preis</t>
    </r>
  </si>
  <si>
    <r>
      <rPr>
        <sz val="11"/>
        <color theme="1"/>
        <rFont val="Calibri"/>
        <family val="2"/>
      </rPr>
      <t>Fest nachhaltig 
(1:ja, 0:nein)</t>
    </r>
  </si>
  <si>
    <r>
      <rPr>
        <sz val="11"/>
        <color theme="1"/>
        <rFont val="Calibri"/>
        <family val="2"/>
      </rPr>
      <t>Erneuerbare Quelle 
(1:ja, 0:nein)</t>
    </r>
  </si>
  <si>
    <r>
      <rPr>
        <sz val="11"/>
        <color theme="1"/>
        <rFont val="Calibri"/>
        <family val="2"/>
      </rPr>
      <t>Hi
[MWh/t MH]</t>
    </r>
  </si>
  <si>
    <r>
      <rPr>
        <sz val="11"/>
        <color theme="1"/>
        <rFont val="Calibri"/>
        <family val="2"/>
      </rPr>
      <t>CO2-Emissionskoeffizient N1+N2 (*)
[kgCO2/MWhp]</t>
    </r>
  </si>
  <si>
    <r>
      <rPr>
        <sz val="11"/>
        <color theme="1"/>
        <rFont val="Calibri"/>
        <family val="2"/>
      </rPr>
      <t>Nr. Ref. Dokument 
FE</t>
    </r>
  </si>
  <si>
    <r>
      <rPr>
        <sz val="11"/>
        <color theme="1"/>
        <rFont val="Calibri"/>
        <family val="2"/>
      </rPr>
      <t>Absolutwert [t]</t>
    </r>
  </si>
  <si>
    <r>
      <rPr>
        <sz val="11"/>
        <color theme="1"/>
        <rFont val="Calibri"/>
        <family val="2"/>
      </rPr>
      <t>Gelieferte Energie
[MWhp]</t>
    </r>
  </si>
  <si>
    <r>
      <rPr>
        <sz val="11"/>
        <color theme="1"/>
        <rFont val="Calibri"/>
        <family val="2"/>
      </rPr>
      <t>% der gelieferten Energie</t>
    </r>
  </si>
  <si>
    <r>
      <rPr>
        <sz val="11"/>
        <color theme="1"/>
        <rFont val="Calibri"/>
        <family val="2"/>
      </rPr>
      <t>€/Tonne</t>
    </r>
  </si>
  <si>
    <r>
      <rPr>
        <sz val="11"/>
        <color theme="1"/>
        <rFont val="Calibri"/>
        <family val="2"/>
      </rPr>
      <t>Durch einen Vertrag abgedeckt [ja/nein]</t>
    </r>
  </si>
  <si>
    <r>
      <rPr>
        <sz val="11"/>
        <color theme="1"/>
        <rFont val="Calibri"/>
        <family val="2"/>
      </rPr>
      <t>min.</t>
    </r>
  </si>
  <si>
    <r>
      <rPr>
        <sz val="11"/>
        <color theme="1"/>
        <rFont val="Calibri"/>
        <family val="2"/>
      </rPr>
      <t>durchschn.</t>
    </r>
  </si>
  <si>
    <r>
      <rPr>
        <sz val="11"/>
        <color theme="1"/>
        <rFont val="Calibri"/>
        <family val="2"/>
      </rPr>
      <t>max.</t>
    </r>
  </si>
  <si>
    <r>
      <rPr>
        <sz val="11"/>
        <color theme="1"/>
        <rFont val="Calibri"/>
        <family val="2"/>
      </rPr>
      <t>Eingehende Energie</t>
    </r>
  </si>
  <si>
    <r>
      <rPr>
        <sz val="11"/>
        <color theme="1"/>
        <rFont val="Calibri"/>
        <family val="2"/>
      </rPr>
      <t>MWhp/Jahr</t>
    </r>
  </si>
  <si>
    <r>
      <rPr>
        <sz val="11"/>
        <color theme="1"/>
        <rFont val="Calibri"/>
        <family val="2"/>
      </rPr>
      <t>Emissionskoeffizient</t>
    </r>
  </si>
  <si>
    <r>
      <rPr>
        <sz val="11"/>
        <color theme="1"/>
        <rFont val="Calibri"/>
        <family val="2"/>
      </rPr>
      <t>kgCO2/MWhp</t>
    </r>
  </si>
  <si>
    <r>
      <rPr>
        <sz val="11"/>
        <color theme="1"/>
        <rFont val="Calibri"/>
        <family val="2"/>
      </rPr>
      <t>Anteil der festen nachhaltigen Biomasse</t>
    </r>
  </si>
  <si>
    <r>
      <rPr>
        <sz val="11"/>
        <color theme="1"/>
        <rFont val="Calibri"/>
        <family val="2"/>
      </rPr>
      <t>% Hi</t>
    </r>
  </si>
  <si>
    <r>
      <rPr>
        <sz val="11"/>
        <color theme="1"/>
        <rFont val="Calibri"/>
        <family val="2"/>
      </rPr>
      <t>Versorgungskosten</t>
    </r>
  </si>
  <si>
    <r>
      <rPr>
        <sz val="11"/>
        <color theme="1"/>
        <rFont val="Calibri"/>
        <family val="2"/>
      </rPr>
      <t>€</t>
    </r>
  </si>
  <si>
    <r>
      <rPr>
        <sz val="11"/>
        <color theme="1"/>
        <rFont val="Calibri"/>
        <family val="2"/>
      </rPr>
      <t>Anteil RES</t>
    </r>
  </si>
  <si>
    <r>
      <rPr>
        <sz val="11"/>
        <color theme="1"/>
        <rFont val="Calibri"/>
        <family val="2"/>
      </rPr>
      <t>% Hi</t>
    </r>
  </si>
  <si>
    <r>
      <rPr>
        <sz val="11"/>
        <color theme="1"/>
        <rFont val="Calibri"/>
        <family val="2"/>
      </rPr>
      <t>Jahr</t>
    </r>
  </si>
  <si>
    <r>
      <rPr>
        <sz val="11"/>
        <color theme="1"/>
        <rFont val="Calibri"/>
        <family val="2"/>
      </rPr>
      <t>Betriebsstoff Nr.</t>
    </r>
  </si>
  <si>
    <r>
      <rPr>
        <sz val="11"/>
        <color theme="1"/>
        <rFont val="Calibri"/>
        <family val="2"/>
      </rPr>
      <t>Eigenschaften des Betriebsstoffes</t>
    </r>
  </si>
  <si>
    <r>
      <rPr>
        <sz val="11"/>
        <color theme="1"/>
        <rFont val="Calibri"/>
        <family val="2"/>
      </rPr>
      <t>Menge</t>
    </r>
  </si>
  <si>
    <r>
      <rPr>
        <sz val="11"/>
        <color theme="1"/>
        <rFont val="Calibri"/>
        <family val="2"/>
      </rPr>
      <t>Preis</t>
    </r>
  </si>
  <si>
    <r>
      <rPr>
        <sz val="11"/>
        <color theme="1"/>
        <rFont val="Calibri"/>
        <family val="2"/>
      </rPr>
      <t>Fest nachhaltig 
(1:ja, 0:nein)</t>
    </r>
  </si>
  <si>
    <r>
      <rPr>
        <sz val="11"/>
        <color theme="1"/>
        <rFont val="Calibri"/>
        <family val="2"/>
      </rPr>
      <t>Erneuerbare Quelle 
(1:ja, 0:nein)</t>
    </r>
  </si>
  <si>
    <r>
      <rPr>
        <sz val="11"/>
        <color theme="1"/>
        <rFont val="Calibri"/>
        <family val="2"/>
      </rPr>
      <t>Hi
[MWh/t MH]</t>
    </r>
  </si>
  <si>
    <r>
      <rPr>
        <sz val="11"/>
        <color theme="1"/>
        <rFont val="Calibri"/>
        <family val="2"/>
      </rPr>
      <t>CO2-Emissionskoeffizient N1+N2 (*)
[kgCO2/MWhp]</t>
    </r>
  </si>
  <si>
    <r>
      <rPr>
        <sz val="11"/>
        <color theme="1"/>
        <rFont val="Calibri"/>
        <family val="2"/>
      </rPr>
      <t>Nr. Ref. Dokument 
Extrabl.</t>
    </r>
  </si>
  <si>
    <r>
      <rPr>
        <sz val="11"/>
        <color theme="1"/>
        <rFont val="Calibri"/>
        <family val="2"/>
      </rPr>
      <t>Absolutwert [t]</t>
    </r>
  </si>
  <si>
    <r>
      <rPr>
        <sz val="11"/>
        <color theme="1"/>
        <rFont val="Calibri"/>
        <family val="2"/>
      </rPr>
      <t>Gelieferte Energie
[MWhp]</t>
    </r>
  </si>
  <si>
    <r>
      <rPr>
        <sz val="11"/>
        <color theme="1"/>
        <rFont val="Calibri"/>
        <family val="2"/>
      </rPr>
      <t>% der gelieferten Energie</t>
    </r>
  </si>
  <si>
    <r>
      <rPr>
        <sz val="11"/>
        <color theme="1"/>
        <rFont val="Calibri"/>
        <family val="2"/>
      </rPr>
      <t>€/Tonne</t>
    </r>
  </si>
  <si>
    <r>
      <rPr>
        <sz val="11"/>
        <color theme="1"/>
        <rFont val="Calibri"/>
        <family val="2"/>
      </rPr>
      <t>Durch einen Vertrag abgedeckt [ja/nein]</t>
    </r>
  </si>
  <si>
    <r>
      <rPr>
        <sz val="11"/>
        <color theme="1"/>
        <rFont val="Calibri"/>
        <family val="2"/>
      </rPr>
      <t>min.</t>
    </r>
  </si>
  <si>
    <r>
      <rPr>
        <sz val="11"/>
        <color theme="1"/>
        <rFont val="Calibri"/>
        <family val="2"/>
      </rPr>
      <t>durchschn.</t>
    </r>
  </si>
  <si>
    <r>
      <rPr>
        <sz val="11"/>
        <color theme="1"/>
        <rFont val="Calibri"/>
        <family val="2"/>
      </rPr>
      <t>max.</t>
    </r>
  </si>
  <si>
    <r>
      <rPr>
        <sz val="11"/>
        <color theme="1"/>
        <rFont val="Calibri"/>
        <family val="2"/>
      </rPr>
      <t>Eingehende Energie</t>
    </r>
  </si>
  <si>
    <r>
      <rPr>
        <sz val="11"/>
        <color theme="1"/>
        <rFont val="Calibri"/>
        <family val="2"/>
      </rPr>
      <t>MWhp/Jahr</t>
    </r>
  </si>
  <si>
    <r>
      <rPr>
        <sz val="11"/>
        <color theme="1"/>
        <rFont val="Calibri"/>
        <family val="2"/>
      </rPr>
      <t>Emissionskoeffizient</t>
    </r>
  </si>
  <si>
    <r>
      <rPr>
        <sz val="11"/>
        <color theme="1"/>
        <rFont val="Calibri"/>
        <family val="2"/>
      </rPr>
      <t>kgCO2/MWhp</t>
    </r>
  </si>
  <si>
    <r>
      <rPr>
        <sz val="11"/>
        <color theme="1"/>
        <rFont val="Calibri"/>
        <family val="2"/>
      </rPr>
      <t>Anteil der festen nachhaltigen Biomasse</t>
    </r>
  </si>
  <si>
    <r>
      <rPr>
        <sz val="11"/>
        <color theme="1"/>
        <rFont val="Calibri"/>
        <family val="2"/>
      </rPr>
      <t>% Hi</t>
    </r>
  </si>
  <si>
    <r>
      <rPr>
        <sz val="11"/>
        <color theme="1"/>
        <rFont val="Calibri"/>
        <family val="2"/>
      </rPr>
      <t>Versorgungskosten</t>
    </r>
  </si>
  <si>
    <r>
      <rPr>
        <sz val="11"/>
        <color theme="1"/>
        <rFont val="Calibri"/>
        <family val="2"/>
      </rPr>
      <t>€</t>
    </r>
  </si>
  <si>
    <r>
      <rPr>
        <sz val="11"/>
        <color theme="1"/>
        <rFont val="Calibri"/>
        <family val="2"/>
      </rPr>
      <t>Anteil RES</t>
    </r>
  </si>
  <si>
    <r>
      <rPr>
        <sz val="11"/>
        <color theme="1"/>
        <rFont val="Calibri"/>
        <family val="2"/>
      </rPr>
      <t>% Hi</t>
    </r>
  </si>
  <si>
    <r>
      <rPr>
        <sz val="11"/>
        <color theme="1"/>
        <rFont val="Calibri"/>
        <family val="2"/>
      </rPr>
      <t>Jahr</t>
    </r>
  </si>
  <si>
    <r>
      <rPr>
        <sz val="11"/>
        <color theme="1"/>
        <rFont val="Calibri"/>
        <family val="2"/>
      </rPr>
      <t>Betriebsstoff Nr.</t>
    </r>
  </si>
  <si>
    <r>
      <rPr>
        <sz val="11"/>
        <color theme="1"/>
        <rFont val="Calibri"/>
        <family val="2"/>
      </rPr>
      <t>Eigenschaften des Betriebsstoffes</t>
    </r>
  </si>
  <si>
    <r>
      <rPr>
        <sz val="11"/>
        <color theme="1"/>
        <rFont val="Calibri"/>
        <family val="2"/>
      </rPr>
      <t>Menge</t>
    </r>
  </si>
  <si>
    <r>
      <rPr>
        <sz val="11"/>
        <color theme="1"/>
        <rFont val="Calibri"/>
        <family val="2"/>
      </rPr>
      <t>Preis</t>
    </r>
  </si>
  <si>
    <r>
      <rPr>
        <sz val="11"/>
        <color theme="1"/>
        <rFont val="Calibri"/>
        <family val="2"/>
      </rPr>
      <t>Fest nachhaltig 
(1:ja, 0:nein)</t>
    </r>
  </si>
  <si>
    <r>
      <rPr>
        <sz val="11"/>
        <color theme="1"/>
        <rFont val="Calibri"/>
        <family val="2"/>
      </rPr>
      <t>Erneuerbare Quelle 
(1:ja, 0:nein)</t>
    </r>
  </si>
  <si>
    <r>
      <rPr>
        <sz val="11"/>
        <color theme="1"/>
        <rFont val="Calibri"/>
        <family val="2"/>
      </rPr>
      <t>Hi
[MWh/t MH]</t>
    </r>
  </si>
  <si>
    <r>
      <rPr>
        <sz val="11"/>
        <color theme="1"/>
        <rFont val="Calibri"/>
        <family val="2"/>
      </rPr>
      <t>CO2-Emissionskoeffizient N1+N2 (*)
[kgCO2/MWhp]</t>
    </r>
  </si>
  <si>
    <r>
      <rPr>
        <sz val="11"/>
        <color theme="1"/>
        <rFont val="Calibri"/>
        <family val="2"/>
      </rPr>
      <t>Nr. Ref. Dokument 
Extrabl.</t>
    </r>
  </si>
  <si>
    <r>
      <rPr>
        <sz val="11"/>
        <color theme="1"/>
        <rFont val="Calibri"/>
        <family val="2"/>
      </rPr>
      <t>Absolutwert [t]</t>
    </r>
  </si>
  <si>
    <r>
      <rPr>
        <sz val="11"/>
        <color theme="1"/>
        <rFont val="Calibri"/>
        <family val="2"/>
      </rPr>
      <t>Gelieferte Energie
[MWhp]</t>
    </r>
  </si>
  <si>
    <r>
      <rPr>
        <sz val="11"/>
        <color theme="1"/>
        <rFont val="Calibri"/>
        <family val="2"/>
      </rPr>
      <t>% der gelieferten Energie</t>
    </r>
  </si>
  <si>
    <r>
      <rPr>
        <sz val="11"/>
        <color theme="1"/>
        <rFont val="Calibri"/>
        <family val="2"/>
      </rPr>
      <t>€/Tonne</t>
    </r>
  </si>
  <si>
    <r>
      <rPr>
        <sz val="11"/>
        <color theme="1"/>
        <rFont val="Calibri"/>
        <family val="2"/>
      </rPr>
      <t>Durch einen Vertrag abgedeckt [ja/nein]</t>
    </r>
  </si>
  <si>
    <r>
      <rPr>
        <sz val="11"/>
        <color theme="1"/>
        <rFont val="Calibri"/>
        <family val="2"/>
      </rPr>
      <t>min.</t>
    </r>
  </si>
  <si>
    <r>
      <rPr>
        <sz val="11"/>
        <color theme="1"/>
        <rFont val="Calibri"/>
        <family val="2"/>
      </rPr>
      <t>durchschn.</t>
    </r>
  </si>
  <si>
    <r>
      <rPr>
        <sz val="11"/>
        <color theme="1"/>
        <rFont val="Calibri"/>
        <family val="2"/>
      </rPr>
      <t>max.</t>
    </r>
  </si>
  <si>
    <r>
      <rPr>
        <sz val="11"/>
        <color theme="1"/>
        <rFont val="Calibri"/>
        <family val="2"/>
      </rPr>
      <t>Eingehende Energie</t>
    </r>
  </si>
  <si>
    <r>
      <rPr>
        <sz val="11"/>
        <color theme="1"/>
        <rFont val="Calibri"/>
        <family val="2"/>
      </rPr>
      <t>MWhp/Jahr</t>
    </r>
  </si>
  <si>
    <r>
      <rPr>
        <sz val="11"/>
        <color theme="1"/>
        <rFont val="Calibri"/>
        <family val="2"/>
      </rPr>
      <t>Emissionskoeffizient</t>
    </r>
  </si>
  <si>
    <r>
      <rPr>
        <sz val="11"/>
        <color theme="1"/>
        <rFont val="Calibri"/>
        <family val="2"/>
      </rPr>
      <t>kgCO2/MWhp</t>
    </r>
  </si>
  <si>
    <r>
      <rPr>
        <sz val="11"/>
        <color theme="1"/>
        <rFont val="Calibri"/>
        <family val="2"/>
      </rPr>
      <t>Anteil der festen nachhaltigen Biomasse</t>
    </r>
  </si>
  <si>
    <r>
      <rPr>
        <sz val="11"/>
        <color theme="1"/>
        <rFont val="Calibri"/>
        <family val="2"/>
      </rPr>
      <t>% Hi</t>
    </r>
  </si>
  <si>
    <r>
      <rPr>
        <sz val="11"/>
        <color theme="1"/>
        <rFont val="Calibri"/>
        <family val="2"/>
      </rPr>
      <t>Versorgungskosten</t>
    </r>
  </si>
  <si>
    <r>
      <rPr>
        <sz val="11"/>
        <color theme="1"/>
        <rFont val="Calibri"/>
        <family val="2"/>
      </rPr>
      <t>€</t>
    </r>
  </si>
  <si>
    <r>
      <rPr>
        <sz val="11"/>
        <color theme="1"/>
        <rFont val="Calibri"/>
        <family val="2"/>
      </rPr>
      <t>Anteil RES</t>
    </r>
  </si>
  <si>
    <r>
      <rPr>
        <sz val="11"/>
        <color theme="1"/>
        <rFont val="Calibri"/>
        <family val="2"/>
      </rPr>
      <t>% Hi</t>
    </r>
  </si>
  <si>
    <r>
      <rPr>
        <sz val="11"/>
        <color theme="1"/>
        <rFont val="Calibri"/>
        <family val="2"/>
      </rPr>
      <t>Jahr</t>
    </r>
  </si>
  <si>
    <r>
      <rPr>
        <sz val="11"/>
        <color theme="1"/>
        <rFont val="Calibri"/>
        <family val="2"/>
      </rPr>
      <t>Betriebsstoff Nr.</t>
    </r>
  </si>
  <si>
    <r>
      <rPr>
        <sz val="11"/>
        <color theme="1"/>
        <rFont val="Calibri"/>
        <family val="2"/>
      </rPr>
      <t>Eigenschaften des Betriebsstoffes</t>
    </r>
  </si>
  <si>
    <r>
      <rPr>
        <sz val="11"/>
        <color theme="1"/>
        <rFont val="Calibri"/>
        <family val="2"/>
      </rPr>
      <t>Menge</t>
    </r>
  </si>
  <si>
    <r>
      <rPr>
        <sz val="11"/>
        <color theme="1"/>
        <rFont val="Calibri"/>
        <family val="2"/>
      </rPr>
      <t>Preis</t>
    </r>
  </si>
  <si>
    <r>
      <rPr>
        <sz val="11"/>
        <color theme="1"/>
        <rFont val="Calibri"/>
        <family val="2"/>
      </rPr>
      <t>Fest nachhaltig 
(1:ja, 0:nein)</t>
    </r>
  </si>
  <si>
    <r>
      <rPr>
        <sz val="11"/>
        <color theme="1"/>
        <rFont val="Calibri"/>
        <family val="2"/>
      </rPr>
      <t>Erneuerbare Quelle 
(1:ja, 0:nein)</t>
    </r>
  </si>
  <si>
    <r>
      <rPr>
        <sz val="11"/>
        <color theme="1"/>
        <rFont val="Calibri"/>
        <family val="2"/>
      </rPr>
      <t>Hi
[MWh/t MH]</t>
    </r>
  </si>
  <si>
    <r>
      <rPr>
        <sz val="11"/>
        <color theme="1"/>
        <rFont val="Calibri"/>
        <family val="2"/>
      </rPr>
      <t>CO2-Emissionskoeffizient N1+N2 (*)
[kgCO2/MWhp]</t>
    </r>
  </si>
  <si>
    <r>
      <rPr>
        <sz val="11"/>
        <color theme="1"/>
        <rFont val="Calibri"/>
        <family val="2"/>
      </rPr>
      <t>Nr. Ref. Dokument 
Extrabl.</t>
    </r>
  </si>
  <si>
    <r>
      <rPr>
        <sz val="11"/>
        <color theme="1"/>
        <rFont val="Calibri"/>
        <family val="2"/>
      </rPr>
      <t>Absolutwert [t]</t>
    </r>
  </si>
  <si>
    <r>
      <rPr>
        <sz val="11"/>
        <color theme="1"/>
        <rFont val="Calibri"/>
        <family val="2"/>
      </rPr>
      <t>Gelieferte Energie
[MWhp]</t>
    </r>
  </si>
  <si>
    <r>
      <rPr>
        <sz val="11"/>
        <color theme="1"/>
        <rFont val="Calibri"/>
        <family val="2"/>
      </rPr>
      <t>% der gelieferten Energie</t>
    </r>
  </si>
  <si>
    <r>
      <rPr>
        <sz val="11"/>
        <color theme="1"/>
        <rFont val="Calibri"/>
        <family val="2"/>
      </rPr>
      <t>€/Tonne</t>
    </r>
  </si>
  <si>
    <r>
      <rPr>
        <sz val="11"/>
        <color theme="1"/>
        <rFont val="Calibri"/>
        <family val="2"/>
      </rPr>
      <t>Durch einen Vertrag abgedeckt [ja/nein]</t>
    </r>
  </si>
  <si>
    <r>
      <rPr>
        <sz val="11"/>
        <color theme="1"/>
        <rFont val="Calibri"/>
        <family val="2"/>
      </rPr>
      <t>min.</t>
    </r>
  </si>
  <si>
    <r>
      <rPr>
        <sz val="11"/>
        <color theme="1"/>
        <rFont val="Calibri"/>
        <family val="2"/>
      </rPr>
      <t>durchschn.</t>
    </r>
  </si>
  <si>
    <r>
      <rPr>
        <sz val="11"/>
        <color theme="1"/>
        <rFont val="Calibri"/>
        <family val="2"/>
      </rPr>
      <t>max.</t>
    </r>
  </si>
  <si>
    <r>
      <rPr>
        <sz val="11"/>
        <color theme="1"/>
        <rFont val="Calibri"/>
        <family val="2"/>
      </rPr>
      <t>Eingehende Energie</t>
    </r>
  </si>
  <si>
    <r>
      <rPr>
        <sz val="11"/>
        <color theme="1"/>
        <rFont val="Calibri"/>
        <family val="2"/>
      </rPr>
      <t>MWhp/Jahr</t>
    </r>
  </si>
  <si>
    <r>
      <rPr>
        <sz val="11"/>
        <color theme="1"/>
        <rFont val="Calibri"/>
        <family val="2"/>
      </rPr>
      <t>Emissionskoeffizient</t>
    </r>
  </si>
  <si>
    <r>
      <rPr>
        <sz val="11"/>
        <color theme="1"/>
        <rFont val="Calibri"/>
        <family val="2"/>
      </rPr>
      <t>kgCO2/MWhp</t>
    </r>
  </si>
  <si>
    <r>
      <rPr>
        <sz val="11"/>
        <color theme="1"/>
        <rFont val="Calibri"/>
        <family val="2"/>
      </rPr>
      <t>Anteil der festen nachhaltigen Biomasse</t>
    </r>
  </si>
  <si>
    <r>
      <rPr>
        <sz val="11"/>
        <color theme="1"/>
        <rFont val="Calibri"/>
        <family val="2"/>
      </rPr>
      <t>% Hi</t>
    </r>
  </si>
  <si>
    <r>
      <rPr>
        <sz val="11"/>
        <color theme="1"/>
        <rFont val="Calibri"/>
        <family val="2"/>
      </rPr>
      <t>Versorgungskosten</t>
    </r>
  </si>
  <si>
    <r>
      <rPr>
        <sz val="11"/>
        <color theme="1"/>
        <rFont val="Calibri"/>
        <family val="2"/>
      </rPr>
      <t>€</t>
    </r>
  </si>
  <si>
    <r>
      <rPr>
        <sz val="11"/>
        <color theme="1"/>
        <rFont val="Calibri"/>
        <family val="2"/>
      </rPr>
      <t>Anteil RES</t>
    </r>
  </si>
  <si>
    <r>
      <rPr>
        <sz val="11"/>
        <color theme="1"/>
        <rFont val="Calibri"/>
        <family val="2"/>
      </rPr>
      <t>% Hi</t>
    </r>
  </si>
  <si>
    <r>
      <rPr>
        <sz val="11"/>
        <color theme="1"/>
        <rFont val="Calibri"/>
        <family val="2"/>
      </rPr>
      <t>Jahr</t>
    </r>
  </si>
  <si>
    <r>
      <rPr>
        <sz val="11"/>
        <color theme="1"/>
        <rFont val="Calibri"/>
        <family val="2"/>
      </rPr>
      <t>Betriebsstoff Nr.</t>
    </r>
  </si>
  <si>
    <r>
      <rPr>
        <sz val="11"/>
        <color theme="1"/>
        <rFont val="Calibri"/>
        <family val="2"/>
      </rPr>
      <t>Eigenschaften des Betriebsstoffes</t>
    </r>
  </si>
  <si>
    <r>
      <rPr>
        <sz val="11"/>
        <color theme="1"/>
        <rFont val="Calibri"/>
        <family val="2"/>
      </rPr>
      <t>Menge</t>
    </r>
  </si>
  <si>
    <r>
      <rPr>
        <sz val="11"/>
        <color theme="1"/>
        <rFont val="Calibri"/>
        <family val="2"/>
      </rPr>
      <t>Preis</t>
    </r>
  </si>
  <si>
    <r>
      <rPr>
        <sz val="11"/>
        <color theme="1"/>
        <rFont val="Calibri"/>
        <family val="2"/>
      </rPr>
      <t>Fest nachhaltig 
(1:ja, 0:nein)</t>
    </r>
  </si>
  <si>
    <r>
      <rPr>
        <sz val="11"/>
        <color theme="1"/>
        <rFont val="Calibri"/>
        <family val="2"/>
      </rPr>
      <t>Erneuerbare Quelle 
(1:ja, 0:nein)</t>
    </r>
  </si>
  <si>
    <r>
      <rPr>
        <sz val="11"/>
        <color theme="1"/>
        <rFont val="Calibri"/>
        <family val="2"/>
      </rPr>
      <t>Hi
[MWh/t MH]</t>
    </r>
  </si>
  <si>
    <r>
      <rPr>
        <sz val="11"/>
        <color theme="1"/>
        <rFont val="Calibri"/>
        <family val="2"/>
      </rPr>
      <t>CO2-Emissionskoeffizient N1+N2 (*)
[kgCO2/MWhp]</t>
    </r>
  </si>
  <si>
    <r>
      <rPr>
        <sz val="11"/>
        <color theme="1"/>
        <rFont val="Calibri"/>
        <family val="2"/>
      </rPr>
      <t>Nr. Ref. Dokument 
Extrabl.</t>
    </r>
  </si>
  <si>
    <r>
      <rPr>
        <sz val="11"/>
        <color theme="1"/>
        <rFont val="Calibri"/>
        <family val="2"/>
      </rPr>
      <t>Absolutwert [t]</t>
    </r>
  </si>
  <si>
    <r>
      <rPr>
        <sz val="11"/>
        <color theme="1"/>
        <rFont val="Calibri"/>
        <family val="2"/>
      </rPr>
      <t>Gelieferte Energie
[MWhp]</t>
    </r>
  </si>
  <si>
    <r>
      <rPr>
        <sz val="11"/>
        <color theme="1"/>
        <rFont val="Calibri"/>
        <family val="2"/>
      </rPr>
      <t>% der gelieferten Energie</t>
    </r>
  </si>
  <si>
    <r>
      <rPr>
        <sz val="11"/>
        <color theme="1"/>
        <rFont val="Calibri"/>
        <family val="2"/>
      </rPr>
      <t>€/Tonne</t>
    </r>
  </si>
  <si>
    <r>
      <rPr>
        <sz val="11"/>
        <color theme="1"/>
        <rFont val="Calibri"/>
        <family val="2"/>
      </rPr>
      <t>Durch einen Vertrag abgedeckt [ja/nein]</t>
    </r>
  </si>
  <si>
    <r>
      <rPr>
        <sz val="11"/>
        <color theme="1"/>
        <rFont val="Calibri"/>
        <family val="2"/>
      </rPr>
      <t>min.</t>
    </r>
  </si>
  <si>
    <r>
      <rPr>
        <sz val="11"/>
        <color theme="1"/>
        <rFont val="Calibri"/>
        <family val="2"/>
      </rPr>
      <t>durchschn.</t>
    </r>
  </si>
  <si>
    <r>
      <rPr>
        <sz val="11"/>
        <color theme="1"/>
        <rFont val="Calibri"/>
        <family val="2"/>
      </rPr>
      <t>max.</t>
    </r>
  </si>
  <si>
    <r>
      <rPr>
        <sz val="11"/>
        <color theme="1"/>
        <rFont val="Calibri"/>
        <family val="2"/>
      </rPr>
      <t>Eingehende Energie</t>
    </r>
  </si>
  <si>
    <r>
      <rPr>
        <sz val="11"/>
        <color theme="1"/>
        <rFont val="Calibri"/>
        <family val="2"/>
      </rPr>
      <t>MWhp/Jahr</t>
    </r>
  </si>
  <si>
    <r>
      <rPr>
        <sz val="11"/>
        <color theme="1"/>
        <rFont val="Calibri"/>
        <family val="2"/>
      </rPr>
      <t>Emissionskoeffizient</t>
    </r>
  </si>
  <si>
    <r>
      <rPr>
        <sz val="11"/>
        <color theme="1"/>
        <rFont val="Calibri"/>
        <family val="2"/>
      </rPr>
      <t>kgCO2/MWhp</t>
    </r>
  </si>
  <si>
    <r>
      <rPr>
        <sz val="11"/>
        <color theme="1"/>
        <rFont val="Calibri"/>
        <family val="2"/>
      </rPr>
      <t>Anteil der festen nachhaltigen Biomasse</t>
    </r>
  </si>
  <si>
    <r>
      <rPr>
        <sz val="11"/>
        <color theme="1"/>
        <rFont val="Calibri"/>
        <family val="2"/>
      </rPr>
      <t>% Hi</t>
    </r>
  </si>
  <si>
    <r>
      <rPr>
        <sz val="11"/>
        <color theme="1"/>
        <rFont val="Calibri"/>
        <family val="2"/>
      </rPr>
      <t>Versorgungskosten</t>
    </r>
  </si>
  <si>
    <r>
      <rPr>
        <sz val="11"/>
        <color theme="1"/>
        <rFont val="Calibri"/>
        <family val="2"/>
      </rPr>
      <t>€</t>
    </r>
  </si>
  <si>
    <r>
      <rPr>
        <sz val="11"/>
        <color theme="1"/>
        <rFont val="Calibri"/>
        <family val="2"/>
      </rPr>
      <t>Anteil RES</t>
    </r>
  </si>
  <si>
    <r>
      <rPr>
        <sz val="11"/>
        <color theme="1"/>
        <rFont val="Calibri"/>
        <family val="2"/>
      </rPr>
      <t>% Hi</t>
    </r>
  </si>
  <si>
    <r>
      <rPr>
        <sz val="11"/>
        <color theme="1"/>
        <rFont val="Calibri"/>
        <family val="2"/>
      </rPr>
      <t>Jahr</t>
    </r>
  </si>
  <si>
    <r>
      <rPr>
        <sz val="11"/>
        <color theme="1"/>
        <rFont val="Calibri"/>
        <family val="2"/>
      </rPr>
      <t>Betriebsstoff Nr.</t>
    </r>
  </si>
  <si>
    <r>
      <rPr>
        <sz val="11"/>
        <color theme="1"/>
        <rFont val="Calibri"/>
        <family val="2"/>
      </rPr>
      <t>Eigenschaften des Betriebsstoffes</t>
    </r>
  </si>
  <si>
    <r>
      <rPr>
        <sz val="11"/>
        <color theme="1"/>
        <rFont val="Calibri"/>
        <family val="2"/>
      </rPr>
      <t>Menge</t>
    </r>
  </si>
  <si>
    <r>
      <rPr>
        <sz val="11"/>
        <color theme="1"/>
        <rFont val="Calibri"/>
        <family val="2"/>
      </rPr>
      <t>Preis</t>
    </r>
  </si>
  <si>
    <r>
      <rPr>
        <sz val="11"/>
        <color theme="1"/>
        <rFont val="Calibri"/>
        <family val="2"/>
      </rPr>
      <t>Fest nachhaltig 
(1:ja, 0:nein)</t>
    </r>
  </si>
  <si>
    <r>
      <rPr>
        <sz val="11"/>
        <color theme="1"/>
        <rFont val="Calibri"/>
        <family val="2"/>
      </rPr>
      <t>Erneuerbare Quelle 
(1:ja, 0:nein)</t>
    </r>
  </si>
  <si>
    <r>
      <rPr>
        <sz val="11"/>
        <color theme="1"/>
        <rFont val="Calibri"/>
        <family val="2"/>
      </rPr>
      <t>Hi
[MWh/t MH]</t>
    </r>
  </si>
  <si>
    <r>
      <rPr>
        <sz val="11"/>
        <color theme="1"/>
        <rFont val="Calibri"/>
        <family val="2"/>
      </rPr>
      <t>CO2-Emissionskoeffizient N1+N2 (*)
[kgCO2/MWhp]</t>
    </r>
  </si>
  <si>
    <r>
      <rPr>
        <sz val="11"/>
        <color theme="1"/>
        <rFont val="Calibri"/>
        <family val="2"/>
      </rPr>
      <t>Nr. Ref. Dokument 
Extrabl.</t>
    </r>
  </si>
  <si>
    <r>
      <rPr>
        <sz val="11"/>
        <color theme="1"/>
        <rFont val="Calibri"/>
        <family val="2"/>
      </rPr>
      <t>Absolutwert [t]</t>
    </r>
  </si>
  <si>
    <r>
      <rPr>
        <sz val="11"/>
        <color theme="1"/>
        <rFont val="Calibri"/>
        <family val="2"/>
      </rPr>
      <t>Gelieferte Energie
[MWhp]</t>
    </r>
  </si>
  <si>
    <r>
      <rPr>
        <sz val="11"/>
        <color theme="1"/>
        <rFont val="Calibri"/>
        <family val="2"/>
      </rPr>
      <t>% der gelieferten Energie</t>
    </r>
  </si>
  <si>
    <r>
      <rPr>
        <sz val="11"/>
        <color theme="1"/>
        <rFont val="Calibri"/>
        <family val="2"/>
      </rPr>
      <t>€/Tonne</t>
    </r>
  </si>
  <si>
    <r>
      <rPr>
        <sz val="11"/>
        <color theme="1"/>
        <rFont val="Calibri"/>
        <family val="2"/>
      </rPr>
      <t>Durch einen Vertrag abgedeckt [ja/nein]</t>
    </r>
  </si>
  <si>
    <r>
      <rPr>
        <sz val="11"/>
        <color theme="1"/>
        <rFont val="Calibri"/>
        <family val="2"/>
      </rPr>
      <t>min.</t>
    </r>
  </si>
  <si>
    <r>
      <rPr>
        <sz val="11"/>
        <color theme="1"/>
        <rFont val="Calibri"/>
        <family val="2"/>
      </rPr>
      <t>durchschn.</t>
    </r>
  </si>
  <si>
    <r>
      <rPr>
        <sz val="11"/>
        <color theme="1"/>
        <rFont val="Calibri"/>
        <family val="2"/>
      </rPr>
      <t>max.</t>
    </r>
  </si>
  <si>
    <r>
      <rPr>
        <sz val="11"/>
        <color theme="1"/>
        <rFont val="Calibri"/>
        <family val="2"/>
      </rPr>
      <t>Eingehende Energie</t>
    </r>
  </si>
  <si>
    <r>
      <rPr>
        <sz val="11"/>
        <color theme="1"/>
        <rFont val="Calibri"/>
        <family val="2"/>
      </rPr>
      <t>MWhp/Jahr</t>
    </r>
  </si>
  <si>
    <r>
      <rPr>
        <sz val="11"/>
        <color theme="1"/>
        <rFont val="Calibri"/>
        <family val="2"/>
      </rPr>
      <t>Emissionskoeffizient</t>
    </r>
  </si>
  <si>
    <r>
      <rPr>
        <sz val="11"/>
        <color theme="1"/>
        <rFont val="Calibri"/>
        <family val="2"/>
      </rPr>
      <t>kgCO2/MWhp</t>
    </r>
  </si>
  <si>
    <r>
      <rPr>
        <sz val="11"/>
        <color theme="1"/>
        <rFont val="Calibri"/>
        <family val="2"/>
      </rPr>
      <t>Anteil der festen nachhaltigen Biomasse</t>
    </r>
  </si>
  <si>
    <r>
      <rPr>
        <sz val="11"/>
        <color theme="1"/>
        <rFont val="Calibri"/>
        <family val="2"/>
      </rPr>
      <t>% Hi</t>
    </r>
  </si>
  <si>
    <r>
      <rPr>
        <sz val="11"/>
        <color theme="1"/>
        <rFont val="Calibri"/>
        <family val="2"/>
      </rPr>
      <t>Versorgungskosten</t>
    </r>
  </si>
  <si>
    <r>
      <rPr>
        <sz val="11"/>
        <color theme="1"/>
        <rFont val="Calibri"/>
        <family val="2"/>
      </rPr>
      <t>€</t>
    </r>
  </si>
  <si>
    <r>
      <rPr>
        <sz val="11"/>
        <color theme="1"/>
        <rFont val="Calibri"/>
        <family val="2"/>
      </rPr>
      <t>Anteil RES</t>
    </r>
  </si>
  <si>
    <r>
      <rPr>
        <sz val="11"/>
        <color theme="1"/>
        <rFont val="Calibri"/>
        <family val="2"/>
      </rPr>
      <t>% Hi</t>
    </r>
  </si>
  <si>
    <r>
      <rPr>
        <sz val="11"/>
        <color theme="1"/>
        <rFont val="Calibri"/>
        <family val="2"/>
      </rPr>
      <t>Jahr</t>
    </r>
  </si>
  <si>
    <r>
      <rPr>
        <sz val="11"/>
        <color theme="1"/>
        <rFont val="Calibri"/>
        <family val="2"/>
      </rPr>
      <t>Betriebsstoff Nr.</t>
    </r>
  </si>
  <si>
    <r>
      <rPr>
        <sz val="11"/>
        <color theme="1"/>
        <rFont val="Calibri"/>
        <family val="2"/>
      </rPr>
      <t>Eigenschaften des Betriebsstoffes</t>
    </r>
  </si>
  <si>
    <r>
      <rPr>
        <sz val="11"/>
        <color theme="1"/>
        <rFont val="Calibri"/>
        <family val="2"/>
      </rPr>
      <t>Menge</t>
    </r>
  </si>
  <si>
    <r>
      <rPr>
        <sz val="11"/>
        <color theme="1"/>
        <rFont val="Calibri"/>
        <family val="2"/>
      </rPr>
      <t>Preis</t>
    </r>
  </si>
  <si>
    <r>
      <rPr>
        <sz val="11"/>
        <color theme="1"/>
        <rFont val="Calibri"/>
        <family val="2"/>
      </rPr>
      <t>Fest nachhaltig 
(1:ja, 0:nein)</t>
    </r>
  </si>
  <si>
    <r>
      <rPr>
        <sz val="11"/>
        <color theme="1"/>
        <rFont val="Calibri"/>
        <family val="2"/>
      </rPr>
      <t>Erneuerbare Quelle 
(1:ja, 0:nein)</t>
    </r>
  </si>
  <si>
    <r>
      <rPr>
        <sz val="11"/>
        <color theme="1"/>
        <rFont val="Calibri"/>
        <family val="2"/>
      </rPr>
      <t>Hi
[MWh/t MH]</t>
    </r>
  </si>
  <si>
    <r>
      <rPr>
        <sz val="11"/>
        <color theme="1"/>
        <rFont val="Calibri"/>
        <family val="2"/>
      </rPr>
      <t>CO2-Emissionskoeffizient N1+N2 (*)
[kgCO2/MWhp]</t>
    </r>
  </si>
  <si>
    <r>
      <rPr>
        <sz val="11"/>
        <color theme="1"/>
        <rFont val="Calibri"/>
        <family val="2"/>
      </rPr>
      <t>Nr. Ref. Dokument 
Extrabl.</t>
    </r>
  </si>
  <si>
    <r>
      <rPr>
        <sz val="11"/>
        <color theme="1"/>
        <rFont val="Calibri"/>
        <family val="2"/>
      </rPr>
      <t>Absolutwert [t]</t>
    </r>
  </si>
  <si>
    <r>
      <rPr>
        <sz val="11"/>
        <color theme="1"/>
        <rFont val="Calibri"/>
        <family val="2"/>
      </rPr>
      <t>Gelieferte Energie
[MWhp]</t>
    </r>
  </si>
  <si>
    <r>
      <rPr>
        <sz val="11"/>
        <color theme="1"/>
        <rFont val="Calibri"/>
        <family val="2"/>
      </rPr>
      <t>% der gelieferten Energie</t>
    </r>
  </si>
  <si>
    <r>
      <rPr>
        <sz val="11"/>
        <color theme="1"/>
        <rFont val="Calibri"/>
        <family val="2"/>
      </rPr>
      <t>€/Tonne</t>
    </r>
  </si>
  <si>
    <r>
      <rPr>
        <sz val="11"/>
        <color theme="1"/>
        <rFont val="Calibri"/>
        <family val="2"/>
      </rPr>
      <t>Durch einen Vertrag abgedeckt [ja/nein]</t>
    </r>
  </si>
  <si>
    <r>
      <rPr>
        <sz val="11"/>
        <color theme="1"/>
        <rFont val="Calibri"/>
        <family val="2"/>
      </rPr>
      <t>min.</t>
    </r>
  </si>
  <si>
    <r>
      <rPr>
        <sz val="11"/>
        <color theme="1"/>
        <rFont val="Calibri"/>
        <family val="2"/>
      </rPr>
      <t>durchschn.</t>
    </r>
  </si>
  <si>
    <r>
      <rPr>
        <sz val="11"/>
        <color theme="1"/>
        <rFont val="Calibri"/>
        <family val="2"/>
      </rPr>
      <t>max.</t>
    </r>
  </si>
  <si>
    <r>
      <rPr>
        <sz val="11"/>
        <color theme="1"/>
        <rFont val="Calibri"/>
        <family val="2"/>
      </rPr>
      <t>Eingehende Energie</t>
    </r>
  </si>
  <si>
    <r>
      <rPr>
        <sz val="11"/>
        <color theme="1"/>
        <rFont val="Calibri"/>
        <family val="2"/>
      </rPr>
      <t>MWhp/Jahr</t>
    </r>
  </si>
  <si>
    <r>
      <rPr>
        <sz val="11"/>
        <color theme="1"/>
        <rFont val="Calibri"/>
        <family val="2"/>
      </rPr>
      <t>Emissionskoeffizient</t>
    </r>
  </si>
  <si>
    <r>
      <rPr>
        <sz val="11"/>
        <color theme="1"/>
        <rFont val="Calibri"/>
        <family val="2"/>
      </rPr>
      <t>kgCO2/MWhp</t>
    </r>
  </si>
  <si>
    <r>
      <rPr>
        <sz val="11"/>
        <color theme="1"/>
        <rFont val="Calibri"/>
        <family val="2"/>
      </rPr>
      <t>Anteil der festen nachhaltigen Biomasse</t>
    </r>
  </si>
  <si>
    <r>
      <rPr>
        <sz val="11"/>
        <color theme="1"/>
        <rFont val="Calibri"/>
        <family val="2"/>
      </rPr>
      <t>% Hi</t>
    </r>
  </si>
  <si>
    <r>
      <rPr>
        <sz val="11"/>
        <color theme="1"/>
        <rFont val="Calibri"/>
        <family val="2"/>
      </rPr>
      <t>Versorgungskosten</t>
    </r>
  </si>
  <si>
    <r>
      <rPr>
        <sz val="11"/>
        <color theme="1"/>
        <rFont val="Calibri"/>
        <family val="2"/>
      </rPr>
      <t>€</t>
    </r>
  </si>
  <si>
    <r>
      <rPr>
        <sz val="11"/>
        <color theme="1"/>
        <rFont val="Calibri"/>
        <family val="2"/>
      </rPr>
      <t>Anteil RES</t>
    </r>
  </si>
  <si>
    <r>
      <rPr>
        <sz val="11"/>
        <color theme="1"/>
        <rFont val="Calibri"/>
        <family val="2"/>
      </rPr>
      <t>% Hi</t>
    </r>
  </si>
  <si>
    <r>
      <rPr>
        <sz val="11"/>
        <color theme="1"/>
        <rFont val="Calibri"/>
        <family val="2"/>
      </rPr>
      <t>Jahr</t>
    </r>
  </si>
  <si>
    <r>
      <rPr>
        <sz val="11"/>
        <color theme="1"/>
        <rFont val="Calibri"/>
        <family val="2"/>
      </rPr>
      <t>Betriebsstoff Nr.</t>
    </r>
  </si>
  <si>
    <r>
      <rPr>
        <sz val="11"/>
        <color theme="1"/>
        <rFont val="Calibri"/>
        <family val="2"/>
      </rPr>
      <t>Eigenschaften des Betriebsstoffes</t>
    </r>
  </si>
  <si>
    <r>
      <rPr>
        <sz val="11"/>
        <color theme="1"/>
        <rFont val="Calibri"/>
        <family val="2"/>
      </rPr>
      <t>Menge</t>
    </r>
  </si>
  <si>
    <r>
      <rPr>
        <sz val="11"/>
        <color theme="1"/>
        <rFont val="Calibri"/>
        <family val="2"/>
      </rPr>
      <t>Preis</t>
    </r>
  </si>
  <si>
    <r>
      <rPr>
        <sz val="11"/>
        <color theme="1"/>
        <rFont val="Calibri"/>
        <family val="2"/>
      </rPr>
      <t>Fest nachhaltig 
(1:ja, 0:nein)</t>
    </r>
  </si>
  <si>
    <r>
      <rPr>
        <sz val="11"/>
        <color theme="1"/>
        <rFont val="Calibri"/>
        <family val="2"/>
      </rPr>
      <t>Erneuerbare Quelle 
(1:ja, 0:nein)</t>
    </r>
  </si>
  <si>
    <r>
      <rPr>
        <sz val="11"/>
        <color theme="1"/>
        <rFont val="Calibri"/>
        <family val="2"/>
      </rPr>
      <t>Hi
[MWh/t MH]</t>
    </r>
  </si>
  <si>
    <r>
      <rPr>
        <sz val="11"/>
        <color theme="1"/>
        <rFont val="Calibri"/>
        <family val="2"/>
      </rPr>
      <t>CO2-Emissionskoeffizient N1+N2 (*)
[kgCO2/MWhp]</t>
    </r>
  </si>
  <si>
    <r>
      <rPr>
        <sz val="11"/>
        <color theme="1"/>
        <rFont val="Calibri"/>
        <family val="2"/>
      </rPr>
      <t>Nr. Ref. Dokument 
Extrabl.</t>
    </r>
  </si>
  <si>
    <r>
      <rPr>
        <sz val="11"/>
        <color theme="1"/>
        <rFont val="Calibri"/>
        <family val="2"/>
      </rPr>
      <t>Absolutwert [t]</t>
    </r>
  </si>
  <si>
    <r>
      <rPr>
        <sz val="11"/>
        <color theme="1"/>
        <rFont val="Calibri"/>
        <family val="2"/>
      </rPr>
      <t>Gelieferte Energie
[MWhp]</t>
    </r>
  </si>
  <si>
    <r>
      <rPr>
        <sz val="11"/>
        <color theme="1"/>
        <rFont val="Calibri"/>
        <family val="2"/>
      </rPr>
      <t>% der gelieferten Energie</t>
    </r>
  </si>
  <si>
    <r>
      <rPr>
        <sz val="11"/>
        <color theme="1"/>
        <rFont val="Calibri"/>
        <family val="2"/>
      </rPr>
      <t>€/Tonne</t>
    </r>
  </si>
  <si>
    <r>
      <rPr>
        <sz val="11"/>
        <color theme="1"/>
        <rFont val="Calibri"/>
        <family val="2"/>
      </rPr>
      <t>Durch einen Vertrag abgedeckt [ja/nein]</t>
    </r>
  </si>
  <si>
    <r>
      <rPr>
        <sz val="11"/>
        <color theme="1"/>
        <rFont val="Calibri"/>
        <family val="2"/>
      </rPr>
      <t>min.</t>
    </r>
  </si>
  <si>
    <r>
      <rPr>
        <sz val="11"/>
        <color theme="1"/>
        <rFont val="Calibri"/>
        <family val="2"/>
      </rPr>
      <t>durchschn.</t>
    </r>
  </si>
  <si>
    <r>
      <rPr>
        <sz val="11"/>
        <color theme="1"/>
        <rFont val="Calibri"/>
        <family val="2"/>
      </rPr>
      <t>max.</t>
    </r>
  </si>
  <si>
    <r>
      <rPr>
        <sz val="11"/>
        <color theme="1"/>
        <rFont val="Calibri"/>
        <family val="2"/>
      </rPr>
      <t>Eingehende Energie</t>
    </r>
  </si>
  <si>
    <r>
      <rPr>
        <sz val="11"/>
        <color theme="1"/>
        <rFont val="Calibri"/>
        <family val="2"/>
      </rPr>
      <t>MWhp/Jahr</t>
    </r>
  </si>
  <si>
    <r>
      <rPr>
        <sz val="11"/>
        <color theme="1"/>
        <rFont val="Calibri"/>
        <family val="2"/>
      </rPr>
      <t>Emissionskoeffizient</t>
    </r>
  </si>
  <si>
    <r>
      <rPr>
        <sz val="11"/>
        <color theme="1"/>
        <rFont val="Calibri"/>
        <family val="2"/>
      </rPr>
      <t>kgCO2/MWhp</t>
    </r>
  </si>
  <si>
    <r>
      <rPr>
        <sz val="11"/>
        <color theme="1"/>
        <rFont val="Calibri"/>
        <family val="2"/>
      </rPr>
      <t>Anteil der festen nachhaltigen Biomasse</t>
    </r>
  </si>
  <si>
    <r>
      <rPr>
        <sz val="11"/>
        <color theme="1"/>
        <rFont val="Calibri"/>
        <family val="2"/>
      </rPr>
      <t>% Hi</t>
    </r>
  </si>
  <si>
    <r>
      <rPr>
        <sz val="11"/>
        <color theme="1"/>
        <rFont val="Calibri"/>
        <family val="2"/>
      </rPr>
      <t>Versorgungskosten</t>
    </r>
  </si>
  <si>
    <r>
      <rPr>
        <sz val="11"/>
        <color theme="1"/>
        <rFont val="Calibri"/>
        <family val="2"/>
      </rPr>
      <t>€</t>
    </r>
  </si>
  <si>
    <r>
      <rPr>
        <sz val="11"/>
        <color theme="1"/>
        <rFont val="Calibri"/>
        <family val="2"/>
      </rPr>
      <t>Anteil RES</t>
    </r>
  </si>
  <si>
    <r>
      <rPr>
        <sz val="11"/>
        <color theme="1"/>
        <rFont val="Calibri"/>
        <family val="2"/>
      </rPr>
      <t>% Hi</t>
    </r>
  </si>
  <si>
    <r>
      <rPr>
        <sz val="11"/>
        <color theme="1"/>
        <rFont val="Calibri"/>
        <family val="2"/>
      </rPr>
      <t>Jahr</t>
    </r>
  </si>
  <si>
    <r>
      <rPr>
        <sz val="11"/>
        <color theme="1"/>
        <rFont val="Calibri"/>
        <family val="2"/>
      </rPr>
      <t>Betriebsstoff Nr.</t>
    </r>
  </si>
  <si>
    <r>
      <rPr>
        <sz val="11"/>
        <color theme="1"/>
        <rFont val="Calibri"/>
        <family val="2"/>
      </rPr>
      <t>Eigenschaften des Betriebsstoffes</t>
    </r>
  </si>
  <si>
    <r>
      <rPr>
        <sz val="11"/>
        <color theme="1"/>
        <rFont val="Calibri"/>
        <family val="2"/>
      </rPr>
      <t>Menge</t>
    </r>
  </si>
  <si>
    <r>
      <rPr>
        <sz val="11"/>
        <color theme="1"/>
        <rFont val="Calibri"/>
        <family val="2"/>
      </rPr>
      <t>Preis</t>
    </r>
  </si>
  <si>
    <r>
      <rPr>
        <sz val="11"/>
        <color theme="1"/>
        <rFont val="Calibri"/>
        <family val="2"/>
      </rPr>
      <t>Fest nachhaltig 
(1:ja, 0:nein)</t>
    </r>
  </si>
  <si>
    <r>
      <rPr>
        <sz val="11"/>
        <color theme="1"/>
        <rFont val="Calibri"/>
        <family val="2"/>
      </rPr>
      <t>Erneuerbare Quelle 
(1:ja, 0:nein)</t>
    </r>
  </si>
  <si>
    <r>
      <rPr>
        <sz val="11"/>
        <color theme="1"/>
        <rFont val="Calibri"/>
        <family val="2"/>
      </rPr>
      <t>Hi
[MWh/t MH]</t>
    </r>
  </si>
  <si>
    <r>
      <rPr>
        <sz val="11"/>
        <color theme="1"/>
        <rFont val="Calibri"/>
        <family val="2"/>
      </rPr>
      <t>CO2-Emissionskoeffizient N1+N2 (*)
[kgCO2/MWhp]</t>
    </r>
  </si>
  <si>
    <r>
      <rPr>
        <sz val="11"/>
        <color theme="1"/>
        <rFont val="Calibri"/>
        <family val="2"/>
      </rPr>
      <t>Nr. Ref. Dokument 
Extrabl.</t>
    </r>
  </si>
  <si>
    <r>
      <rPr>
        <sz val="11"/>
        <color theme="1"/>
        <rFont val="Calibri"/>
        <family val="2"/>
      </rPr>
      <t>Absolutwert [t]</t>
    </r>
  </si>
  <si>
    <r>
      <rPr>
        <sz val="11"/>
        <color theme="1"/>
        <rFont val="Calibri"/>
        <family val="2"/>
      </rPr>
      <t>Gelieferte Energie
[MWhp]</t>
    </r>
  </si>
  <si>
    <r>
      <rPr>
        <sz val="11"/>
        <color theme="1"/>
        <rFont val="Calibri"/>
        <family val="2"/>
      </rPr>
      <t>% der gelieferten Energie</t>
    </r>
  </si>
  <si>
    <r>
      <rPr>
        <sz val="11"/>
        <color theme="1"/>
        <rFont val="Calibri"/>
        <family val="2"/>
      </rPr>
      <t>€/Tonne</t>
    </r>
  </si>
  <si>
    <r>
      <rPr>
        <sz val="11"/>
        <color theme="1"/>
        <rFont val="Calibri"/>
        <family val="2"/>
      </rPr>
      <t>Durch einen Vertrag abgedeckt [ja/nein]</t>
    </r>
  </si>
  <si>
    <r>
      <rPr>
        <sz val="11"/>
        <color theme="1"/>
        <rFont val="Calibri"/>
        <family val="2"/>
      </rPr>
      <t>min.</t>
    </r>
  </si>
  <si>
    <r>
      <rPr>
        <sz val="11"/>
        <color theme="1"/>
        <rFont val="Calibri"/>
        <family val="2"/>
      </rPr>
      <t>durchschn.</t>
    </r>
  </si>
  <si>
    <r>
      <rPr>
        <sz val="11"/>
        <color theme="1"/>
        <rFont val="Calibri"/>
        <family val="2"/>
      </rPr>
      <t>max.</t>
    </r>
  </si>
  <si>
    <r>
      <rPr>
        <sz val="11"/>
        <color theme="1"/>
        <rFont val="Calibri"/>
        <family val="2"/>
      </rPr>
      <t>Eingehende Energie</t>
    </r>
  </si>
  <si>
    <r>
      <rPr>
        <sz val="11"/>
        <color theme="1"/>
        <rFont val="Calibri"/>
        <family val="2"/>
      </rPr>
      <t>MWhp/Jahr</t>
    </r>
  </si>
  <si>
    <r>
      <rPr>
        <sz val="11"/>
        <color theme="1"/>
        <rFont val="Calibri"/>
        <family val="2"/>
      </rPr>
      <t>Emissionskoeffizient</t>
    </r>
  </si>
  <si>
    <r>
      <rPr>
        <sz val="11"/>
        <color theme="1"/>
        <rFont val="Calibri"/>
        <family val="2"/>
      </rPr>
      <t>kgCO2/MWhp</t>
    </r>
  </si>
  <si>
    <r>
      <rPr>
        <sz val="11"/>
        <color theme="1"/>
        <rFont val="Calibri"/>
        <family val="2"/>
      </rPr>
      <t>Anteil der festen nachhaltigen Biomasse</t>
    </r>
  </si>
  <si>
    <r>
      <rPr>
        <sz val="11"/>
        <color theme="1"/>
        <rFont val="Calibri"/>
        <family val="2"/>
      </rPr>
      <t>% Hi</t>
    </r>
  </si>
  <si>
    <r>
      <rPr>
        <sz val="11"/>
        <color theme="1"/>
        <rFont val="Calibri"/>
        <family val="2"/>
      </rPr>
      <t>Versorgungskosten</t>
    </r>
  </si>
  <si>
    <r>
      <rPr>
        <sz val="11"/>
        <color theme="1"/>
        <rFont val="Calibri"/>
        <family val="2"/>
      </rPr>
      <t>€</t>
    </r>
  </si>
  <si>
    <r>
      <rPr>
        <sz val="11"/>
        <color theme="1"/>
        <rFont val="Calibri"/>
        <family val="2"/>
      </rPr>
      <t>Anteil RES</t>
    </r>
  </si>
  <si>
    <r>
      <rPr>
        <sz val="11"/>
        <color theme="1"/>
        <rFont val="Calibri"/>
        <family val="2"/>
      </rPr>
      <t>% Hi</t>
    </r>
  </si>
  <si>
    <r>
      <rPr>
        <sz val="11"/>
        <color theme="1"/>
        <rFont val="Calibri"/>
        <family val="2"/>
      </rPr>
      <t>Jahr</t>
    </r>
  </si>
  <si>
    <r>
      <rPr>
        <sz val="11"/>
        <color theme="1"/>
        <rFont val="Calibri"/>
        <family val="2"/>
      </rPr>
      <t>Betriebsstoff Nr.</t>
    </r>
  </si>
  <si>
    <r>
      <rPr>
        <sz val="11"/>
        <color theme="1"/>
        <rFont val="Calibri"/>
        <family val="2"/>
      </rPr>
      <t>Eigenschaften des Betriebsstoffes</t>
    </r>
  </si>
  <si>
    <r>
      <rPr>
        <sz val="11"/>
        <color theme="1"/>
        <rFont val="Calibri"/>
        <family val="2"/>
      </rPr>
      <t>Menge</t>
    </r>
  </si>
  <si>
    <r>
      <rPr>
        <sz val="11"/>
        <color theme="1"/>
        <rFont val="Calibri"/>
        <family val="2"/>
      </rPr>
      <t>Preis</t>
    </r>
  </si>
  <si>
    <r>
      <rPr>
        <sz val="11"/>
        <color theme="1"/>
        <rFont val="Calibri"/>
        <family val="2"/>
      </rPr>
      <t>Fest nachhaltig 
(1:ja, 0:nein)</t>
    </r>
  </si>
  <si>
    <r>
      <rPr>
        <sz val="11"/>
        <color theme="1"/>
        <rFont val="Calibri"/>
        <family val="2"/>
      </rPr>
      <t>Erneuerbare Quelle 
(1:ja, 0:nein)</t>
    </r>
  </si>
  <si>
    <r>
      <rPr>
        <sz val="11"/>
        <color theme="1"/>
        <rFont val="Calibri"/>
        <family val="2"/>
      </rPr>
      <t>Hi
[MWh/t MH]</t>
    </r>
  </si>
  <si>
    <r>
      <rPr>
        <sz val="11"/>
        <color theme="1"/>
        <rFont val="Calibri"/>
        <family val="2"/>
      </rPr>
      <t>CO2-Emissionskoeffizient N1+N2 (*)
[kgCO2/MWhp]</t>
    </r>
  </si>
  <si>
    <r>
      <rPr>
        <sz val="11"/>
        <color theme="1"/>
        <rFont val="Calibri"/>
        <family val="2"/>
      </rPr>
      <t>Nr. Ref. Dokument 
Extrabl.</t>
    </r>
  </si>
  <si>
    <r>
      <rPr>
        <sz val="11"/>
        <color theme="1"/>
        <rFont val="Calibri"/>
        <family val="2"/>
      </rPr>
      <t>Absolutwert [t]</t>
    </r>
  </si>
  <si>
    <r>
      <rPr>
        <sz val="11"/>
        <color theme="1"/>
        <rFont val="Calibri"/>
        <family val="2"/>
      </rPr>
      <t>Gelieferte Energie
[MWhp]</t>
    </r>
  </si>
  <si>
    <r>
      <rPr>
        <sz val="11"/>
        <color theme="1"/>
        <rFont val="Calibri"/>
        <family val="2"/>
      </rPr>
      <t>% der gelieferten Energie</t>
    </r>
  </si>
  <si>
    <r>
      <rPr>
        <sz val="11"/>
        <color theme="1"/>
        <rFont val="Calibri"/>
        <family val="2"/>
      </rPr>
      <t>€/Tonne</t>
    </r>
  </si>
  <si>
    <r>
      <rPr>
        <sz val="11"/>
        <color theme="1"/>
        <rFont val="Calibri"/>
        <family val="2"/>
      </rPr>
      <t>Durch einen Vertrag abgedeckt [ja/nein]</t>
    </r>
  </si>
  <si>
    <r>
      <rPr>
        <sz val="11"/>
        <color theme="1"/>
        <rFont val="Calibri"/>
        <family val="2"/>
      </rPr>
      <t>min.</t>
    </r>
  </si>
  <si>
    <r>
      <rPr>
        <sz val="11"/>
        <color theme="1"/>
        <rFont val="Calibri"/>
        <family val="2"/>
      </rPr>
      <t>durchschn.</t>
    </r>
  </si>
  <si>
    <r>
      <rPr>
        <sz val="11"/>
        <color theme="1"/>
        <rFont val="Calibri"/>
        <family val="2"/>
      </rPr>
      <t>max.</t>
    </r>
  </si>
  <si>
    <r>
      <rPr>
        <sz val="11"/>
        <color theme="1"/>
        <rFont val="Calibri"/>
        <family val="2"/>
      </rPr>
      <t>Eingehende Energie</t>
    </r>
  </si>
  <si>
    <r>
      <rPr>
        <sz val="11"/>
        <color theme="1"/>
        <rFont val="Calibri"/>
        <family val="2"/>
      </rPr>
      <t>MWhp/Jahr</t>
    </r>
  </si>
  <si>
    <r>
      <rPr>
        <sz val="11"/>
        <color theme="1"/>
        <rFont val="Calibri"/>
        <family val="2"/>
      </rPr>
      <t>Emissionskoeffizient</t>
    </r>
  </si>
  <si>
    <r>
      <rPr>
        <sz val="11"/>
        <color theme="1"/>
        <rFont val="Calibri"/>
        <family val="2"/>
      </rPr>
      <t>kgCO2/MWhp</t>
    </r>
  </si>
  <si>
    <r>
      <rPr>
        <sz val="11"/>
        <color theme="1"/>
        <rFont val="Calibri"/>
        <family val="2"/>
      </rPr>
      <t>Anteil der festen nachhaltigen Biomasse</t>
    </r>
  </si>
  <si>
    <r>
      <rPr>
        <sz val="11"/>
        <color theme="1"/>
        <rFont val="Calibri"/>
        <family val="2"/>
      </rPr>
      <t>% Hi</t>
    </r>
  </si>
  <si>
    <r>
      <rPr>
        <sz val="11"/>
        <color theme="1"/>
        <rFont val="Calibri"/>
        <family val="2"/>
      </rPr>
      <t>Versorgungskosten</t>
    </r>
  </si>
  <si>
    <r>
      <rPr>
        <sz val="11"/>
        <color theme="1"/>
        <rFont val="Calibri"/>
        <family val="2"/>
      </rPr>
      <t>€</t>
    </r>
  </si>
  <si>
    <r>
      <rPr>
        <sz val="11"/>
        <color theme="1"/>
        <rFont val="Calibri"/>
        <family val="2"/>
      </rPr>
      <t>Anteil RES</t>
    </r>
  </si>
  <si>
    <r>
      <rPr>
        <sz val="11"/>
        <color theme="1"/>
        <rFont val="Calibri"/>
        <family val="2"/>
      </rPr>
      <t>% Hi</t>
    </r>
  </si>
  <si>
    <r>
      <rPr>
        <sz val="11"/>
        <color theme="1"/>
        <rFont val="Calibri"/>
        <family val="2"/>
      </rPr>
      <t>Jahr</t>
    </r>
  </si>
  <si>
    <r>
      <rPr>
        <sz val="11"/>
        <color theme="1"/>
        <rFont val="Calibri"/>
        <family val="2"/>
      </rPr>
      <t>Betriebsstoff Nr.</t>
    </r>
  </si>
  <si>
    <r>
      <rPr>
        <sz val="11"/>
        <color theme="1"/>
        <rFont val="Calibri"/>
        <family val="2"/>
      </rPr>
      <t>Eigenschaften des Betriebsstoffes</t>
    </r>
  </si>
  <si>
    <r>
      <rPr>
        <sz val="11"/>
        <color theme="1"/>
        <rFont val="Calibri"/>
        <family val="2"/>
      </rPr>
      <t>Menge</t>
    </r>
  </si>
  <si>
    <r>
      <rPr>
        <sz val="11"/>
        <color theme="1"/>
        <rFont val="Calibri"/>
        <family val="2"/>
      </rPr>
      <t>Preis</t>
    </r>
  </si>
  <si>
    <r>
      <rPr>
        <sz val="11"/>
        <color theme="1"/>
        <rFont val="Calibri"/>
        <family val="2"/>
      </rPr>
      <t>Fest nachhaltig 
(1:ja, 0:nein)</t>
    </r>
  </si>
  <si>
    <r>
      <rPr>
        <sz val="11"/>
        <color theme="1"/>
        <rFont val="Calibri"/>
        <family val="2"/>
      </rPr>
      <t>Erneuerbare Quelle 
(1:ja, 0:nein)</t>
    </r>
  </si>
  <si>
    <r>
      <rPr>
        <sz val="11"/>
        <color theme="1"/>
        <rFont val="Calibri"/>
        <family val="2"/>
      </rPr>
      <t>Hi
[MWh/t MH]</t>
    </r>
  </si>
  <si>
    <r>
      <rPr>
        <sz val="11"/>
        <color theme="1"/>
        <rFont val="Calibri"/>
        <family val="2"/>
      </rPr>
      <t>CO2-Emissionskoeffizient N1+N2 (*)
[kgCO2/MWhp]</t>
    </r>
  </si>
  <si>
    <r>
      <rPr>
        <sz val="11"/>
        <color theme="1"/>
        <rFont val="Calibri"/>
        <family val="2"/>
      </rPr>
      <t>Nr. Ref. Dokument 
Extrabl.</t>
    </r>
  </si>
  <si>
    <r>
      <rPr>
        <sz val="11"/>
        <color theme="1"/>
        <rFont val="Calibri"/>
        <family val="2"/>
      </rPr>
      <t>Absolutwert [t]</t>
    </r>
  </si>
  <si>
    <r>
      <rPr>
        <sz val="11"/>
        <color theme="1"/>
        <rFont val="Calibri"/>
        <family val="2"/>
      </rPr>
      <t>Gelieferte Energie
[MWhp]</t>
    </r>
  </si>
  <si>
    <r>
      <rPr>
        <sz val="11"/>
        <color theme="1"/>
        <rFont val="Calibri"/>
        <family val="2"/>
      </rPr>
      <t>% der gelieferten Energie</t>
    </r>
  </si>
  <si>
    <r>
      <rPr>
        <sz val="11"/>
        <color theme="1"/>
        <rFont val="Calibri"/>
        <family val="2"/>
      </rPr>
      <t>€/Tonne</t>
    </r>
  </si>
  <si>
    <r>
      <rPr>
        <sz val="11"/>
        <color theme="1"/>
        <rFont val="Calibri"/>
        <family val="2"/>
      </rPr>
      <t>Durch einen Vertrag abgedeckt [ja/nein]</t>
    </r>
  </si>
  <si>
    <r>
      <rPr>
        <sz val="11"/>
        <color theme="1"/>
        <rFont val="Calibri"/>
        <family val="2"/>
      </rPr>
      <t>min.</t>
    </r>
  </si>
  <si>
    <r>
      <rPr>
        <sz val="11"/>
        <color theme="1"/>
        <rFont val="Calibri"/>
        <family val="2"/>
      </rPr>
      <t>durchschn.</t>
    </r>
  </si>
  <si>
    <r>
      <rPr>
        <sz val="11"/>
        <color theme="1"/>
        <rFont val="Calibri"/>
        <family val="2"/>
      </rPr>
      <t>max.</t>
    </r>
  </si>
  <si>
    <r>
      <rPr>
        <sz val="11"/>
        <color theme="1"/>
        <rFont val="Calibri"/>
        <family val="2"/>
      </rPr>
      <t>Eingehende Energie</t>
    </r>
  </si>
  <si>
    <r>
      <rPr>
        <sz val="11"/>
        <color theme="1"/>
        <rFont val="Calibri"/>
        <family val="2"/>
      </rPr>
      <t>MWhp/Jahr</t>
    </r>
  </si>
  <si>
    <r>
      <rPr>
        <sz val="11"/>
        <color theme="1"/>
        <rFont val="Calibri"/>
        <family val="2"/>
      </rPr>
      <t>Emissionskoeffizient</t>
    </r>
  </si>
  <si>
    <r>
      <rPr>
        <sz val="11"/>
        <color theme="1"/>
        <rFont val="Calibri"/>
        <family val="2"/>
      </rPr>
      <t>kgCO2/MWhp</t>
    </r>
  </si>
  <si>
    <r>
      <rPr>
        <sz val="11"/>
        <color theme="1"/>
        <rFont val="Calibri"/>
        <family val="2"/>
      </rPr>
      <t>Anteil der festen nachhaltigen Biomasse</t>
    </r>
  </si>
  <si>
    <r>
      <rPr>
        <sz val="11"/>
        <color theme="1"/>
        <rFont val="Calibri"/>
        <family val="2"/>
      </rPr>
      <t>% Hi</t>
    </r>
  </si>
  <si>
    <r>
      <rPr>
        <sz val="11"/>
        <color theme="1"/>
        <rFont val="Calibri"/>
        <family val="2"/>
      </rPr>
      <t>Versorgungskosten</t>
    </r>
  </si>
  <si>
    <r>
      <rPr>
        <sz val="11"/>
        <color theme="1"/>
        <rFont val="Calibri"/>
        <family val="2"/>
      </rPr>
      <t>€</t>
    </r>
  </si>
  <si>
    <r>
      <rPr>
        <sz val="11"/>
        <color theme="1"/>
        <rFont val="Calibri"/>
        <family val="2"/>
      </rPr>
      <t>Anteil RES</t>
    </r>
  </si>
  <si>
    <r>
      <rPr>
        <sz val="11"/>
        <color theme="1"/>
        <rFont val="Calibri"/>
        <family val="2"/>
      </rPr>
      <t>% Hi</t>
    </r>
  </si>
  <si>
    <r>
      <rPr>
        <sz val="11"/>
        <color theme="1"/>
        <rFont val="Calibri"/>
        <family val="2"/>
      </rPr>
      <t>Jahr</t>
    </r>
  </si>
  <si>
    <r>
      <rPr>
        <sz val="11"/>
        <color theme="1"/>
        <rFont val="Calibri"/>
        <family val="2"/>
      </rPr>
      <t>Betriebsstoff Nr.</t>
    </r>
  </si>
  <si>
    <r>
      <rPr>
        <sz val="11"/>
        <color theme="1"/>
        <rFont val="Calibri"/>
        <family val="2"/>
      </rPr>
      <t>Eigenschaften des Betriebsstoffes</t>
    </r>
  </si>
  <si>
    <r>
      <rPr>
        <sz val="11"/>
        <color theme="1"/>
        <rFont val="Calibri"/>
        <family val="2"/>
      </rPr>
      <t>Menge</t>
    </r>
  </si>
  <si>
    <r>
      <rPr>
        <sz val="11"/>
        <color theme="1"/>
        <rFont val="Calibri"/>
        <family val="2"/>
      </rPr>
      <t>Preis</t>
    </r>
  </si>
  <si>
    <r>
      <rPr>
        <sz val="11"/>
        <color theme="1"/>
        <rFont val="Calibri"/>
        <family val="2"/>
      </rPr>
      <t>Fest nachhaltig 
(1:ja, 0:nein)</t>
    </r>
  </si>
  <si>
    <r>
      <rPr>
        <sz val="11"/>
        <color theme="1"/>
        <rFont val="Calibri"/>
        <family val="2"/>
      </rPr>
      <t>Erneuerbare Quelle 
(1:ja, 0:nein)</t>
    </r>
  </si>
  <si>
    <r>
      <rPr>
        <sz val="11"/>
        <color theme="1"/>
        <rFont val="Calibri"/>
        <family val="2"/>
      </rPr>
      <t>Hi
[MWh/t MH]</t>
    </r>
  </si>
  <si>
    <r>
      <rPr>
        <sz val="11"/>
        <color theme="1"/>
        <rFont val="Calibri"/>
        <family val="2"/>
      </rPr>
      <t>CO2-Emissionskoeffizient N1+N2 (*)
[kgCO2/MWhp]</t>
    </r>
  </si>
  <si>
    <r>
      <rPr>
        <sz val="11"/>
        <color theme="1"/>
        <rFont val="Calibri"/>
        <family val="2"/>
      </rPr>
      <t>Nr. Ref. Dokument 
Extrabl.</t>
    </r>
  </si>
  <si>
    <r>
      <rPr>
        <sz val="11"/>
        <color theme="1"/>
        <rFont val="Calibri"/>
        <family val="2"/>
      </rPr>
      <t>Absolutwert [t]</t>
    </r>
  </si>
  <si>
    <r>
      <rPr>
        <sz val="11"/>
        <color theme="1"/>
        <rFont val="Calibri"/>
        <family val="2"/>
      </rPr>
      <t>Gelieferte Energie
[MWhp]</t>
    </r>
  </si>
  <si>
    <r>
      <rPr>
        <sz val="11"/>
        <color theme="1"/>
        <rFont val="Calibri"/>
        <family val="2"/>
      </rPr>
      <t>% der gelieferten Energie</t>
    </r>
  </si>
  <si>
    <r>
      <rPr>
        <sz val="11"/>
        <color theme="1"/>
        <rFont val="Calibri"/>
        <family val="2"/>
      </rPr>
      <t>€/Tonne</t>
    </r>
  </si>
  <si>
    <r>
      <rPr>
        <sz val="11"/>
        <color theme="1"/>
        <rFont val="Calibri"/>
        <family val="2"/>
      </rPr>
      <t>Durch einen Vertrag abgedeckt [ja/nein]</t>
    </r>
  </si>
  <si>
    <r>
      <rPr>
        <sz val="11"/>
        <color theme="1"/>
        <rFont val="Calibri"/>
        <family val="2"/>
      </rPr>
      <t>min.</t>
    </r>
  </si>
  <si>
    <r>
      <rPr>
        <sz val="11"/>
        <color theme="1"/>
        <rFont val="Calibri"/>
        <family val="2"/>
      </rPr>
      <t>durchschn.</t>
    </r>
  </si>
  <si>
    <r>
      <rPr>
        <sz val="11"/>
        <color theme="1"/>
        <rFont val="Calibri"/>
        <family val="2"/>
      </rPr>
      <t>max.</t>
    </r>
  </si>
  <si>
    <r>
      <rPr>
        <sz val="11"/>
        <color theme="1"/>
        <rFont val="Calibri"/>
        <family val="2"/>
      </rPr>
      <t>Eingehende Energie</t>
    </r>
  </si>
  <si>
    <r>
      <rPr>
        <sz val="11"/>
        <color theme="1"/>
        <rFont val="Calibri"/>
        <family val="2"/>
      </rPr>
      <t>MWhp/Jahr</t>
    </r>
  </si>
  <si>
    <r>
      <rPr>
        <sz val="11"/>
        <color theme="1"/>
        <rFont val="Calibri"/>
        <family val="2"/>
      </rPr>
      <t>Emissionskoeffizient</t>
    </r>
  </si>
  <si>
    <r>
      <rPr>
        <sz val="11"/>
        <color theme="1"/>
        <rFont val="Calibri"/>
        <family val="2"/>
      </rPr>
      <t>kgCO2/MWhp</t>
    </r>
  </si>
  <si>
    <r>
      <rPr>
        <sz val="11"/>
        <color theme="1"/>
        <rFont val="Calibri"/>
        <family val="2"/>
      </rPr>
      <t>Anteil der festen nachhaltigen Biomasse</t>
    </r>
  </si>
  <si>
    <r>
      <rPr>
        <sz val="11"/>
        <color theme="1"/>
        <rFont val="Calibri"/>
        <family val="2"/>
      </rPr>
      <t>% Hi</t>
    </r>
  </si>
  <si>
    <r>
      <rPr>
        <sz val="11"/>
        <color theme="1"/>
        <rFont val="Calibri"/>
        <family val="2"/>
      </rPr>
      <t>Versorgungskosten</t>
    </r>
  </si>
  <si>
    <r>
      <rPr>
        <sz val="11"/>
        <color theme="1"/>
        <rFont val="Calibri"/>
        <family val="2"/>
      </rPr>
      <t>€</t>
    </r>
  </si>
  <si>
    <r>
      <rPr>
        <sz val="11"/>
        <color theme="1"/>
        <rFont val="Calibri"/>
        <family val="2"/>
      </rPr>
      <t>Anteil RES</t>
    </r>
  </si>
  <si>
    <r>
      <rPr>
        <sz val="11"/>
        <color theme="1"/>
        <rFont val="Calibri"/>
        <family val="2"/>
      </rPr>
      <t>% Hi</t>
    </r>
  </si>
  <si>
    <r>
      <rPr>
        <sz val="11"/>
        <color theme="1"/>
        <rFont val="Calibri"/>
        <family val="2"/>
      </rPr>
      <t>Jahr</t>
    </r>
  </si>
  <si>
    <r>
      <rPr>
        <sz val="11"/>
        <color theme="1"/>
        <rFont val="Calibri"/>
        <family val="2"/>
      </rPr>
      <t>Betriebsstoff Nr.</t>
    </r>
  </si>
  <si>
    <r>
      <rPr>
        <sz val="11"/>
        <color theme="1"/>
        <rFont val="Calibri"/>
        <family val="2"/>
      </rPr>
      <t>Eigenschaften des Betriebsstoffes</t>
    </r>
  </si>
  <si>
    <r>
      <rPr>
        <sz val="11"/>
        <color theme="1"/>
        <rFont val="Calibri"/>
        <family val="2"/>
      </rPr>
      <t>Menge</t>
    </r>
  </si>
  <si>
    <r>
      <rPr>
        <sz val="11"/>
        <color theme="1"/>
        <rFont val="Calibri"/>
        <family val="2"/>
      </rPr>
      <t>Preis</t>
    </r>
  </si>
  <si>
    <r>
      <rPr>
        <sz val="11"/>
        <color theme="1"/>
        <rFont val="Calibri"/>
        <family val="2"/>
      </rPr>
      <t>Fest nachhaltig 
(1:ja, 0:nein)</t>
    </r>
  </si>
  <si>
    <r>
      <rPr>
        <sz val="11"/>
        <color theme="1"/>
        <rFont val="Calibri"/>
        <family val="2"/>
      </rPr>
      <t>Erneuerbare Quelle 
(1:ja, 0:nein)</t>
    </r>
  </si>
  <si>
    <r>
      <rPr>
        <sz val="11"/>
        <color theme="1"/>
        <rFont val="Calibri"/>
        <family val="2"/>
      </rPr>
      <t>Hi
[MWh/t MH]</t>
    </r>
  </si>
  <si>
    <r>
      <rPr>
        <sz val="11"/>
        <color theme="1"/>
        <rFont val="Calibri"/>
        <family val="2"/>
      </rPr>
      <t>CO2-Emissionskoeffizient N1+N2 (*)
[kgCO2/MWhp]</t>
    </r>
  </si>
  <si>
    <r>
      <rPr>
        <sz val="11"/>
        <color theme="1"/>
        <rFont val="Calibri"/>
        <family val="2"/>
      </rPr>
      <t>Nr. Ref. Dokument 
Extrabl.</t>
    </r>
  </si>
  <si>
    <r>
      <rPr>
        <sz val="11"/>
        <color theme="1"/>
        <rFont val="Calibri"/>
        <family val="2"/>
      </rPr>
      <t>Absolutwert [t]</t>
    </r>
  </si>
  <si>
    <r>
      <rPr>
        <sz val="11"/>
        <color theme="1"/>
        <rFont val="Calibri"/>
        <family val="2"/>
      </rPr>
      <t>Gelieferte Energie
[MWhp]</t>
    </r>
  </si>
  <si>
    <r>
      <rPr>
        <sz val="11"/>
        <color theme="1"/>
        <rFont val="Calibri"/>
        <family val="2"/>
      </rPr>
      <t>% der gelieferten Energie</t>
    </r>
  </si>
  <si>
    <r>
      <rPr>
        <sz val="11"/>
        <color theme="1"/>
        <rFont val="Calibri"/>
        <family val="2"/>
      </rPr>
      <t>€/Tonne</t>
    </r>
  </si>
  <si>
    <r>
      <rPr>
        <sz val="11"/>
        <color theme="1"/>
        <rFont val="Calibri"/>
        <family val="2"/>
      </rPr>
      <t>Durch einen Vertrag abgedeckt [ja/nein]</t>
    </r>
  </si>
  <si>
    <r>
      <rPr>
        <sz val="11"/>
        <color theme="1"/>
        <rFont val="Calibri"/>
        <family val="2"/>
      </rPr>
      <t>min.</t>
    </r>
  </si>
  <si>
    <r>
      <rPr>
        <sz val="11"/>
        <color theme="1"/>
        <rFont val="Calibri"/>
        <family val="2"/>
      </rPr>
      <t>durchschn.</t>
    </r>
  </si>
  <si>
    <r>
      <rPr>
        <sz val="11"/>
        <color theme="1"/>
        <rFont val="Calibri"/>
        <family val="2"/>
      </rPr>
      <t>max.</t>
    </r>
  </si>
  <si>
    <r>
      <rPr>
        <sz val="11"/>
        <color theme="1"/>
        <rFont val="Calibri"/>
        <family val="2"/>
      </rPr>
      <t>Eingehende Energie</t>
    </r>
  </si>
  <si>
    <r>
      <rPr>
        <sz val="11"/>
        <color theme="1"/>
        <rFont val="Calibri"/>
        <family val="2"/>
      </rPr>
      <t>MWhp/Jahr</t>
    </r>
  </si>
  <si>
    <r>
      <rPr>
        <sz val="11"/>
        <color theme="1"/>
        <rFont val="Calibri"/>
        <family val="2"/>
      </rPr>
      <t>Emissionskoeffizient</t>
    </r>
  </si>
  <si>
    <r>
      <rPr>
        <sz val="11"/>
        <color theme="1"/>
        <rFont val="Calibri"/>
        <family val="2"/>
      </rPr>
      <t>kgCO2/MWhp</t>
    </r>
  </si>
  <si>
    <r>
      <rPr>
        <sz val="11"/>
        <color theme="1"/>
        <rFont val="Calibri"/>
        <family val="2"/>
      </rPr>
      <t>Anteil der festen nachhaltigen Biomasse</t>
    </r>
  </si>
  <si>
    <r>
      <rPr>
        <sz val="11"/>
        <color theme="1"/>
        <rFont val="Calibri"/>
        <family val="2"/>
      </rPr>
      <t>% Hi</t>
    </r>
  </si>
  <si>
    <r>
      <rPr>
        <sz val="11"/>
        <color theme="1"/>
        <rFont val="Calibri"/>
        <family val="2"/>
      </rPr>
      <t>Versorgungskosten</t>
    </r>
  </si>
  <si>
    <r>
      <rPr>
        <sz val="11"/>
        <color theme="1"/>
        <rFont val="Calibri"/>
        <family val="2"/>
      </rPr>
      <t>€</t>
    </r>
  </si>
  <si>
    <r>
      <rPr>
        <sz val="11"/>
        <color theme="1"/>
        <rFont val="Calibri"/>
        <family val="2"/>
      </rPr>
      <t>Anteil RES</t>
    </r>
  </si>
  <si>
    <r>
      <rPr>
        <sz val="11"/>
        <color theme="1"/>
        <rFont val="Calibri"/>
        <family val="2"/>
      </rPr>
      <t>% Hi</t>
    </r>
  </si>
  <si>
    <r>
      <rPr>
        <sz val="11"/>
        <color theme="1"/>
        <rFont val="Calibri"/>
        <family val="2"/>
      </rPr>
      <t>Jahr</t>
    </r>
  </si>
  <si>
    <r>
      <rPr>
        <sz val="11"/>
        <color theme="1"/>
        <rFont val="Calibri"/>
        <family val="2"/>
      </rPr>
      <t>Betriebsstoff Nr.</t>
    </r>
  </si>
  <si>
    <r>
      <rPr>
        <sz val="11"/>
        <color theme="1"/>
        <rFont val="Calibri"/>
        <family val="2"/>
      </rPr>
      <t>Eigenschaften des Betriebsstoffes</t>
    </r>
  </si>
  <si>
    <r>
      <rPr>
        <sz val="11"/>
        <color theme="1"/>
        <rFont val="Calibri"/>
        <family val="2"/>
      </rPr>
      <t>Menge</t>
    </r>
  </si>
  <si>
    <r>
      <rPr>
        <sz val="11"/>
        <color theme="1"/>
        <rFont val="Calibri"/>
        <family val="2"/>
      </rPr>
      <t>Preis</t>
    </r>
  </si>
  <si>
    <r>
      <rPr>
        <sz val="11"/>
        <color theme="1"/>
        <rFont val="Calibri"/>
        <family val="2"/>
      </rPr>
      <t>Fest nachhaltig 
(1:ja, 0:nein)</t>
    </r>
  </si>
  <si>
    <r>
      <rPr>
        <sz val="11"/>
        <color theme="1"/>
        <rFont val="Calibri"/>
        <family val="2"/>
      </rPr>
      <t>Erneuerbare Quelle 
(1:ja, 0:nein)</t>
    </r>
  </si>
  <si>
    <r>
      <rPr>
        <sz val="11"/>
        <color theme="1"/>
        <rFont val="Calibri"/>
        <family val="2"/>
      </rPr>
      <t>Hi
[MWh/t MH]</t>
    </r>
  </si>
  <si>
    <r>
      <rPr>
        <sz val="11"/>
        <color theme="1"/>
        <rFont val="Calibri"/>
        <family val="2"/>
      </rPr>
      <t>CO2-Emissionskoeffizient N1+N2 (*)
[kgCO2/MWhp]</t>
    </r>
  </si>
  <si>
    <r>
      <rPr>
        <sz val="11"/>
        <color theme="1"/>
        <rFont val="Calibri"/>
        <family val="2"/>
      </rPr>
      <t>Nr. Ref. Dokument 
Extrabl.</t>
    </r>
  </si>
  <si>
    <r>
      <rPr>
        <sz val="11"/>
        <color theme="1"/>
        <rFont val="Calibri"/>
        <family val="2"/>
      </rPr>
      <t>Absolutwert [t]</t>
    </r>
  </si>
  <si>
    <r>
      <rPr>
        <sz val="11"/>
        <color theme="1"/>
        <rFont val="Calibri"/>
        <family val="2"/>
      </rPr>
      <t>Gelieferte Energie
[MWhp]</t>
    </r>
  </si>
  <si>
    <r>
      <rPr>
        <sz val="11"/>
        <color theme="1"/>
        <rFont val="Calibri"/>
        <family val="2"/>
      </rPr>
      <t>% der gelieferten Energie</t>
    </r>
  </si>
  <si>
    <r>
      <rPr>
        <sz val="11"/>
        <color theme="1"/>
        <rFont val="Calibri"/>
        <family val="2"/>
      </rPr>
      <t>€/Tonne</t>
    </r>
  </si>
  <si>
    <r>
      <rPr>
        <sz val="11"/>
        <color theme="1"/>
        <rFont val="Calibri"/>
        <family val="2"/>
      </rPr>
      <t>Durch einen Vertrag abgedeckt [ja/nein]</t>
    </r>
  </si>
  <si>
    <r>
      <rPr>
        <sz val="11"/>
        <color theme="1"/>
        <rFont val="Calibri"/>
        <family val="2"/>
      </rPr>
      <t>min.</t>
    </r>
  </si>
  <si>
    <r>
      <rPr>
        <sz val="11"/>
        <color theme="1"/>
        <rFont val="Calibri"/>
        <family val="2"/>
      </rPr>
      <t>durchschn.</t>
    </r>
  </si>
  <si>
    <r>
      <rPr>
        <sz val="11"/>
        <color theme="1"/>
        <rFont val="Calibri"/>
        <family val="2"/>
      </rPr>
      <t>max.</t>
    </r>
  </si>
  <si>
    <r>
      <rPr>
        <sz val="11"/>
        <color theme="1"/>
        <rFont val="Calibri"/>
        <family val="2"/>
      </rPr>
      <t>Eingehende Energie</t>
    </r>
  </si>
  <si>
    <r>
      <rPr>
        <sz val="11"/>
        <color theme="1"/>
        <rFont val="Calibri"/>
        <family val="2"/>
      </rPr>
      <t>MWhp/Jahr</t>
    </r>
  </si>
  <si>
    <r>
      <rPr>
        <sz val="11"/>
        <color theme="1"/>
        <rFont val="Calibri"/>
        <family val="2"/>
      </rPr>
      <t>Emissionskoeffizient</t>
    </r>
  </si>
  <si>
    <r>
      <rPr>
        <sz val="11"/>
        <color theme="1"/>
        <rFont val="Calibri"/>
        <family val="2"/>
      </rPr>
      <t>kgCO2/MWhp</t>
    </r>
  </si>
  <si>
    <r>
      <rPr>
        <sz val="11"/>
        <color theme="1"/>
        <rFont val="Calibri"/>
        <family val="2"/>
      </rPr>
      <t>Anteil der festen nachhaltigen Biomasse</t>
    </r>
  </si>
  <si>
    <r>
      <rPr>
        <sz val="11"/>
        <color theme="1"/>
        <rFont val="Calibri"/>
        <family val="2"/>
      </rPr>
      <t>% Hi</t>
    </r>
  </si>
  <si>
    <r>
      <rPr>
        <sz val="11"/>
        <color theme="1"/>
        <rFont val="Calibri"/>
        <family val="2"/>
      </rPr>
      <t>Versorgungskosten</t>
    </r>
  </si>
  <si>
    <r>
      <rPr>
        <sz val="11"/>
        <color theme="1"/>
        <rFont val="Calibri"/>
        <family val="2"/>
      </rPr>
      <t>€</t>
    </r>
  </si>
  <si>
    <r>
      <rPr>
        <sz val="11"/>
        <color theme="1"/>
        <rFont val="Calibri"/>
        <family val="2"/>
      </rPr>
      <t>Anteil RES</t>
    </r>
  </si>
  <si>
    <r>
      <rPr>
        <sz val="11"/>
        <color theme="1"/>
        <rFont val="Calibri"/>
        <family val="2"/>
      </rPr>
      <t>% Hi</t>
    </r>
  </si>
  <si>
    <r>
      <rPr>
        <sz val="11"/>
        <color theme="1"/>
        <rFont val="Calibri"/>
        <family val="2"/>
      </rPr>
      <t>Jahr</t>
    </r>
  </si>
  <si>
    <r>
      <rPr>
        <sz val="11"/>
        <color theme="1"/>
        <rFont val="Calibri"/>
        <family val="2"/>
      </rPr>
      <t>Betriebsstoff Nr.</t>
    </r>
  </si>
  <si>
    <r>
      <rPr>
        <sz val="11"/>
        <color theme="1"/>
        <rFont val="Calibri"/>
        <family val="2"/>
      </rPr>
      <t>Eigenschaften des Betriebsstoffes</t>
    </r>
  </si>
  <si>
    <r>
      <rPr>
        <sz val="11"/>
        <color theme="1"/>
        <rFont val="Calibri"/>
        <family val="2"/>
      </rPr>
      <t>Menge</t>
    </r>
  </si>
  <si>
    <r>
      <rPr>
        <sz val="11"/>
        <color theme="1"/>
        <rFont val="Calibri"/>
        <family val="2"/>
      </rPr>
      <t>Preis</t>
    </r>
  </si>
  <si>
    <r>
      <rPr>
        <sz val="11"/>
        <color theme="1"/>
        <rFont val="Calibri"/>
        <family val="2"/>
      </rPr>
      <t>Fest nachhaltig 
(1:ja, 0:nein)</t>
    </r>
  </si>
  <si>
    <r>
      <rPr>
        <sz val="11"/>
        <color theme="1"/>
        <rFont val="Calibri"/>
        <family val="2"/>
      </rPr>
      <t>Erneuerbare Quelle 
(1:ja, 0:nein)</t>
    </r>
  </si>
  <si>
    <r>
      <rPr>
        <sz val="11"/>
        <color theme="1"/>
        <rFont val="Calibri"/>
        <family val="2"/>
      </rPr>
      <t>Hi
[MWh/t MH]</t>
    </r>
  </si>
  <si>
    <r>
      <rPr>
        <sz val="11"/>
        <color theme="1"/>
        <rFont val="Calibri"/>
        <family val="2"/>
      </rPr>
      <t>CO2-Emissionskoeffizient N1+N2 (*)
[kgCO2/MWhp]</t>
    </r>
  </si>
  <si>
    <r>
      <rPr>
        <sz val="11"/>
        <color theme="1"/>
        <rFont val="Calibri"/>
        <family val="2"/>
      </rPr>
      <t>Nr. Ref. Dokument 
Extrabl.</t>
    </r>
  </si>
  <si>
    <r>
      <rPr>
        <sz val="11"/>
        <color theme="1"/>
        <rFont val="Calibri"/>
        <family val="2"/>
      </rPr>
      <t>Absolutwert [t]</t>
    </r>
  </si>
  <si>
    <r>
      <rPr>
        <sz val="11"/>
        <color theme="1"/>
        <rFont val="Calibri"/>
        <family val="2"/>
      </rPr>
      <t>Gelieferte Energie
[MWhp]</t>
    </r>
  </si>
  <si>
    <r>
      <rPr>
        <sz val="11"/>
        <color theme="1"/>
        <rFont val="Calibri"/>
        <family val="2"/>
      </rPr>
      <t>% der gelieferten Energie</t>
    </r>
  </si>
  <si>
    <r>
      <rPr>
        <sz val="11"/>
        <color theme="1"/>
        <rFont val="Calibri"/>
        <family val="2"/>
      </rPr>
      <t>€/Tonne</t>
    </r>
  </si>
  <si>
    <r>
      <rPr>
        <sz val="11"/>
        <color theme="1"/>
        <rFont val="Calibri"/>
        <family val="2"/>
      </rPr>
      <t>Durch einen Vertrag abgedeckt [ja/nein]</t>
    </r>
  </si>
  <si>
    <r>
      <rPr>
        <sz val="11"/>
        <color theme="1"/>
        <rFont val="Calibri"/>
        <family val="2"/>
      </rPr>
      <t>min.</t>
    </r>
  </si>
  <si>
    <r>
      <rPr>
        <sz val="11"/>
        <color theme="1"/>
        <rFont val="Calibri"/>
        <family val="2"/>
      </rPr>
      <t>durchschn.</t>
    </r>
  </si>
  <si>
    <r>
      <rPr>
        <sz val="11"/>
        <color theme="1"/>
        <rFont val="Calibri"/>
        <family val="2"/>
      </rPr>
      <t>max.</t>
    </r>
  </si>
  <si>
    <r>
      <rPr>
        <sz val="11"/>
        <color theme="1"/>
        <rFont val="Calibri"/>
        <family val="2"/>
      </rPr>
      <t>Eingehende Energie</t>
    </r>
  </si>
  <si>
    <r>
      <rPr>
        <sz val="11"/>
        <color theme="1"/>
        <rFont val="Calibri"/>
        <family val="2"/>
      </rPr>
      <t>MWhp/Jahr</t>
    </r>
  </si>
  <si>
    <r>
      <rPr>
        <sz val="11"/>
        <color theme="1"/>
        <rFont val="Calibri"/>
        <family val="2"/>
      </rPr>
      <t>Emissionskoeffizient</t>
    </r>
  </si>
  <si>
    <r>
      <rPr>
        <sz val="11"/>
        <color theme="1"/>
        <rFont val="Calibri"/>
        <family val="2"/>
      </rPr>
      <t>kgCO2/MWhp</t>
    </r>
  </si>
  <si>
    <r>
      <rPr>
        <sz val="11"/>
        <color theme="1"/>
        <rFont val="Calibri"/>
        <family val="2"/>
      </rPr>
      <t>Anteil der festen nachhaltigen Biomasse</t>
    </r>
  </si>
  <si>
    <r>
      <rPr>
        <sz val="11"/>
        <color theme="1"/>
        <rFont val="Calibri"/>
        <family val="2"/>
      </rPr>
      <t>% Hi</t>
    </r>
  </si>
  <si>
    <r>
      <rPr>
        <sz val="11"/>
        <color theme="1"/>
        <rFont val="Calibri"/>
        <family val="2"/>
      </rPr>
      <t>Versorgungskosten</t>
    </r>
  </si>
  <si>
    <r>
      <rPr>
        <sz val="11"/>
        <color theme="1"/>
        <rFont val="Calibri"/>
        <family val="2"/>
      </rPr>
      <t>€</t>
    </r>
  </si>
  <si>
    <r>
      <rPr>
        <sz val="11"/>
        <color theme="1"/>
        <rFont val="Calibri"/>
        <family val="2"/>
      </rPr>
      <t>Anteil RES</t>
    </r>
  </si>
  <si>
    <r>
      <rPr>
        <sz val="11"/>
        <color theme="1"/>
        <rFont val="Calibri"/>
        <family val="2"/>
      </rPr>
      <t>% Hi</t>
    </r>
  </si>
  <si>
    <r>
      <rPr>
        <sz val="11"/>
        <color theme="1"/>
        <rFont val="Calibri"/>
        <family val="2"/>
      </rPr>
      <t>Jahr</t>
    </r>
  </si>
  <si>
    <r>
      <rPr>
        <sz val="11"/>
        <color theme="1"/>
        <rFont val="Calibri"/>
        <family val="2"/>
      </rPr>
      <t>Betriebsstoff Nr.</t>
    </r>
  </si>
  <si>
    <r>
      <rPr>
        <sz val="11"/>
        <color theme="1"/>
        <rFont val="Calibri"/>
        <family val="2"/>
      </rPr>
      <t>Eigenschaften des Betriebsstoffes</t>
    </r>
  </si>
  <si>
    <r>
      <rPr>
        <sz val="11"/>
        <color theme="1"/>
        <rFont val="Calibri"/>
        <family val="2"/>
      </rPr>
      <t>Menge</t>
    </r>
  </si>
  <si>
    <r>
      <rPr>
        <sz val="11"/>
        <color theme="1"/>
        <rFont val="Calibri"/>
        <family val="2"/>
      </rPr>
      <t>Preis</t>
    </r>
  </si>
  <si>
    <r>
      <rPr>
        <sz val="11"/>
        <color theme="1"/>
        <rFont val="Calibri"/>
        <family val="2"/>
      </rPr>
      <t>Fest nachhaltig 
(1:ja, 0:nein)</t>
    </r>
  </si>
  <si>
    <r>
      <rPr>
        <sz val="11"/>
        <color theme="1"/>
        <rFont val="Calibri"/>
        <family val="2"/>
      </rPr>
      <t>Erneuerbare Quelle 
(1:ja, 0:nein)</t>
    </r>
  </si>
  <si>
    <r>
      <rPr>
        <sz val="11"/>
        <color theme="1"/>
        <rFont val="Calibri"/>
        <family val="2"/>
      </rPr>
      <t>Hi
[MWh/t MH]</t>
    </r>
  </si>
  <si>
    <r>
      <rPr>
        <sz val="11"/>
        <color theme="1"/>
        <rFont val="Calibri"/>
        <family val="2"/>
      </rPr>
      <t>CO2-Emissionskoeffizient N1+N2 (*)
[kgCO2/MWhp]</t>
    </r>
  </si>
  <si>
    <r>
      <rPr>
        <sz val="11"/>
        <color theme="1"/>
        <rFont val="Calibri"/>
        <family val="2"/>
      </rPr>
      <t>Nr. Ref. Dokument 
Extrabl.</t>
    </r>
  </si>
  <si>
    <r>
      <rPr>
        <sz val="11"/>
        <color theme="1"/>
        <rFont val="Calibri"/>
        <family val="2"/>
      </rPr>
      <t>Absolutwert [t]</t>
    </r>
  </si>
  <si>
    <r>
      <rPr>
        <sz val="11"/>
        <color theme="1"/>
        <rFont val="Calibri"/>
        <family val="2"/>
      </rPr>
      <t>Gelieferte Energie
[MWhp]</t>
    </r>
  </si>
  <si>
    <r>
      <rPr>
        <sz val="11"/>
        <color theme="1"/>
        <rFont val="Calibri"/>
        <family val="2"/>
      </rPr>
      <t>% der gelieferten Energie</t>
    </r>
  </si>
  <si>
    <r>
      <rPr>
        <sz val="11"/>
        <color theme="1"/>
        <rFont val="Calibri"/>
        <family val="2"/>
      </rPr>
      <t>€/Tonne</t>
    </r>
  </si>
  <si>
    <r>
      <rPr>
        <sz val="11"/>
        <color theme="1"/>
        <rFont val="Calibri"/>
        <family val="2"/>
      </rPr>
      <t>Durch einen Vertrag abgedeckt [ja/nein]</t>
    </r>
  </si>
  <si>
    <r>
      <rPr>
        <sz val="11"/>
        <color theme="1"/>
        <rFont val="Calibri"/>
        <family val="2"/>
      </rPr>
      <t>min.</t>
    </r>
  </si>
  <si>
    <r>
      <rPr>
        <sz val="11"/>
        <color theme="1"/>
        <rFont val="Calibri"/>
        <family val="2"/>
      </rPr>
      <t>durchschn.</t>
    </r>
  </si>
  <si>
    <r>
      <rPr>
        <sz val="11"/>
        <color theme="1"/>
        <rFont val="Calibri"/>
        <family val="2"/>
      </rPr>
      <t>max.</t>
    </r>
  </si>
  <si>
    <r>
      <rPr>
        <sz val="11"/>
        <color theme="1"/>
        <rFont val="Calibri"/>
        <family val="2"/>
      </rPr>
      <t>Eingehende Energie</t>
    </r>
  </si>
  <si>
    <r>
      <rPr>
        <sz val="11"/>
        <color theme="1"/>
        <rFont val="Calibri"/>
        <family val="2"/>
      </rPr>
      <t>MWhp/Jahr</t>
    </r>
  </si>
  <si>
    <r>
      <rPr>
        <sz val="11"/>
        <color theme="1"/>
        <rFont val="Calibri"/>
        <family val="2"/>
      </rPr>
      <t>Emissionskoeffizient</t>
    </r>
  </si>
  <si>
    <r>
      <rPr>
        <sz val="11"/>
        <color theme="1"/>
        <rFont val="Calibri"/>
        <family val="2"/>
      </rPr>
      <t>kgCO2/MWhp</t>
    </r>
  </si>
  <si>
    <r>
      <rPr>
        <sz val="11"/>
        <color theme="1"/>
        <rFont val="Calibri"/>
        <family val="2"/>
      </rPr>
      <t>Anteil der festen nachhaltigen Biomasse</t>
    </r>
  </si>
  <si>
    <r>
      <rPr>
        <sz val="11"/>
        <color theme="1"/>
        <rFont val="Calibri"/>
        <family val="2"/>
      </rPr>
      <t>% Hi</t>
    </r>
  </si>
  <si>
    <r>
      <rPr>
        <sz val="11"/>
        <color theme="1"/>
        <rFont val="Calibri"/>
        <family val="2"/>
      </rPr>
      <t>Versorgungskosten</t>
    </r>
  </si>
  <si>
    <r>
      <rPr>
        <sz val="11"/>
        <color theme="1"/>
        <rFont val="Calibri"/>
        <family val="2"/>
      </rPr>
      <t>€</t>
    </r>
  </si>
  <si>
    <r>
      <rPr>
        <sz val="11"/>
        <color theme="1"/>
        <rFont val="Calibri"/>
        <family val="2"/>
      </rPr>
      <t>Anteil RES</t>
    </r>
  </si>
  <si>
    <r>
      <rPr>
        <sz val="11"/>
        <color theme="1"/>
        <rFont val="Calibri"/>
        <family val="2"/>
      </rPr>
      <t>% Hi</t>
    </r>
  </si>
  <si>
    <r>
      <rPr>
        <sz val="11"/>
        <color theme="1"/>
        <rFont val="Calibri"/>
        <family val="2"/>
      </rPr>
      <t>Jahr</t>
    </r>
  </si>
  <si>
    <r>
      <rPr>
        <sz val="11"/>
        <color theme="1"/>
        <rFont val="Calibri"/>
        <family val="2"/>
      </rPr>
      <t>Betriebsstoff Nr.</t>
    </r>
  </si>
  <si>
    <r>
      <rPr>
        <sz val="11"/>
        <color theme="1"/>
        <rFont val="Calibri"/>
        <family val="2"/>
      </rPr>
      <t>Eigenschaften des Betriebsstoffes</t>
    </r>
  </si>
  <si>
    <r>
      <rPr>
        <sz val="11"/>
        <color theme="1"/>
        <rFont val="Calibri"/>
        <family val="2"/>
      </rPr>
      <t>Menge</t>
    </r>
  </si>
  <si>
    <r>
      <rPr>
        <sz val="11"/>
        <color theme="1"/>
        <rFont val="Calibri"/>
        <family val="2"/>
      </rPr>
      <t>Preis</t>
    </r>
  </si>
  <si>
    <r>
      <rPr>
        <sz val="11"/>
        <color theme="1"/>
        <rFont val="Calibri"/>
        <family val="2"/>
      </rPr>
      <t>Fest nachhaltig 
(1:ja, 0:nein)</t>
    </r>
  </si>
  <si>
    <r>
      <rPr>
        <sz val="11"/>
        <color theme="1"/>
        <rFont val="Calibri"/>
        <family val="2"/>
      </rPr>
      <t>Erneuerbare Quelle 
(1:ja, 0:nein)</t>
    </r>
  </si>
  <si>
    <r>
      <rPr>
        <sz val="11"/>
        <color theme="1"/>
        <rFont val="Calibri"/>
        <family val="2"/>
      </rPr>
      <t>Hi
[MWh/t MH]</t>
    </r>
  </si>
  <si>
    <r>
      <rPr>
        <sz val="11"/>
        <color theme="1"/>
        <rFont val="Calibri"/>
        <family val="2"/>
      </rPr>
      <t>CO2-Emissionskoeffizient N1+N2 (*)
[kgCO2/MWhp]</t>
    </r>
  </si>
  <si>
    <r>
      <rPr>
        <sz val="11"/>
        <color theme="1"/>
        <rFont val="Calibri"/>
        <family val="2"/>
      </rPr>
      <t>Nr. Ref. Dokument 
Extrabl.</t>
    </r>
  </si>
  <si>
    <r>
      <rPr>
        <sz val="11"/>
        <color theme="1"/>
        <rFont val="Calibri"/>
        <family val="2"/>
      </rPr>
      <t>Absolutwert [t]</t>
    </r>
  </si>
  <si>
    <r>
      <rPr>
        <sz val="11"/>
        <color theme="1"/>
        <rFont val="Calibri"/>
        <family val="2"/>
      </rPr>
      <t>Gelieferte Energie
[MWhp]</t>
    </r>
  </si>
  <si>
    <r>
      <rPr>
        <sz val="11"/>
        <color theme="1"/>
        <rFont val="Calibri"/>
        <family val="2"/>
      </rPr>
      <t>% der gelieferten Energie</t>
    </r>
  </si>
  <si>
    <r>
      <rPr>
        <sz val="11"/>
        <color theme="1"/>
        <rFont val="Calibri"/>
        <family val="2"/>
      </rPr>
      <t>€/Tonne</t>
    </r>
  </si>
  <si>
    <r>
      <rPr>
        <sz val="11"/>
        <color theme="1"/>
        <rFont val="Calibri"/>
        <family val="2"/>
      </rPr>
      <t>Durch einen Vertrag abgedeckt [ja/nein]</t>
    </r>
  </si>
  <si>
    <r>
      <rPr>
        <sz val="11"/>
        <color theme="1"/>
        <rFont val="Calibri"/>
        <family val="2"/>
      </rPr>
      <t>min.</t>
    </r>
  </si>
  <si>
    <r>
      <rPr>
        <sz val="11"/>
        <color theme="1"/>
        <rFont val="Calibri"/>
        <family val="2"/>
      </rPr>
      <t>durchschn.</t>
    </r>
  </si>
  <si>
    <r>
      <rPr>
        <sz val="11"/>
        <color theme="1"/>
        <rFont val="Calibri"/>
        <family val="2"/>
      </rPr>
      <t>max.</t>
    </r>
  </si>
  <si>
    <r>
      <rPr>
        <sz val="11"/>
        <color theme="1"/>
        <rFont val="Calibri"/>
        <family val="2"/>
      </rPr>
      <t>Eingehende Energie</t>
    </r>
  </si>
  <si>
    <r>
      <rPr>
        <sz val="11"/>
        <color theme="1"/>
        <rFont val="Calibri"/>
        <family val="2"/>
      </rPr>
      <t>MWhp/Jahr</t>
    </r>
  </si>
  <si>
    <r>
      <rPr>
        <sz val="11"/>
        <color theme="1"/>
        <rFont val="Calibri"/>
        <family val="2"/>
      </rPr>
      <t>Emissionskoeffizient</t>
    </r>
  </si>
  <si>
    <r>
      <rPr>
        <sz val="11"/>
        <color theme="1"/>
        <rFont val="Calibri"/>
        <family val="2"/>
      </rPr>
      <t>kgCO2/MWhp</t>
    </r>
  </si>
  <si>
    <r>
      <rPr>
        <sz val="11"/>
        <color theme="1"/>
        <rFont val="Calibri"/>
        <family val="2"/>
      </rPr>
      <t>Anteil der festen nachhaltigen Biomasse</t>
    </r>
  </si>
  <si>
    <r>
      <rPr>
        <sz val="11"/>
        <color theme="1"/>
        <rFont val="Calibri"/>
        <family val="2"/>
      </rPr>
      <t>% Hi</t>
    </r>
  </si>
  <si>
    <r>
      <rPr>
        <sz val="11"/>
        <color theme="1"/>
        <rFont val="Calibri"/>
        <family val="2"/>
      </rPr>
      <t>Versorgungskosten</t>
    </r>
  </si>
  <si>
    <r>
      <rPr>
        <sz val="11"/>
        <color theme="1"/>
        <rFont val="Calibri"/>
        <family val="2"/>
      </rPr>
      <t>€</t>
    </r>
  </si>
  <si>
    <r>
      <rPr>
        <sz val="11"/>
        <color theme="1"/>
        <rFont val="Calibri"/>
        <family val="2"/>
      </rPr>
      <t>Anteil RES</t>
    </r>
  </si>
  <si>
    <r>
      <rPr>
        <sz val="11"/>
        <color theme="1"/>
        <rFont val="Calibri"/>
        <family val="2"/>
      </rPr>
      <t>% Hi</t>
    </r>
  </si>
  <si>
    <r>
      <rPr>
        <sz val="11"/>
        <color theme="1"/>
        <rFont val="Calibri"/>
        <family val="2"/>
      </rPr>
      <t>Jahr</t>
    </r>
  </si>
  <si>
    <r>
      <rPr>
        <sz val="11"/>
        <color theme="1"/>
        <rFont val="Calibri"/>
        <family val="2"/>
      </rPr>
      <t>Betriebsstoff Nr.</t>
    </r>
  </si>
  <si>
    <r>
      <rPr>
        <sz val="11"/>
        <color theme="1"/>
        <rFont val="Calibri"/>
        <family val="2"/>
      </rPr>
      <t>Eigenschaften des Betriebsstoffes</t>
    </r>
  </si>
  <si>
    <r>
      <rPr>
        <sz val="11"/>
        <color theme="1"/>
        <rFont val="Calibri"/>
        <family val="2"/>
      </rPr>
      <t>Menge</t>
    </r>
  </si>
  <si>
    <r>
      <rPr>
        <sz val="11"/>
        <color theme="1"/>
        <rFont val="Calibri"/>
        <family val="2"/>
      </rPr>
      <t>Preis</t>
    </r>
  </si>
  <si>
    <r>
      <rPr>
        <sz val="11"/>
        <color theme="1"/>
        <rFont val="Calibri"/>
        <family val="2"/>
      </rPr>
      <t>Fest nachhaltig 
(1:ja, 0:nein)</t>
    </r>
  </si>
  <si>
    <r>
      <rPr>
        <sz val="11"/>
        <color theme="1"/>
        <rFont val="Calibri"/>
        <family val="2"/>
      </rPr>
      <t>Erneuerbare Quelle 
(1:ja, 0:nein)</t>
    </r>
  </si>
  <si>
    <r>
      <rPr>
        <sz val="11"/>
        <color theme="1"/>
        <rFont val="Calibri"/>
        <family val="2"/>
      </rPr>
      <t>Hi
[MWh/t MH]</t>
    </r>
  </si>
  <si>
    <r>
      <rPr>
        <sz val="11"/>
        <color theme="1"/>
        <rFont val="Calibri"/>
        <family val="2"/>
      </rPr>
      <t>CO2-Emissionskoeffizient N1+N2 (*)
[kgCO2/MWhp]</t>
    </r>
  </si>
  <si>
    <r>
      <rPr>
        <sz val="11"/>
        <color theme="1"/>
        <rFont val="Calibri"/>
        <family val="2"/>
      </rPr>
      <t>Nr. Ref. Dokument 
Extrabl.</t>
    </r>
  </si>
  <si>
    <r>
      <rPr>
        <sz val="11"/>
        <color theme="1"/>
        <rFont val="Calibri"/>
        <family val="2"/>
      </rPr>
      <t>Absolutwert [t]</t>
    </r>
  </si>
  <si>
    <r>
      <rPr>
        <sz val="11"/>
        <color theme="1"/>
        <rFont val="Calibri"/>
        <family val="2"/>
      </rPr>
      <t>Gelieferte Energie
[MWhp]</t>
    </r>
  </si>
  <si>
    <r>
      <rPr>
        <sz val="11"/>
        <color theme="1"/>
        <rFont val="Calibri"/>
        <family val="2"/>
      </rPr>
      <t>% der gelieferten Energie</t>
    </r>
  </si>
  <si>
    <r>
      <rPr>
        <sz val="11"/>
        <color theme="1"/>
        <rFont val="Calibri"/>
        <family val="2"/>
      </rPr>
      <t>€/Tonne</t>
    </r>
  </si>
  <si>
    <r>
      <rPr>
        <sz val="11"/>
        <color theme="1"/>
        <rFont val="Calibri"/>
        <family val="2"/>
      </rPr>
      <t>Durch einen Vertrag abgedeckt [ja/nein]</t>
    </r>
  </si>
  <si>
    <r>
      <rPr>
        <sz val="11"/>
        <color theme="1"/>
        <rFont val="Calibri"/>
        <family val="2"/>
      </rPr>
      <t>min.</t>
    </r>
  </si>
  <si>
    <r>
      <rPr>
        <sz val="11"/>
        <color theme="1"/>
        <rFont val="Calibri"/>
        <family val="2"/>
      </rPr>
      <t>durchschn.</t>
    </r>
  </si>
  <si>
    <r>
      <rPr>
        <sz val="11"/>
        <color theme="1"/>
        <rFont val="Calibri"/>
        <family val="2"/>
      </rPr>
      <t>max.</t>
    </r>
  </si>
  <si>
    <r>
      <rPr>
        <sz val="11"/>
        <color theme="1"/>
        <rFont val="Calibri"/>
        <family val="2"/>
      </rPr>
      <t>Eingehende Energie</t>
    </r>
  </si>
  <si>
    <r>
      <rPr>
        <sz val="11"/>
        <color theme="1"/>
        <rFont val="Calibri"/>
        <family val="2"/>
      </rPr>
      <t>MWhp/Jahr</t>
    </r>
  </si>
  <si>
    <r>
      <rPr>
        <sz val="11"/>
        <color theme="1"/>
        <rFont val="Calibri"/>
        <family val="2"/>
      </rPr>
      <t>Emissionskoeffizient</t>
    </r>
  </si>
  <si>
    <r>
      <rPr>
        <sz val="11"/>
        <color theme="1"/>
        <rFont val="Calibri"/>
        <family val="2"/>
      </rPr>
      <t>kgCO2/MWhp</t>
    </r>
  </si>
  <si>
    <r>
      <rPr>
        <sz val="11"/>
        <color theme="1"/>
        <rFont val="Calibri"/>
        <family val="2"/>
      </rPr>
      <t>Anteil der festen nachhaltigen Biomasse</t>
    </r>
  </si>
  <si>
    <r>
      <rPr>
        <sz val="11"/>
        <color theme="1"/>
        <rFont val="Calibri"/>
        <family val="2"/>
      </rPr>
      <t>% Hi</t>
    </r>
  </si>
  <si>
    <r>
      <rPr>
        <sz val="11"/>
        <color theme="1"/>
        <rFont val="Calibri"/>
        <family val="2"/>
      </rPr>
      <t>Versorgungskosten</t>
    </r>
  </si>
  <si>
    <r>
      <rPr>
        <sz val="11"/>
        <color theme="1"/>
        <rFont val="Calibri"/>
        <family val="2"/>
      </rPr>
      <t>€</t>
    </r>
  </si>
  <si>
    <r>
      <rPr>
        <sz val="11"/>
        <color theme="1"/>
        <rFont val="Calibri"/>
        <family val="2"/>
      </rPr>
      <t>Anteil RES</t>
    </r>
  </si>
  <si>
    <r>
      <rPr>
        <sz val="11"/>
        <color theme="1"/>
        <rFont val="Calibri"/>
        <family val="2"/>
      </rPr>
      <t>% Hi</t>
    </r>
  </si>
  <si>
    <r>
      <rPr>
        <sz val="11"/>
        <color theme="1"/>
        <rFont val="Calibri"/>
        <family val="2"/>
      </rPr>
      <t>Jahr</t>
    </r>
  </si>
  <si>
    <r>
      <rPr>
        <sz val="11"/>
        <color theme="1"/>
        <rFont val="Calibri"/>
        <family val="2"/>
      </rPr>
      <t>Betriebsstoff Nr.</t>
    </r>
  </si>
  <si>
    <r>
      <rPr>
        <sz val="11"/>
        <color theme="1"/>
        <rFont val="Calibri"/>
        <family val="2"/>
      </rPr>
      <t>Eigenschaften des Betriebsstoffes</t>
    </r>
  </si>
  <si>
    <r>
      <rPr>
        <sz val="11"/>
        <color theme="1"/>
        <rFont val="Calibri"/>
        <family val="2"/>
      </rPr>
      <t>Menge</t>
    </r>
  </si>
  <si>
    <r>
      <rPr>
        <sz val="11"/>
        <color theme="1"/>
        <rFont val="Calibri"/>
        <family val="2"/>
      </rPr>
      <t>Preis</t>
    </r>
  </si>
  <si>
    <r>
      <rPr>
        <sz val="11"/>
        <color theme="1"/>
        <rFont val="Calibri"/>
        <family val="2"/>
      </rPr>
      <t>Fest nachhaltig 
(1:ja, 0:nein)</t>
    </r>
  </si>
  <si>
    <r>
      <rPr>
        <sz val="11"/>
        <color theme="1"/>
        <rFont val="Calibri"/>
        <family val="2"/>
      </rPr>
      <t>Erneuerbare Quelle 
(1:ja, 0:nein)</t>
    </r>
  </si>
  <si>
    <r>
      <rPr>
        <sz val="11"/>
        <color theme="1"/>
        <rFont val="Calibri"/>
        <family val="2"/>
      </rPr>
      <t>Hi
[MWh/t MH]</t>
    </r>
  </si>
  <si>
    <r>
      <rPr>
        <sz val="11"/>
        <color theme="1"/>
        <rFont val="Calibri"/>
        <family val="2"/>
      </rPr>
      <t>CO2-Emissionskoeffizient N1+N2 (*)
[kgCO2/MWhp]</t>
    </r>
  </si>
  <si>
    <r>
      <rPr>
        <sz val="11"/>
        <color theme="1"/>
        <rFont val="Calibri"/>
        <family val="2"/>
      </rPr>
      <t>Nr. Ref. Dokument 
Extrabl.</t>
    </r>
  </si>
  <si>
    <r>
      <rPr>
        <sz val="11"/>
        <color theme="1"/>
        <rFont val="Calibri"/>
        <family val="2"/>
      </rPr>
      <t>Absolutwert [t]</t>
    </r>
  </si>
  <si>
    <r>
      <rPr>
        <sz val="11"/>
        <color theme="1"/>
        <rFont val="Calibri"/>
        <family val="2"/>
      </rPr>
      <t>Gelieferte Energie
[MWhp]</t>
    </r>
  </si>
  <si>
    <r>
      <rPr>
        <sz val="11"/>
        <color theme="1"/>
        <rFont val="Calibri"/>
        <family val="2"/>
      </rPr>
      <t>% der gelieferten Energie</t>
    </r>
  </si>
  <si>
    <r>
      <rPr>
        <sz val="11"/>
        <color theme="1"/>
        <rFont val="Calibri"/>
        <family val="2"/>
      </rPr>
      <t>€/Tonne</t>
    </r>
  </si>
  <si>
    <r>
      <rPr>
        <sz val="11"/>
        <color theme="1"/>
        <rFont val="Calibri"/>
        <family val="2"/>
      </rPr>
      <t>Durch einen Vertrag abgedeckt [ja/nein]</t>
    </r>
  </si>
  <si>
    <r>
      <rPr>
        <sz val="11"/>
        <color theme="1"/>
        <rFont val="Calibri"/>
        <family val="2"/>
      </rPr>
      <t>min.</t>
    </r>
  </si>
  <si>
    <r>
      <rPr>
        <sz val="11"/>
        <color theme="1"/>
        <rFont val="Calibri"/>
        <family val="2"/>
      </rPr>
      <t>durchschn.</t>
    </r>
  </si>
  <si>
    <r>
      <rPr>
        <sz val="11"/>
        <color theme="1"/>
        <rFont val="Calibri"/>
        <family val="2"/>
      </rPr>
      <t>max.</t>
    </r>
  </si>
  <si>
    <r>
      <rPr>
        <sz val="11"/>
        <color theme="1"/>
        <rFont val="Calibri"/>
        <family val="2"/>
      </rPr>
      <t>Eingehende Energie</t>
    </r>
  </si>
  <si>
    <r>
      <rPr>
        <sz val="11"/>
        <color theme="1"/>
        <rFont val="Calibri"/>
        <family val="2"/>
      </rPr>
      <t>MWhp/Jahr</t>
    </r>
  </si>
  <si>
    <r>
      <rPr>
        <sz val="11"/>
        <color theme="1"/>
        <rFont val="Calibri"/>
        <family val="2"/>
      </rPr>
      <t>Emissionskoeffizient</t>
    </r>
  </si>
  <si>
    <r>
      <rPr>
        <sz val="11"/>
        <color theme="1"/>
        <rFont val="Calibri"/>
        <family val="2"/>
      </rPr>
      <t>kgCO2/MWhp</t>
    </r>
  </si>
  <si>
    <r>
      <rPr>
        <sz val="11"/>
        <color theme="1"/>
        <rFont val="Calibri"/>
        <family val="2"/>
      </rPr>
      <t>Anteil der festen nachhaltigen Biomasse</t>
    </r>
  </si>
  <si>
    <r>
      <rPr>
        <sz val="11"/>
        <color theme="1"/>
        <rFont val="Calibri"/>
        <family val="2"/>
      </rPr>
      <t>% Hi</t>
    </r>
  </si>
  <si>
    <r>
      <rPr>
        <sz val="11"/>
        <color theme="1"/>
        <rFont val="Calibri"/>
        <family val="2"/>
      </rPr>
      <t>Versorgungskosten</t>
    </r>
  </si>
  <si>
    <r>
      <rPr>
        <sz val="11"/>
        <color theme="1"/>
        <rFont val="Calibri"/>
        <family val="2"/>
      </rPr>
      <t>€</t>
    </r>
  </si>
  <si>
    <r>
      <rPr>
        <sz val="11"/>
        <color theme="1"/>
        <rFont val="Calibri"/>
        <family val="2"/>
      </rPr>
      <t>Anteil RES</t>
    </r>
  </si>
  <si>
    <r>
      <rPr>
        <sz val="11"/>
        <color theme="1"/>
        <rFont val="Calibri"/>
        <family val="2"/>
      </rPr>
      <t>% Hi</t>
    </r>
  </si>
  <si>
    <r>
      <rPr>
        <sz val="11"/>
        <color theme="1"/>
        <rFont val="Calibri"/>
        <family val="2"/>
      </rPr>
      <t>Jahr</t>
    </r>
  </si>
  <si>
    <r>
      <rPr>
        <sz val="11"/>
        <color theme="1"/>
        <rFont val="Calibri"/>
        <family val="2"/>
      </rPr>
      <t>Betriebsstoff Nr.</t>
    </r>
  </si>
  <si>
    <r>
      <rPr>
        <sz val="11"/>
        <color theme="1"/>
        <rFont val="Calibri"/>
        <family val="2"/>
      </rPr>
      <t>Eigenschaften des Betriebsstoffes</t>
    </r>
  </si>
  <si>
    <r>
      <rPr>
        <sz val="11"/>
        <color theme="1"/>
        <rFont val="Calibri"/>
        <family val="2"/>
      </rPr>
      <t>Menge</t>
    </r>
  </si>
  <si>
    <r>
      <rPr>
        <sz val="11"/>
        <color theme="1"/>
        <rFont val="Calibri"/>
        <family val="2"/>
      </rPr>
      <t>Preis</t>
    </r>
  </si>
  <si>
    <r>
      <rPr>
        <sz val="11"/>
        <color theme="1"/>
        <rFont val="Calibri"/>
        <family val="2"/>
      </rPr>
      <t>Fest nachhaltig 
(1:ja, 0:nein)</t>
    </r>
  </si>
  <si>
    <r>
      <rPr>
        <sz val="11"/>
        <color theme="1"/>
        <rFont val="Calibri"/>
        <family val="2"/>
      </rPr>
      <t>Erneuerbare Quelle 
(1:ja, 0:nein)</t>
    </r>
  </si>
  <si>
    <r>
      <rPr>
        <sz val="11"/>
        <color theme="1"/>
        <rFont val="Calibri"/>
        <family val="2"/>
      </rPr>
      <t>Hi
[MWh/t MH]</t>
    </r>
  </si>
  <si>
    <r>
      <rPr>
        <sz val="11"/>
        <color theme="1"/>
        <rFont val="Calibri"/>
        <family val="2"/>
      </rPr>
      <t>CO2-Emissionskoeffizient N1+N2 (*)
[kgCO2/MWhp]</t>
    </r>
  </si>
  <si>
    <r>
      <rPr>
        <sz val="11"/>
        <color theme="1"/>
        <rFont val="Calibri"/>
        <family val="2"/>
      </rPr>
      <t>Nr. Ref. Dokument 
Extrabl.</t>
    </r>
  </si>
  <si>
    <r>
      <rPr>
        <sz val="11"/>
        <color theme="1"/>
        <rFont val="Calibri"/>
        <family val="2"/>
      </rPr>
      <t>Absolutwert [t]</t>
    </r>
  </si>
  <si>
    <r>
      <rPr>
        <sz val="11"/>
        <color theme="1"/>
        <rFont val="Calibri"/>
        <family val="2"/>
      </rPr>
      <t>Gelieferte Energie
[MWhp]</t>
    </r>
  </si>
  <si>
    <r>
      <rPr>
        <sz val="11"/>
        <color theme="1"/>
        <rFont val="Calibri"/>
        <family val="2"/>
      </rPr>
      <t>% der gelieferten Energie</t>
    </r>
  </si>
  <si>
    <r>
      <rPr>
        <sz val="11"/>
        <color theme="1"/>
        <rFont val="Calibri"/>
        <family val="2"/>
      </rPr>
      <t>€/Tonne</t>
    </r>
  </si>
  <si>
    <r>
      <rPr>
        <sz val="11"/>
        <color theme="1"/>
        <rFont val="Calibri"/>
        <family val="2"/>
      </rPr>
      <t>Durch einen Vertrag abgedeckt [ja/nein]</t>
    </r>
  </si>
  <si>
    <r>
      <rPr>
        <sz val="11"/>
        <color theme="1"/>
        <rFont val="Calibri"/>
        <family val="2"/>
      </rPr>
      <t>min.</t>
    </r>
  </si>
  <si>
    <r>
      <rPr>
        <sz val="11"/>
        <color theme="1"/>
        <rFont val="Calibri"/>
        <family val="2"/>
      </rPr>
      <t>durchschn.</t>
    </r>
  </si>
  <si>
    <r>
      <rPr>
        <sz val="11"/>
        <color theme="1"/>
        <rFont val="Calibri"/>
        <family val="2"/>
      </rPr>
      <t>max.</t>
    </r>
  </si>
  <si>
    <r>
      <rPr>
        <sz val="11"/>
        <color theme="1"/>
        <rFont val="Calibri"/>
        <family val="2"/>
      </rPr>
      <t>Eingehende Energie</t>
    </r>
  </si>
  <si>
    <r>
      <rPr>
        <sz val="11"/>
        <color theme="1"/>
        <rFont val="Calibri"/>
        <family val="2"/>
      </rPr>
      <t>MWhp/Jahr</t>
    </r>
  </si>
  <si>
    <r>
      <rPr>
        <sz val="11"/>
        <color theme="1"/>
        <rFont val="Calibri"/>
        <family val="2"/>
      </rPr>
      <t>Emissionskoeffizient</t>
    </r>
  </si>
  <si>
    <r>
      <rPr>
        <sz val="11"/>
        <color theme="1"/>
        <rFont val="Calibri"/>
        <family val="2"/>
      </rPr>
      <t>kgCO2/MWhp</t>
    </r>
  </si>
  <si>
    <r>
      <rPr>
        <sz val="11"/>
        <color theme="1"/>
        <rFont val="Calibri"/>
        <family val="2"/>
      </rPr>
      <t>Anteil der festen nachhaltigen Biomasse</t>
    </r>
  </si>
  <si>
    <r>
      <rPr>
        <sz val="11"/>
        <color theme="1"/>
        <rFont val="Calibri"/>
        <family val="2"/>
      </rPr>
      <t>% Hi</t>
    </r>
  </si>
  <si>
    <r>
      <rPr>
        <sz val="11"/>
        <color theme="1"/>
        <rFont val="Calibri"/>
        <family val="2"/>
      </rPr>
      <t>Versorgungskosten</t>
    </r>
  </si>
  <si>
    <r>
      <rPr>
        <sz val="11"/>
        <color theme="1"/>
        <rFont val="Calibri"/>
        <family val="2"/>
      </rPr>
      <t>€</t>
    </r>
  </si>
  <si>
    <r>
      <rPr>
        <sz val="11"/>
        <color theme="1"/>
        <rFont val="Calibri"/>
        <family val="2"/>
      </rPr>
      <t>Anteil RES</t>
    </r>
  </si>
  <si>
    <r>
      <rPr>
        <sz val="11"/>
        <color theme="1"/>
        <rFont val="Calibri"/>
        <family val="2"/>
      </rPr>
      <t>% Hi</t>
    </r>
  </si>
  <si>
    <r>
      <rPr>
        <b/>
        <sz val="11"/>
        <color theme="1"/>
        <rFont val="Calibri"/>
        <family val="2"/>
      </rPr>
      <t>Beschreibung der Entwicklung der jährlichen Erzeugung der Anlage und der damit verbundenen kCO2-Koeffizienten</t>
    </r>
  </si>
  <si>
    <r>
      <rPr>
        <sz val="11"/>
        <color theme="1"/>
        <rFont val="Calibri"/>
        <family val="2"/>
      </rPr>
      <t>Jahr</t>
    </r>
  </si>
  <si>
    <r>
      <rPr>
        <sz val="11"/>
        <color theme="1"/>
        <rFont val="Calibri"/>
        <family val="2"/>
      </rPr>
      <t>Eingehende Energie</t>
    </r>
  </si>
  <si>
    <r>
      <rPr>
        <sz val="11"/>
        <color theme="1"/>
        <rFont val="Calibri"/>
        <family val="2"/>
      </rPr>
      <t>Anteil der festen nachhaltigen
Biomasse</t>
    </r>
  </si>
  <si>
    <r>
      <rPr>
        <sz val="11"/>
        <color theme="1"/>
        <rFont val="Calibri"/>
        <family val="2"/>
      </rPr>
      <t>Anteil RES</t>
    </r>
  </si>
  <si>
    <r>
      <rPr>
        <sz val="11"/>
        <color theme="1"/>
        <rFont val="Calibri"/>
        <family val="2"/>
      </rPr>
      <t>Durchschnittlicher CO2-Emissionskoeffizient</t>
    </r>
  </si>
  <si>
    <r>
      <rPr>
        <sz val="11"/>
        <color theme="1"/>
        <rFont val="Calibri"/>
        <family val="2"/>
      </rPr>
      <t>Eenp</t>
    </r>
  </si>
  <si>
    <r>
      <rPr>
        <sz val="11"/>
        <color theme="1"/>
        <rFont val="Calibri"/>
        <family val="2"/>
      </rPr>
      <t>Anteil ins Netz eingespeister Strom</t>
    </r>
  </si>
  <si>
    <r>
      <rPr>
        <sz val="11"/>
        <color theme="1"/>
        <rFont val="Calibri"/>
        <family val="2"/>
      </rPr>
      <t>Anteil
Eigenverbrauch
Strom</t>
    </r>
  </si>
  <si>
    <r>
      <rPr>
        <sz val="11"/>
        <color theme="1"/>
        <rFont val="Calibri"/>
        <family val="2"/>
      </rPr>
      <t>Anteil Strom 
Lokalversorgung</t>
    </r>
  </si>
  <si>
    <r>
      <rPr>
        <sz val="11"/>
        <color theme="1"/>
        <rFont val="Calibri"/>
        <family val="2"/>
      </rPr>
      <t>Anteil
Eigenverbrauch
Wärme</t>
    </r>
  </si>
  <si>
    <r>
      <rPr>
        <sz val="11"/>
        <color theme="1"/>
        <rFont val="Calibri"/>
        <family val="2"/>
      </rPr>
      <t>Ee</t>
    </r>
  </si>
  <si>
    <r>
      <rPr>
        <sz val="11"/>
        <color theme="1"/>
        <rFont val="Calibri"/>
        <family val="2"/>
      </rPr>
      <t>%BIO</t>
    </r>
  </si>
  <si>
    <r>
      <rPr>
        <sz val="11"/>
        <color theme="1"/>
        <rFont val="Calibri"/>
        <family val="2"/>
      </rPr>
      <t>% RES</t>
    </r>
  </si>
  <si>
    <r>
      <rPr>
        <sz val="11"/>
        <color theme="1"/>
        <rFont val="Calibri"/>
        <family val="2"/>
      </rPr>
      <t>[kgCO2/MWhp]</t>
    </r>
  </si>
  <si>
    <r>
      <rPr>
        <sz val="11"/>
        <color theme="1"/>
        <rFont val="Calibri"/>
        <family val="2"/>
      </rPr>
      <t>[%]</t>
    </r>
  </si>
  <si>
    <r>
      <rPr>
        <sz val="11"/>
        <color theme="1"/>
        <rFont val="Calibri"/>
        <family val="2"/>
      </rPr>
      <t>[%]</t>
    </r>
  </si>
  <si>
    <r>
      <rPr>
        <sz val="11"/>
        <color theme="1"/>
        <rFont val="Calibri"/>
        <family val="2"/>
      </rPr>
      <t>[%]</t>
    </r>
  </si>
  <si>
    <r>
      <rPr>
        <sz val="11"/>
        <color theme="1"/>
        <rFont val="Calibri"/>
        <family val="2"/>
      </rPr>
      <t>[MWhq]</t>
    </r>
  </si>
  <si>
    <r>
      <rPr>
        <sz val="11"/>
        <color theme="1"/>
        <rFont val="Calibri"/>
        <family val="2"/>
      </rPr>
      <t>[%]</t>
    </r>
  </si>
  <si>
    <r>
      <rPr>
        <sz val="11"/>
        <color theme="1"/>
        <rFont val="Calibri"/>
        <family val="2"/>
      </rPr>
      <t>[MW]</t>
    </r>
  </si>
  <si>
    <r>
      <rPr>
        <sz val="11"/>
        <color theme="1"/>
        <rFont val="Calibri"/>
        <family val="2"/>
      </rPr>
      <t>[MW]</t>
    </r>
  </si>
  <si>
    <r>
      <rPr>
        <sz val="11"/>
        <color theme="1"/>
        <rFont val="Calibri"/>
        <family val="2"/>
      </rPr>
      <t>Durchschnittliche Erzeugung [MWh/Jahr]</t>
    </r>
  </si>
  <si>
    <r>
      <rPr>
        <sz val="11"/>
        <color theme="1"/>
        <rFont val="Calibri"/>
        <family val="2"/>
      </rPr>
      <t>τ: Minimalwert</t>
    </r>
  </si>
  <si>
    <r>
      <rPr>
        <b/>
        <sz val="11"/>
        <color theme="1"/>
        <rFont val="Calibri"/>
        <family val="2"/>
      </rPr>
      <t>Anlage Nr.</t>
    </r>
  </si>
  <si>
    <r>
      <rPr>
        <b/>
        <sz val="11"/>
        <color theme="1"/>
        <rFont val="Calibri"/>
        <family val="2"/>
      </rPr>
      <t>Anweisungen:</t>
    </r>
  </si>
  <si>
    <r>
      <rPr>
        <b/>
        <sz val="11"/>
        <color theme="1"/>
        <rFont val="Calibri"/>
        <family val="2"/>
      </rPr>
      <t>Siehe Registerkarte</t>
    </r>
  </si>
  <si>
    <r>
      <rPr>
        <sz val="11"/>
        <color theme="1"/>
        <rFont val="Calibri"/>
        <family val="2"/>
      </rPr>
      <t>RENTABILITÄTSINFO</t>
    </r>
  </si>
  <si>
    <r>
      <rPr>
        <sz val="11"/>
        <color theme="1"/>
        <rFont val="Calibri"/>
        <family val="2"/>
      </rPr>
      <t>Erzeugungsstandort</t>
    </r>
  </si>
  <si>
    <r>
      <rPr>
        <sz val="11"/>
        <color theme="1"/>
        <rFont val="Calibri"/>
        <family val="2"/>
      </rPr>
      <t>Legende</t>
    </r>
  </si>
  <si>
    <r>
      <rPr>
        <sz val="11"/>
        <color theme="1"/>
        <rFont val="Calibri"/>
        <family val="2"/>
      </rPr>
      <t>Erzeuger</t>
    </r>
  </si>
  <si>
    <r>
      <rPr>
        <sz val="11"/>
        <color theme="1"/>
        <rFont val="Calibri"/>
        <family val="2"/>
      </rPr>
      <t>Vom Bewerber zu verschlüsselnder Wert</t>
    </r>
  </si>
  <si>
    <r>
      <rPr>
        <sz val="11"/>
        <color theme="1"/>
        <rFont val="Calibri"/>
        <family val="2"/>
      </rPr>
      <t>Entwickelbare Nettostromleistung (MW)</t>
    </r>
  </si>
  <si>
    <r>
      <rPr>
        <sz val="11"/>
        <color theme="1"/>
        <rFont val="Calibri"/>
        <family val="2"/>
      </rPr>
      <t>In einer anderen Registerkarte bereits verschlüsselter Wert</t>
    </r>
  </si>
  <si>
    <r>
      <rPr>
        <sz val="11"/>
        <color theme="1"/>
        <rFont val="Calibri"/>
        <family val="2"/>
      </rPr>
      <t>Datum der Inbetriebnahme</t>
    </r>
  </si>
  <si>
    <r>
      <rPr>
        <sz val="11"/>
        <color theme="1"/>
        <rFont val="Calibri"/>
        <family val="2"/>
      </rPr>
      <t>Durch die von CWaPE veröffentlichte Methodik auferlegter Wert</t>
    </r>
  </si>
  <si>
    <r>
      <rPr>
        <b/>
        <sz val="11"/>
        <color theme="1"/>
        <rFont val="Calibri"/>
        <family val="2"/>
      </rPr>
      <t>Erzeugungsjahre</t>
    </r>
  </si>
  <si>
    <r>
      <rPr>
        <b/>
        <sz val="11"/>
        <color theme="1"/>
        <rFont val="Calibri"/>
        <family val="2"/>
      </rPr>
      <t>T</t>
    </r>
  </si>
  <si>
    <r>
      <rPr>
        <b/>
        <sz val="11"/>
        <color theme="1"/>
        <rFont val="Calibri"/>
        <family val="2"/>
      </rPr>
      <t>Jahr</t>
    </r>
  </si>
  <si>
    <r>
      <rPr>
        <sz val="11"/>
        <color theme="1"/>
        <rFont val="Calibri"/>
        <family val="2"/>
      </rPr>
      <t>Anfang der entsprechenden Erzeugung</t>
    </r>
  </si>
  <si>
    <r>
      <rPr>
        <sz val="11"/>
        <color theme="1"/>
        <rFont val="Calibri"/>
        <family val="2"/>
      </rPr>
      <t>Ende der entsprechenden Erzeugung</t>
    </r>
  </si>
  <si>
    <r>
      <rPr>
        <b/>
        <sz val="11"/>
        <color theme="1"/>
        <rFont val="Calibri"/>
        <family val="2"/>
      </rPr>
      <t>I. ANNAHMEN ZUR ERZEUGUNG</t>
    </r>
  </si>
  <si>
    <r>
      <rPr>
        <i/>
        <sz val="11"/>
        <color theme="1"/>
        <rFont val="Calibri"/>
        <family val="2"/>
      </rPr>
      <t>Symbol</t>
    </r>
  </si>
  <si>
    <r>
      <rPr>
        <sz val="11"/>
        <color theme="1"/>
        <rFont val="Calibri"/>
        <family val="2"/>
      </rPr>
      <t>Stromerzeugung</t>
    </r>
  </si>
  <si>
    <r>
      <rPr>
        <i/>
        <sz val="11"/>
        <color theme="1"/>
        <rFont val="Calibri"/>
        <family val="2"/>
      </rPr>
      <t>Eenp</t>
    </r>
  </si>
  <si>
    <r>
      <rPr>
        <sz val="11"/>
        <color theme="1"/>
        <rFont val="Calibri"/>
        <family val="2"/>
      </rPr>
      <t>MWhe/Jahr</t>
    </r>
  </si>
  <si>
    <r>
      <rPr>
        <sz val="11"/>
        <color theme="1"/>
        <rFont val="Calibri"/>
        <family val="2"/>
      </rPr>
      <t>Eigenverbrauch Strom</t>
    </r>
  </si>
  <si>
    <r>
      <rPr>
        <i/>
        <sz val="11"/>
        <color theme="1"/>
        <rFont val="Calibri"/>
        <family val="2"/>
      </rPr>
      <t>Eeac</t>
    </r>
  </si>
  <si>
    <r>
      <rPr>
        <sz val="11"/>
        <color theme="1"/>
        <rFont val="Calibri"/>
        <family val="2"/>
      </rPr>
      <t>MWhe/Jahr</t>
    </r>
  </si>
  <si>
    <r>
      <rPr>
        <sz val="11"/>
        <color theme="1"/>
        <rFont val="Calibri"/>
        <family val="2"/>
      </rPr>
      <t>Strom Lokalversorgung</t>
    </r>
  </si>
  <si>
    <r>
      <rPr>
        <i/>
        <sz val="11"/>
        <color theme="1"/>
        <rFont val="Calibri"/>
        <family val="2"/>
      </rPr>
      <t>Eeloc</t>
    </r>
  </si>
  <si>
    <r>
      <rPr>
        <sz val="11"/>
        <color theme="1"/>
        <rFont val="Calibri"/>
        <family val="2"/>
      </rPr>
      <t>MWhe/Jahr</t>
    </r>
  </si>
  <si>
    <r>
      <rPr>
        <sz val="11"/>
        <color theme="1"/>
        <rFont val="Calibri"/>
        <family val="2"/>
      </rPr>
      <t>Eingespeister Strom</t>
    </r>
  </si>
  <si>
    <r>
      <rPr>
        <i/>
        <sz val="11"/>
        <color theme="1"/>
        <rFont val="Calibri"/>
        <family val="2"/>
      </rPr>
      <t>Eeinj</t>
    </r>
  </si>
  <si>
    <r>
      <rPr>
        <sz val="11"/>
        <color theme="1"/>
        <rFont val="Calibri"/>
        <family val="2"/>
      </rPr>
      <t>MWhe/Jahr</t>
    </r>
  </si>
  <si>
    <r>
      <rPr>
        <sz val="11"/>
        <rFont val="Calibri"/>
        <family val="2"/>
      </rPr>
      <t>Prozentsatz RES</t>
    </r>
  </si>
  <si>
    <r>
      <rPr>
        <i/>
        <sz val="11"/>
        <rFont val="Calibri"/>
        <family val="2"/>
      </rPr>
      <t>% RES</t>
    </r>
  </si>
  <si>
    <r>
      <rPr>
        <sz val="11"/>
        <rFont val="Calibri"/>
        <family val="2"/>
      </rPr>
      <t>% Hi</t>
    </r>
  </si>
  <si>
    <r>
      <rPr>
        <sz val="11"/>
        <color theme="1"/>
        <rFont val="Calibri"/>
        <family val="2"/>
      </rPr>
      <t>Herkunftsgarantien RES</t>
    </r>
  </si>
  <si>
    <r>
      <rPr>
        <i/>
        <sz val="11"/>
        <color theme="1"/>
        <rFont val="Calibri"/>
        <family val="2"/>
      </rPr>
      <t>Herkunftsgarantie-SER</t>
    </r>
  </si>
  <si>
    <r>
      <rPr>
        <sz val="11"/>
        <color theme="1"/>
        <rFont val="Calibri"/>
        <family val="2"/>
      </rPr>
      <t>MWhe/Jahr</t>
    </r>
  </si>
  <si>
    <r>
      <rPr>
        <sz val="11"/>
        <color theme="1"/>
        <rFont val="Calibri"/>
        <family val="2"/>
      </rPr>
      <t>Erzeugung Wärme</t>
    </r>
  </si>
  <si>
    <r>
      <rPr>
        <i/>
        <sz val="11"/>
        <color theme="1"/>
        <rFont val="Calibri"/>
        <family val="2"/>
      </rPr>
      <t>Eqnv</t>
    </r>
  </si>
  <si>
    <r>
      <rPr>
        <sz val="11"/>
        <color theme="1"/>
        <rFont val="Calibri"/>
        <family val="2"/>
      </rPr>
      <t>MWhq/Jahr</t>
    </r>
  </si>
  <si>
    <r>
      <rPr>
        <sz val="11"/>
        <rFont val="Calibri"/>
        <family val="2"/>
      </rPr>
      <t>Eigenverbrauch Wärme</t>
    </r>
  </si>
  <si>
    <r>
      <rPr>
        <i/>
        <sz val="11"/>
        <rFont val="Calibri"/>
        <family val="2"/>
      </rPr>
      <t>Eqnv_ac</t>
    </r>
  </si>
  <si>
    <r>
      <rPr>
        <sz val="11"/>
        <rFont val="Calibri"/>
        <family val="2"/>
      </rPr>
      <t>MWhq/Jahr</t>
    </r>
  </si>
  <si>
    <r>
      <rPr>
        <sz val="11"/>
        <rFont val="Calibri"/>
        <family val="2"/>
      </rPr>
      <t>Wärme Lokalversorgung</t>
    </r>
  </si>
  <si>
    <r>
      <rPr>
        <i/>
        <sz val="11"/>
        <rFont val="Calibri"/>
        <family val="2"/>
      </rPr>
      <t>Eqnv_loc</t>
    </r>
  </si>
  <si>
    <r>
      <rPr>
        <sz val="11"/>
        <rFont val="Calibri"/>
        <family val="2"/>
      </rPr>
      <t>MWhq/Jahr</t>
    </r>
  </si>
  <si>
    <r>
      <rPr>
        <sz val="11"/>
        <color theme="1"/>
        <rFont val="Calibri"/>
        <family val="2"/>
      </rPr>
      <t>Eingehende verbrauchte Energie</t>
    </r>
  </si>
  <si>
    <r>
      <rPr>
        <i/>
        <sz val="11"/>
        <color theme="1"/>
        <rFont val="Calibri"/>
        <family val="2"/>
      </rPr>
      <t>Ee</t>
    </r>
  </si>
  <si>
    <r>
      <rPr>
        <sz val="11"/>
        <color theme="1"/>
        <rFont val="Calibri"/>
        <family val="2"/>
      </rPr>
      <t>MWhp/Jahr</t>
    </r>
  </si>
  <si>
    <r>
      <rPr>
        <b/>
        <sz val="11"/>
        <color theme="1"/>
        <rFont val="Calibri"/>
        <family val="2"/>
      </rPr>
      <t>II. PREISANNAHMEN</t>
    </r>
  </si>
  <si>
    <r>
      <rPr>
        <b/>
        <i/>
        <sz val="11"/>
        <color theme="1"/>
        <rFont val="Calibri"/>
        <family val="2"/>
      </rPr>
      <t>*Diese Werte dürfen vom Bewerber nur dann verschlüsselt werden, wenn dieser über einen ordnungsmäßigen, unterfertigten Vertrag, der die angeführten Jahre abdeckt, verfügt</t>
    </r>
  </si>
  <si>
    <r>
      <rPr>
        <b/>
        <i/>
        <sz val="11"/>
        <color theme="1"/>
        <rFont val="Calibri"/>
        <family val="2"/>
      </rPr>
      <t>Strom</t>
    </r>
  </si>
  <si>
    <r>
      <rPr>
        <sz val="11"/>
        <color theme="1"/>
        <rFont val="Calibri"/>
        <family val="2"/>
      </rPr>
      <t>Referenzwert Eigenverbrauch Strom</t>
    </r>
  </si>
  <si>
    <r>
      <rPr>
        <sz val="11"/>
        <color theme="1"/>
        <rFont val="Calibri"/>
        <family val="2"/>
      </rPr>
      <t>EUR/MWhe</t>
    </r>
  </si>
  <si>
    <r>
      <rPr>
        <sz val="11"/>
        <color theme="1"/>
        <rFont val="Calibri"/>
        <family val="2"/>
      </rPr>
      <t>Referenzwerte für den Verkauf von Strom</t>
    </r>
  </si>
  <si>
    <r>
      <rPr>
        <sz val="11"/>
        <color theme="1"/>
        <rFont val="Calibri"/>
        <family val="2"/>
      </rPr>
      <t>EUR/MWhe</t>
    </r>
  </si>
  <si>
    <r>
      <rPr>
        <sz val="11"/>
        <color theme="1"/>
        <rFont val="Calibri"/>
        <family val="2"/>
      </rPr>
      <t>Werte Verträge für den Verkauf von Strom lokale Lieferung*</t>
    </r>
  </si>
  <si>
    <r>
      <rPr>
        <sz val="11"/>
        <color theme="1"/>
        <rFont val="Calibri"/>
        <family val="2"/>
      </rPr>
      <t>EUR/MWhe</t>
    </r>
  </si>
  <si>
    <r>
      <rPr>
        <sz val="11"/>
        <color theme="1"/>
        <rFont val="Calibri"/>
        <family val="2"/>
      </rPr>
      <t>Angenommene Preise für den Verkauf von Strom lokale Lieferung</t>
    </r>
  </si>
  <si>
    <r>
      <rPr>
        <sz val="11"/>
        <color theme="1"/>
        <rFont val="Calibri"/>
        <family val="2"/>
      </rPr>
      <t>EUR/MWhe</t>
    </r>
  </si>
  <si>
    <r>
      <rPr>
        <sz val="11"/>
        <color theme="1"/>
        <rFont val="Calibri"/>
        <family val="2"/>
      </rPr>
      <t>Werte Verträge für den Verkauf von Strom Netzeinspeisung*</t>
    </r>
  </si>
  <si>
    <r>
      <rPr>
        <sz val="11"/>
        <color theme="1"/>
        <rFont val="Calibri"/>
        <family val="2"/>
      </rPr>
      <t>EUR/MWhe</t>
    </r>
  </si>
  <si>
    <r>
      <rPr>
        <sz val="11"/>
        <color theme="1"/>
        <rFont val="Calibri"/>
        <family val="2"/>
      </rPr>
      <t>Angenommene Preise für den Verkauf von Strom Netzeinspeisung</t>
    </r>
  </si>
  <si>
    <r>
      <rPr>
        <sz val="11"/>
        <color theme="1"/>
        <rFont val="Calibri"/>
        <family val="2"/>
      </rPr>
      <t>EUR/MWhe</t>
    </r>
  </si>
  <si>
    <r>
      <rPr>
        <sz val="10"/>
        <rFont val="Calibri"/>
        <family val="2"/>
      </rPr>
      <t xml:space="preserve"> </t>
    </r>
  </si>
  <si>
    <r>
      <rPr>
        <sz val="11"/>
        <color theme="1"/>
        <rFont val="Calibri"/>
        <family val="2"/>
      </rPr>
      <t>Referenzwert Herkunftsgarantie-RES</t>
    </r>
  </si>
  <si>
    <r>
      <rPr>
        <sz val="11"/>
        <color theme="1"/>
        <rFont val="Calibri"/>
        <family val="2"/>
      </rPr>
      <t>Werte Verträge für den Verkauf von Herkunftsgarantien-RES*</t>
    </r>
  </si>
  <si>
    <r>
      <rPr>
        <sz val="11"/>
        <color theme="1"/>
        <rFont val="Calibri"/>
        <family val="2"/>
      </rPr>
      <t>Angenommene Preise für den Verkauf von Herkunftsgarantie-RES</t>
    </r>
  </si>
  <si>
    <r>
      <rPr>
        <sz val="11"/>
        <color theme="1"/>
        <rFont val="Calibri"/>
        <family val="2"/>
      </rPr>
      <t>Preise für den Verkauf des Grünen Zertifikats</t>
    </r>
  </si>
  <si>
    <r>
      <rPr>
        <sz val="11"/>
        <color theme="1"/>
        <rFont val="Calibri"/>
        <family val="2"/>
      </rPr>
      <t>EUR/GZ</t>
    </r>
  </si>
  <si>
    <r>
      <rPr>
        <b/>
        <i/>
        <sz val="11"/>
        <color theme="1"/>
        <rFont val="Calibri"/>
        <family val="2"/>
      </rPr>
      <t>Wärme</t>
    </r>
  </si>
  <si>
    <r>
      <rPr>
        <sz val="11"/>
        <color theme="1"/>
        <rFont val="Calibri"/>
        <family val="2"/>
      </rPr>
      <t>Wert der gekoppelten Wärme</t>
    </r>
  </si>
  <si>
    <r>
      <rPr>
        <sz val="11"/>
        <color theme="1"/>
        <rFont val="Calibri"/>
        <family val="2"/>
      </rPr>
      <t>EUR/MWhq Hi</t>
    </r>
  </si>
  <si>
    <r>
      <rPr>
        <sz val="11"/>
        <rFont val="Calibri"/>
        <family val="2"/>
      </rPr>
      <t>Werte Verträge für den Verkauf von Wärmelieferung*</t>
    </r>
  </si>
  <si>
    <r>
      <rPr>
        <sz val="11"/>
        <rFont val="Calibri"/>
        <family val="2"/>
      </rPr>
      <t>EUR/MWhq Hi</t>
    </r>
  </si>
  <si>
    <r>
      <rPr>
        <sz val="11"/>
        <color theme="1"/>
        <rFont val="Calibri"/>
        <family val="2"/>
      </rPr>
      <t>Angenommene Preise für den Verkauf lokale Wärmelieferung</t>
    </r>
  </si>
  <si>
    <r>
      <rPr>
        <sz val="11"/>
        <color theme="1"/>
        <rFont val="Calibri"/>
        <family val="2"/>
      </rPr>
      <t>EUR/MWhq Hi</t>
    </r>
  </si>
  <si>
    <r>
      <rPr>
        <b/>
        <i/>
        <sz val="11"/>
        <color theme="1"/>
        <rFont val="Calibri"/>
        <family val="2"/>
      </rPr>
      <t>Brennbare Betriebsstoffe</t>
    </r>
  </si>
  <si>
    <r>
      <rPr>
        <sz val="11"/>
        <color theme="1"/>
        <rFont val="Calibri"/>
        <family val="2"/>
      </rPr>
      <t>Werte Verträge Einkauf von brennbaren Betriebsstoffen*</t>
    </r>
  </si>
  <si>
    <r>
      <rPr>
        <sz val="11"/>
        <rFont val="Calibri"/>
        <family val="2"/>
      </rPr>
      <t>EUR/MWhp</t>
    </r>
  </si>
  <si>
    <r>
      <rPr>
        <sz val="11"/>
        <rFont val="Calibri"/>
        <family val="2"/>
      </rPr>
      <t>Angenommene Durchschnittspreise brennbare Betriebsstoffe</t>
    </r>
  </si>
  <si>
    <r>
      <rPr>
        <sz val="11"/>
        <rFont val="Calibri"/>
        <family val="2"/>
      </rPr>
      <t>EUR/MWhp</t>
    </r>
  </si>
  <si>
    <r>
      <rPr>
        <b/>
        <sz val="11"/>
        <color theme="1"/>
        <rFont val="Calibri"/>
        <family val="2"/>
      </rPr>
      <t>III. GRÜNE ZERTIFIKATE</t>
    </r>
  </si>
  <si>
    <r>
      <rPr>
        <sz val="11"/>
        <color theme="1"/>
        <rFont val="Calibri"/>
        <family val="2"/>
      </rPr>
      <t>Beantragte Zuteilungsquote</t>
    </r>
  </si>
  <si>
    <r>
      <rPr>
        <i/>
        <sz val="11"/>
        <color theme="1"/>
        <rFont val="Calibri"/>
        <family val="2"/>
      </rPr>
      <t>tGZ_Bewerbung</t>
    </r>
  </si>
  <si>
    <r>
      <rPr>
        <sz val="11"/>
        <color theme="1"/>
        <rFont val="Calibri"/>
        <family val="2"/>
      </rPr>
      <t>GZ/MWhe</t>
    </r>
  </si>
  <si>
    <r>
      <rPr>
        <sz val="11"/>
        <color theme="1"/>
        <rFont val="Calibri"/>
        <family val="2"/>
      </rPr>
      <t>Zuteilung Grüne Zertifikate</t>
    </r>
  </si>
  <si>
    <r>
      <rPr>
        <i/>
        <sz val="11"/>
        <color theme="1"/>
        <rFont val="Calibri"/>
        <family val="2"/>
      </rPr>
      <t>GZ</t>
    </r>
  </si>
  <si>
    <r>
      <rPr>
        <sz val="11"/>
        <color theme="1"/>
        <rFont val="Calibri"/>
        <family val="2"/>
      </rPr>
      <t>GZ/Jahr</t>
    </r>
  </si>
  <si>
    <r>
      <rPr>
        <b/>
        <sz val="11"/>
        <color theme="1"/>
        <rFont val="Calibri"/>
        <family val="2"/>
      </rPr>
      <t>IV. INVESTITIONEN (CAPEX)</t>
    </r>
  </si>
  <si>
    <r>
      <rPr>
        <i/>
        <sz val="11"/>
        <color theme="1"/>
        <rFont val="Calibri"/>
        <family val="2"/>
      </rPr>
      <t>Ref. Buchungsplan**</t>
    </r>
  </si>
  <si>
    <r>
      <rPr>
        <b/>
        <i/>
        <sz val="11"/>
        <color theme="1"/>
        <rFont val="Calibri"/>
        <family val="2"/>
      </rPr>
      <t>*** Der Bewerber kann eine genauere Kostenaufstellung für die Investitionen durch Verwendung von Unterrubriken in jeder nachstehend angeführten Buchungsrubrik hinzufügen</t>
    </r>
  </si>
  <si>
    <r>
      <rPr>
        <sz val="10"/>
        <color theme="1"/>
        <rFont val="Calibri"/>
        <family val="2"/>
      </rPr>
      <t>Aufwand Einrichtung</t>
    </r>
  </si>
  <si>
    <r>
      <rPr>
        <i/>
        <sz val="11"/>
        <color theme="1"/>
        <rFont val="Calibri"/>
        <family val="2"/>
      </rPr>
      <t>(20)</t>
    </r>
  </si>
  <si>
    <r>
      <rPr>
        <sz val="10"/>
        <color theme="1"/>
        <rFont val="Calibri"/>
        <family val="2"/>
      </rPr>
      <t xml:space="preserve">Immaterielle Vermögenswerte </t>
    </r>
  </si>
  <si>
    <r>
      <rPr>
        <i/>
        <sz val="11"/>
        <color theme="1"/>
        <rFont val="Calibri"/>
        <family val="2"/>
      </rPr>
      <t>(21)</t>
    </r>
  </si>
  <si>
    <r>
      <rPr>
        <sz val="10"/>
        <color theme="1"/>
        <rFont val="Calibri"/>
        <family val="2"/>
      </rPr>
      <t>Grundstücke und Gebäude</t>
    </r>
  </si>
  <si>
    <r>
      <rPr>
        <i/>
        <sz val="11"/>
        <color theme="1"/>
        <rFont val="Calibri"/>
        <family val="2"/>
      </rPr>
      <t>(22)</t>
    </r>
  </si>
  <si>
    <r>
      <rPr>
        <sz val="10"/>
        <color theme="1"/>
        <rFont val="Calibri"/>
        <family val="2"/>
      </rPr>
      <t>Ausstattung, Maschinen und Geräte</t>
    </r>
  </si>
  <si>
    <r>
      <rPr>
        <i/>
        <sz val="11"/>
        <color theme="1"/>
        <rFont val="Calibri"/>
        <family val="2"/>
      </rPr>
      <t>(23)</t>
    </r>
  </si>
  <si>
    <r>
      <rPr>
        <sz val="10"/>
        <color theme="1"/>
        <rFont val="Calibri"/>
        <family val="2"/>
      </rPr>
      <t>Mobiliar und Fahrzeuge</t>
    </r>
  </si>
  <si>
    <r>
      <rPr>
        <i/>
        <sz val="11"/>
        <color theme="1"/>
        <rFont val="Calibri"/>
        <family val="2"/>
      </rPr>
      <t>(24)</t>
    </r>
  </si>
  <si>
    <r>
      <rPr>
        <sz val="10"/>
        <color theme="1"/>
        <rFont val="Calibri"/>
        <family val="2"/>
      </rPr>
      <t>Leasing und ähnliche Rechte</t>
    </r>
  </si>
  <si>
    <r>
      <rPr>
        <i/>
        <sz val="11"/>
        <color theme="1"/>
        <rFont val="Calibri"/>
        <family val="2"/>
      </rPr>
      <t>(25)</t>
    </r>
  </si>
  <si>
    <r>
      <rPr>
        <sz val="10"/>
        <color theme="1"/>
        <rFont val="Calibri"/>
        <family val="2"/>
      </rPr>
      <t>Sonstige Sachanlagen</t>
    </r>
  </si>
  <si>
    <r>
      <rPr>
        <i/>
        <sz val="11"/>
        <color theme="1"/>
        <rFont val="Calibri"/>
        <family val="2"/>
      </rPr>
      <t>(26)</t>
    </r>
  </si>
  <si>
    <r>
      <rPr>
        <sz val="10"/>
        <color theme="1"/>
        <rFont val="Calibri"/>
        <family val="2"/>
      </rPr>
      <t>Anlagen im Bau und geleistete Anzahlungen</t>
    </r>
  </si>
  <si>
    <r>
      <rPr>
        <i/>
        <sz val="11"/>
        <color theme="1"/>
        <rFont val="Calibri"/>
        <family val="2"/>
      </rPr>
      <t>(27)</t>
    </r>
  </si>
  <si>
    <r>
      <rPr>
        <sz val="10"/>
        <rFont val="Calibri"/>
        <family val="2"/>
      </rPr>
      <t>Finanzierungskosten (Bauzinsen)</t>
    </r>
  </si>
  <si>
    <r>
      <rPr>
        <sz val="10"/>
        <rFont val="Calibri"/>
        <family val="2"/>
      </rPr>
      <t>Sonstige (anzuführen)</t>
    </r>
  </si>
  <si>
    <r>
      <rPr>
        <b/>
        <sz val="10"/>
        <color theme="1"/>
        <rFont val="Calibri"/>
        <family val="2"/>
      </rPr>
      <t>GESAMT Investitionen (CAPEX)</t>
    </r>
  </si>
  <si>
    <r>
      <rPr>
        <sz val="10"/>
        <rFont val="Calibri"/>
        <family val="2"/>
      </rPr>
      <t>Investionsunterstützung</t>
    </r>
  </si>
  <si>
    <r>
      <rPr>
        <b/>
        <sz val="11"/>
        <color theme="1"/>
        <rFont val="Calibri"/>
        <family val="2"/>
      </rPr>
      <t>V. EINNAHMEN</t>
    </r>
  </si>
  <si>
    <r>
      <rPr>
        <sz val="11"/>
        <color theme="1"/>
        <rFont val="Calibri"/>
        <family val="2"/>
      </rPr>
      <t>Durch Eigenverbrauch Strom eingesparte Kosten</t>
    </r>
  </si>
  <si>
    <r>
      <rPr>
        <sz val="11"/>
        <color theme="1"/>
        <rFont val="Calibri"/>
        <family val="2"/>
      </rPr>
      <t>Verkauf Strom Lokalversorgung</t>
    </r>
  </si>
  <si>
    <r>
      <rPr>
        <sz val="11"/>
        <color theme="1"/>
        <rFont val="Calibri"/>
        <family val="2"/>
      </rPr>
      <t>Verkauf Eingespeister Strom</t>
    </r>
  </si>
  <si>
    <r>
      <rPr>
        <sz val="11"/>
        <color theme="1"/>
        <rFont val="Calibri"/>
        <family val="2"/>
      </rPr>
      <t>Durch Eigenverbrauch gekoppelte Wärme eingesparte Kosten</t>
    </r>
  </si>
  <si>
    <r>
      <rPr>
        <sz val="11"/>
        <color theme="1"/>
        <rFont val="Calibri"/>
        <family val="2"/>
      </rPr>
      <t>Verkauf Wärme Lokalversorgung</t>
    </r>
  </si>
  <si>
    <r>
      <rPr>
        <sz val="11"/>
        <color theme="1"/>
        <rFont val="Calibri"/>
        <family val="2"/>
      </rPr>
      <t>Verkauf grüne Zertifikate</t>
    </r>
  </si>
  <si>
    <r>
      <rPr>
        <sz val="11"/>
        <color theme="1"/>
        <rFont val="Calibri"/>
        <family val="2"/>
      </rPr>
      <t>Verkauf Herkunftsgarantien-SER</t>
    </r>
  </si>
  <si>
    <r>
      <rPr>
        <b/>
        <sz val="11"/>
        <color theme="1"/>
        <rFont val="Calibri"/>
        <family val="2"/>
      </rPr>
      <t>Gesamt Einnahmen</t>
    </r>
  </si>
  <si>
    <r>
      <rPr>
        <b/>
        <sz val="11"/>
        <color theme="1"/>
        <rFont val="Calibri"/>
        <family val="2"/>
      </rPr>
      <t>VI. ERZEUGUNGSKOSTEN (OPEX)</t>
    </r>
  </si>
  <si>
    <r>
      <rPr>
        <b/>
        <i/>
        <sz val="11"/>
        <color rgb="FF000000"/>
        <rFont val="Calibri"/>
        <family val="2"/>
      </rPr>
      <t>*** Der Bewerber kann eine genauere Kostenaufstellung für die Erzeugung durch Verwendung von Unterrubriken in jeder nachstehend angeführten Buchungsrubrik hinzufügen</t>
    </r>
  </si>
  <si>
    <r>
      <rPr>
        <sz val="11"/>
        <rFont val="Calibri"/>
        <family val="2"/>
      </rPr>
      <t>Brennstoffkosten</t>
    </r>
  </si>
  <si>
    <r>
      <rPr>
        <sz val="11"/>
        <color theme="1"/>
        <rFont val="Calibri"/>
        <family val="2"/>
      </rPr>
      <t>Sonstige Erzeugungskosten</t>
    </r>
  </si>
  <si>
    <r>
      <rPr>
        <i/>
        <sz val="11"/>
        <color theme="1"/>
        <rFont val="Calibri"/>
        <family val="2"/>
      </rPr>
      <t>Ref. Buchungsplan***</t>
    </r>
  </si>
  <si>
    <r>
      <rPr>
        <sz val="11"/>
        <color theme="1"/>
        <rFont val="Calibri"/>
        <family val="2"/>
      </rPr>
      <t>Versorgungsmaterialien und Waren</t>
    </r>
  </si>
  <si>
    <r>
      <rPr>
        <sz val="11"/>
        <rFont val="Calibri"/>
        <family val="2"/>
      </rPr>
      <t>(60)</t>
    </r>
  </si>
  <si>
    <r>
      <rPr>
        <sz val="11"/>
        <color theme="1"/>
        <rFont val="Calibri"/>
        <family val="2"/>
      </rPr>
      <t>Diverse Dienste und Güter</t>
    </r>
  </si>
  <si>
    <r>
      <rPr>
        <sz val="11"/>
        <rFont val="Calibri"/>
        <family val="2"/>
      </rPr>
      <t>(61)</t>
    </r>
  </si>
  <si>
    <r>
      <rPr>
        <sz val="11"/>
        <color theme="1"/>
        <rFont val="Calibri"/>
        <family val="2"/>
      </rPr>
      <t>Vergütungen</t>
    </r>
  </si>
  <si>
    <r>
      <rPr>
        <sz val="11"/>
        <rFont val="Calibri"/>
        <family val="2"/>
      </rPr>
      <t>(62)</t>
    </r>
  </si>
  <si>
    <r>
      <rPr>
        <sz val="11"/>
        <color theme="1"/>
        <rFont val="Calibri"/>
        <family val="2"/>
      </rPr>
      <t>Sonstige Betriebskosten</t>
    </r>
  </si>
  <si>
    <r>
      <rPr>
        <sz val="11"/>
        <rFont val="Calibri"/>
        <family val="2"/>
      </rPr>
      <t>(640/8)</t>
    </r>
  </si>
  <si>
    <r>
      <rPr>
        <sz val="11"/>
        <color theme="1"/>
        <rFont val="Calibri"/>
        <family val="2"/>
      </rPr>
      <t>Sonstige (anzuführen)</t>
    </r>
  </si>
  <si>
    <r>
      <rPr>
        <b/>
        <sz val="11"/>
        <color theme="1"/>
        <rFont val="Calibri"/>
        <family val="2"/>
      </rPr>
      <t>VII. EBITDA</t>
    </r>
  </si>
  <si>
    <r>
      <rPr>
        <b/>
        <sz val="11"/>
        <color theme="1"/>
        <rFont val="Calibri"/>
        <family val="2"/>
      </rPr>
      <t>VIII. STEUER</t>
    </r>
  </si>
  <si>
    <r>
      <rPr>
        <b/>
        <sz val="11"/>
        <color theme="1"/>
        <rFont val="Calibri"/>
        <family val="2"/>
      </rPr>
      <t>Abschreibungen</t>
    </r>
  </si>
  <si>
    <r>
      <rPr>
        <sz val="11"/>
        <color theme="1"/>
        <rFont val="Calibri"/>
        <family val="2"/>
      </rPr>
      <t>CAPEX</t>
    </r>
  </si>
  <si>
    <r>
      <rPr>
        <sz val="11"/>
        <color theme="1"/>
        <rFont val="Calibri"/>
        <family val="2"/>
      </rPr>
      <t>Subventionen</t>
    </r>
  </si>
  <si>
    <r>
      <rPr>
        <b/>
        <sz val="11"/>
        <color theme="1"/>
        <rFont val="Calibri"/>
        <family val="2"/>
      </rPr>
      <t>GESAMT</t>
    </r>
  </si>
  <si>
    <r>
      <rPr>
        <b/>
        <sz val="11"/>
        <color theme="1"/>
        <rFont val="Calibri"/>
        <family val="2"/>
      </rPr>
      <t>EBIT</t>
    </r>
  </si>
  <si>
    <r>
      <rPr>
        <b/>
        <sz val="11"/>
        <color theme="1"/>
        <rFont val="Calibri"/>
        <family val="2"/>
      </rPr>
      <t>Finanzierungskosten</t>
    </r>
  </si>
  <si>
    <r>
      <rPr>
        <sz val="11"/>
        <color theme="1"/>
        <rFont val="Calibri"/>
        <family val="2"/>
      </rPr>
      <t>Finanzausgaben</t>
    </r>
  </si>
  <si>
    <r>
      <rPr>
        <sz val="11"/>
        <color theme="1"/>
        <rFont val="Calibri"/>
        <family val="2"/>
      </rPr>
      <t>Finanzerträge</t>
    </r>
  </si>
  <si>
    <r>
      <rPr>
        <b/>
        <sz val="11"/>
        <rFont val="Calibri"/>
        <family val="2"/>
      </rPr>
      <t>Gesamt</t>
    </r>
  </si>
  <si>
    <r>
      <rPr>
        <b/>
        <sz val="11"/>
        <color theme="1"/>
        <rFont val="Calibri"/>
        <family val="2"/>
      </rPr>
      <t>Ergebnis vor Steuern</t>
    </r>
  </si>
  <si>
    <r>
      <rPr>
        <sz val="11"/>
        <color theme="1"/>
        <rFont val="Calibri"/>
        <family val="2"/>
      </rPr>
      <t>Steuersatz</t>
    </r>
  </si>
  <si>
    <r>
      <rPr>
        <b/>
        <sz val="11"/>
        <color theme="1"/>
        <rFont val="Calibri"/>
        <family val="2"/>
      </rPr>
      <t>IX. Cashflow aus Betriebstätigkeit</t>
    </r>
  </si>
  <si>
    <r>
      <rPr>
        <sz val="11"/>
        <color theme="1"/>
        <rFont val="Calibri"/>
        <family val="2"/>
      </rPr>
      <t>CAPEX</t>
    </r>
  </si>
  <si>
    <r>
      <rPr>
        <b/>
        <sz val="11"/>
        <color theme="1"/>
        <rFont val="Calibri"/>
        <family val="2"/>
      </rPr>
      <t>X. FREIER CASHFLOW AUS BETRIEBSTÄTIGKEIT</t>
    </r>
  </si>
  <si>
    <r>
      <rPr>
        <b/>
        <sz val="11"/>
        <color theme="1"/>
        <rFont val="Calibri"/>
        <family val="2"/>
      </rPr>
      <t>Interner Rentabilitätssatz der Anlage</t>
    </r>
  </si>
  <si>
    <r>
      <rPr>
        <sz val="11"/>
        <color theme="1"/>
        <rFont val="Calibri"/>
        <family val="2"/>
      </rPr>
      <t>%</t>
    </r>
  </si>
  <si>
    <r>
      <rPr>
        <sz val="11"/>
        <color theme="1"/>
        <rFont val="Calibri"/>
        <family val="2"/>
      </rPr>
      <t>Aktualisierter freier Cashflow aus Betriebstätigkeit</t>
    </r>
  </si>
  <si>
    <r>
      <rPr>
        <b/>
        <sz val="11"/>
        <color theme="1"/>
        <rFont val="Calibri"/>
        <family val="2"/>
      </rPr>
      <t>Aktueller Nettowert</t>
    </r>
  </si>
  <si>
    <r>
      <rPr>
        <b/>
        <sz val="11"/>
        <color theme="1"/>
        <rFont val="Calibri"/>
        <family val="2"/>
      </rPr>
      <t>Referenzwerte CWaPE</t>
    </r>
  </si>
  <si>
    <r>
      <rPr>
        <b/>
        <sz val="11"/>
        <color theme="1"/>
        <rFont val="Calibri"/>
        <family val="2"/>
      </rPr>
      <t>Referenz</t>
    </r>
  </si>
  <si>
    <r>
      <rPr>
        <sz val="11"/>
        <color theme="1"/>
        <rFont val="Calibri"/>
        <family val="2"/>
      </rPr>
      <t>Stromverkaufspreis</t>
    </r>
  </si>
  <si>
    <r>
      <rPr>
        <sz val="11"/>
        <color theme="1"/>
        <rFont val="Calibri"/>
        <family val="2"/>
      </rPr>
      <t xml:space="preserve"> Basis ICE Endex Belgian Power Cal-19</t>
    </r>
  </si>
  <si>
    <r>
      <rPr>
        <sz val="11"/>
        <color theme="1"/>
        <rFont val="Calibri"/>
        <family val="2"/>
      </rPr>
      <t>-</t>
    </r>
  </si>
  <si>
    <r>
      <rPr>
        <sz val="11"/>
        <color theme="1"/>
        <rFont val="Calibri"/>
        <family val="2"/>
      </rPr>
      <t>-</t>
    </r>
  </si>
  <si>
    <r>
      <rPr>
        <sz val="11"/>
        <color theme="1"/>
        <rFont val="Calibri"/>
        <family val="2"/>
      </rPr>
      <t>-</t>
    </r>
  </si>
  <si>
    <r>
      <rPr>
        <sz val="11"/>
        <color theme="1"/>
        <rFont val="Calibri"/>
        <family val="2"/>
      </rPr>
      <t>Wert Eigenverbrauch Strom</t>
    </r>
  </si>
  <si>
    <r>
      <rPr>
        <sz val="11"/>
        <color theme="1"/>
        <rFont val="Calibri"/>
        <family val="2"/>
      </rPr>
      <t>CWaPE - Mitteilung 31.10.2014</t>
    </r>
  </si>
  <si>
    <r>
      <rPr>
        <sz val="11"/>
        <color theme="1"/>
        <rFont val="Calibri"/>
        <family val="2"/>
      </rPr>
      <t>-</t>
    </r>
  </si>
  <si>
    <r>
      <rPr>
        <sz val="11"/>
        <color theme="1"/>
        <rFont val="Calibri"/>
        <family val="2"/>
      </rPr>
      <t>-</t>
    </r>
  </si>
  <si>
    <r>
      <rPr>
        <sz val="11"/>
        <color theme="1"/>
        <rFont val="Calibri"/>
        <family val="2"/>
      </rPr>
      <t>-</t>
    </r>
  </si>
  <si>
    <r>
      <rPr>
        <sz val="11"/>
        <color theme="1"/>
        <rFont val="Calibri"/>
        <family val="2"/>
      </rPr>
      <t>-</t>
    </r>
  </si>
  <si>
    <r>
      <rPr>
        <sz val="11"/>
        <color theme="1"/>
        <rFont val="Calibri"/>
        <family val="2"/>
      </rPr>
      <t>-</t>
    </r>
  </si>
  <si>
    <r>
      <rPr>
        <sz val="11"/>
        <color theme="1"/>
        <rFont val="Calibri"/>
        <family val="2"/>
      </rPr>
      <t>Durch gekoppelte Wärme eingesparte Kosten</t>
    </r>
  </si>
  <si>
    <r>
      <rPr>
        <sz val="11"/>
        <color theme="1"/>
        <rFont val="Calibri"/>
        <family val="2"/>
      </rPr>
      <t>ICE Endex Dutch TTF Gas Cal-21 aQ 90% Hi</t>
    </r>
  </si>
  <si>
    <r>
      <rPr>
        <sz val="11"/>
        <color theme="1"/>
        <rFont val="Calibri"/>
        <family val="2"/>
      </rPr>
      <t>-</t>
    </r>
  </si>
  <si>
    <r>
      <rPr>
        <sz val="11"/>
        <color theme="1"/>
        <rFont val="Calibri"/>
        <family val="2"/>
      </rPr>
      <t>-</t>
    </r>
  </si>
  <si>
    <r>
      <rPr>
        <sz val="11"/>
        <color theme="1"/>
        <rFont val="Calibri"/>
        <family val="2"/>
      </rPr>
      <t>-</t>
    </r>
  </si>
  <si>
    <r>
      <rPr>
        <sz val="11"/>
        <color theme="1"/>
        <rFont val="Calibri"/>
        <family val="2"/>
      </rPr>
      <t>-</t>
    </r>
  </si>
  <si>
    <r>
      <rPr>
        <sz val="11"/>
        <color theme="1"/>
        <rFont val="Calibri"/>
        <family val="2"/>
      </rPr>
      <t>-</t>
    </r>
  </si>
  <si>
    <r>
      <rPr>
        <sz val="11"/>
        <color theme="1"/>
        <rFont val="Calibri"/>
        <family val="2"/>
      </rPr>
      <t>Herkunftsgarantie SER</t>
    </r>
  </si>
  <si>
    <r>
      <rPr>
        <sz val="11"/>
        <color theme="1"/>
        <rFont val="Calibri"/>
        <family val="2"/>
      </rPr>
      <t>CWaPE - Statistiken 2015</t>
    </r>
  </si>
  <si>
    <r>
      <rPr>
        <sz val="11"/>
        <color theme="1"/>
        <rFont val="Calibri"/>
        <family val="2"/>
      </rPr>
      <t>-</t>
    </r>
  </si>
  <si>
    <r>
      <rPr>
        <sz val="11"/>
        <color theme="1"/>
        <rFont val="Calibri"/>
        <family val="2"/>
      </rPr>
      <t>-</t>
    </r>
  </si>
  <si>
    <r>
      <rPr>
        <sz val="11"/>
        <color theme="1"/>
        <rFont val="Calibri"/>
        <family val="2"/>
      </rPr>
      <t>-</t>
    </r>
  </si>
  <si>
    <r>
      <rPr>
        <sz val="11"/>
        <color theme="1"/>
        <rFont val="Calibri"/>
        <family val="2"/>
      </rPr>
      <t>-</t>
    </r>
  </si>
  <si>
    <r>
      <rPr>
        <sz val="11"/>
        <color theme="1"/>
        <rFont val="Calibri"/>
        <family val="2"/>
      </rPr>
      <t>-</t>
    </r>
  </si>
  <si>
    <t>DATA</t>
  </si>
  <si>
    <t>Plafond d'électricité verte</t>
  </si>
  <si>
    <t>MW</t>
  </si>
  <si>
    <t>Émissions de référence électricité</t>
  </si>
  <si>
    <t>kg/MWhe</t>
  </si>
  <si>
    <t>Emission de référence production de chaleur - GN</t>
  </si>
  <si>
    <t>kg/MWhq</t>
  </si>
  <si>
    <t>Emission de référence production de chaleur - no GN</t>
  </si>
  <si>
    <t>kg/MWhq</t>
  </si>
  <si>
    <t>Critères</t>
  </si>
  <si>
    <t>MWhe min</t>
  </si>
  <si>
    <t>GWh</t>
  </si>
  <si>
    <t/>
  </si>
  <si>
    <t>Die Vorfinanzierungskosten, die sich aus der Zeitdifferenz zwischen der Investitionsentscheidung und der Inbetriebnahme der Anlage ergeben, sind in die Investitionskosten miteinzubeziehen (Posten Bauzinsen). Eine Erklärung der Berechnunung muss zur Belegung des angenommenen Betrags für diese Kosten beigefügt werden.</t>
  </si>
  <si>
    <t>(Firmenname)</t>
  </si>
  <si>
    <t>Nr. Ref.</t>
  </si>
  <si>
    <t>Rückverfolgbarkeit</t>
  </si>
  <si>
    <t>Erklärung durch den Bewerber</t>
  </si>
  <si>
    <t>Der Bewerber erklärt, die Bewertungsmethode zur Kenntnis genommen und dieses Dokument auf ehrliche, prüfbare Weise ausgefüllt zu haben. Er verzichtet auf sämtliche nachträgliche Einwände bezüglich des Inhalts der vorliegenden Rentabilitätsanalyse.</t>
  </si>
  <si>
    <r>
      <rPr>
        <b/>
        <sz val="11"/>
        <color theme="1"/>
        <rFont val="Calibri"/>
        <family val="2"/>
      </rPr>
      <t>Gesamt Erzeugungskosten (OPEX)</t>
    </r>
  </si>
  <si>
    <t xml:space="preserve"> </t>
  </si>
  <si>
    <t xml:space="preserve">  </t>
  </si>
  <si>
    <r>
      <rPr>
        <sz val="11"/>
        <color theme="1"/>
        <rFont val="Calibri"/>
        <family val="2"/>
      </rPr>
      <t>Die Analyse dient zur Überprüfung, dass das Rentabilitätsniveau der Anlage nicht, wie im Anhang 7 von AGW-PEV vom 7. November 2006 für die Ausrichtung feste Biomasse festgelegt, das Referenzniveau einer Leistung über 1 MW, d. h. einen Höchstwert von 9 %, überschreitet.</t>
    </r>
  </si>
  <si>
    <t>Der als standardmäßig angenommene Steuersatz beträgt 26 %. Ein darüberliegender Steuersatz kann, wenn belegbar, verwendet werden.</t>
  </si>
  <si>
    <t>Verfügt der Erzeuger jedoch über ordnungsgemäße und unterfertigte Verträge (den Bewerbungsunterlagen beizufügen), dann wird der in den Verträgen angeführte Preis für die abgedeckten Jahre hinzugezogen.</t>
  </si>
  <si>
    <t>Der berücksichtigte Referenzpreis beträgt 130 EUR/MWh. Dieser Wert ist gemäß Punkt 8 indexgebunden.</t>
  </si>
  <si>
    <t>Verfügt der Erzeuger jedoch im Falle des Verkaufs der gesamten gekoppelten Wärme oder eines Teils davon über ordnungsgemäße und unterfertigte Verträge (den Bewerbungsunterlagen beizufügen), dann wird der in den Verträgen angeführte Preis für die abgedeckten Jahre hinzugezogen.</t>
  </si>
  <si>
    <t>Verfügt der Erzeuger jedoch über ordnungsgemäße und unterfertigte Verträge (den Bewerbungsunterlagen beizufügen), die seine gesamte jährliche Beschaffung abdecken, dann wird der in den Verträgen angeführte Preis für die abgedeckten Jahre hinzugezogen. Andernfalls wird der für das erste Jahr im Versorgungsplan angeführte Durchschnittswert verwendet. Dieser Wert ist nachfolgend gemäß Punkt 8 indexgebunden.</t>
  </si>
  <si>
    <t>Zusammenfassung der vom Bewerber in Bezug auf das Projekt eingereichten Daten</t>
  </si>
  <si>
    <t>Eenp: Erzeugter Nettostrom im Sinne des Zählercodex (Ministererlass vom 12. März 2007)</t>
  </si>
  <si>
    <t>Eqnv: Erzeugte thermische Nettoenergie im Sinne des Zählercodex (Ministererlass vom 12. März 2007) bewertet</t>
  </si>
  <si>
    <t>* Im Sinne des Erlasses vom 12. April 2001 bezüglich der Organisation des regionalen Elektrizitätsmarktes - Artikel 2:</t>
  </si>
  <si>
    <t xml:space="preserve">3° „Erzeugungsstandort“: im Sinne der Kapitel VI und IX bis X umfasst der Ort der Einrichtung einer Anlage eine oder mehrere Stromerzeugungseinheiten mit demselben Stromerzeugungsausrichtung und -methode. </t>
  </si>
  <si>
    <t xml:space="preserve">4° „Erzeugungseinheit“: Gesamtheit der elementaren technischen Bestandteile, die unteilbar zusammen eine Stromerzeugung aus einer oder mehreren Energiequellen gestattet. </t>
  </si>
  <si>
    <r>
      <t xml:space="preserve">ACHTUNG : </t>
    </r>
    <r>
      <rPr>
        <sz val="11"/>
        <color rgb="FFFF0000"/>
        <rFont val="Calibri"/>
        <family val="2"/>
      </rPr>
      <t>DIE NACHSTEHENDEN ANGABEN WERDEN ERST DANN RELEVANT, WENN ALLE BLÄTTER IN DER DATEI AUSGEFÜLLT WURDEN</t>
    </r>
  </si>
  <si>
    <r>
      <rPr>
        <sz val="11"/>
        <color theme="1"/>
        <rFont val="Calibri"/>
        <family val="2"/>
      </rPr>
      <t>Entwickelbare Nettostromleistung (P</t>
    </r>
    <r>
      <rPr>
        <sz val="8"/>
        <color theme="1"/>
        <rFont val="Calibri"/>
        <family val="2"/>
      </rPr>
      <t>end</t>
    </r>
    <r>
      <rPr>
        <sz val="11"/>
        <color theme="1"/>
        <rFont val="Calibri"/>
        <family val="2"/>
      </rPr>
      <t>) [MWe]</t>
    </r>
  </si>
  <si>
    <r>
      <rPr>
        <sz val="11"/>
        <color theme="1"/>
        <rFont val="Calibri"/>
        <family val="2"/>
      </rPr>
      <t>Entwickelbare genutzte thermische Leistung (P</t>
    </r>
    <r>
      <rPr>
        <sz val="8"/>
        <color theme="1"/>
        <rFont val="Calibri"/>
        <family val="2"/>
      </rPr>
      <t>qnv</t>
    </r>
    <r>
      <rPr>
        <sz val="11"/>
        <color theme="1"/>
        <rFont val="Calibri"/>
        <family val="2"/>
      </rPr>
      <t>) [MWq]</t>
    </r>
  </si>
  <si>
    <r>
      <rPr>
        <sz val="11"/>
        <color theme="1"/>
        <rFont val="Calibri"/>
        <family val="2"/>
      </rPr>
      <t>Die wirtschaftliche Bewertungsmethode für die Anlage, wie sie nachstehend zur Anwendung kommt, beruht auf der im Artikel 15 1a Absatz 17, AGW-PEV vom 30. November 2006, wie von der wallonischen Regierung mit Wirksamkeit vom 3. April 2014 genehmigt und von der CWaPE am 31. Oktober 2014 in den „</t>
    </r>
    <r>
      <rPr>
        <i/>
        <sz val="11"/>
        <color theme="1"/>
        <rFont val="Calibri"/>
        <family val="2"/>
      </rPr>
      <t>Mitteilungen zu den Wirtschaftskoeffizienten kECO, die für die einzelnen Grünstromerzeugungsverfahren
ab dem 1. Januar 2015 gelten</t>
    </r>
    <r>
      <rPr>
        <sz val="11"/>
        <color theme="1"/>
        <rFont val="Calibri"/>
        <family val="2"/>
      </rPr>
      <t>“ veröffentlicht. Diese Mitteilung kann über die Internetseite der CWaPE über folgenden Link abgerufen werden: http://www.cwape.be/?dir=0.2&amp;docid=1549</t>
    </r>
  </si>
  <si>
    <r>
      <rPr>
        <sz val="11"/>
        <color theme="1"/>
        <rFont val="Calibri"/>
        <family val="2"/>
      </rPr>
      <t xml:space="preserve">Die angeführte wirtschaftliche Bewertungsmethode ist die der Aktualisierung. Bei dem internen Rentabilitätssatz von 9 % handelt es sich um einen „post-taxes“-Referenzsatz, in dem bereits Abzüge hinsichtlich der Kreditzinszahlungen auf den Schuldenteil wie auch die fiktiven Zinsen auf die Eigenmittel berücksichtigt werden. </t>
    </r>
  </si>
  <si>
    <r>
      <rPr>
        <sz val="11"/>
        <rFont val="Calibri"/>
        <family val="2"/>
      </rPr>
      <t>Der Nettogegenwartswert (NGW)</t>
    </r>
    <r>
      <rPr>
        <sz val="11"/>
        <color theme="1"/>
        <rFont val="Calibri"/>
        <family val="2"/>
      </rPr>
      <t xml:space="preserve"> wird daher auf Basis der freien Cashflows aus der Geschäftstätigkeit, d. h. es werden nicht die mit dem steuerlichen Abzug der Zinsen (reelle und fiktive) verbundene Cashflows berücksichtigt, da diese bereits über den Diskontsatz als berücksichtigt betrachtet werden. Die zusätzlichen Steuerabzüge, wie sie auf bundesstaatlicher Ebene für energiesparende Investitionen vorgesehen sind, werden ebenfalls in dem Ausmaß nicht berücksichtigt, zu dem sie mit den bereits im Diskontsatz berücksichtigten fiktiven Zinsen nicht kumulierbar sind.</t>
    </r>
  </si>
  <si>
    <t>HINWEISE ZUR CODIERUNG</t>
  </si>
  <si>
    <t xml:space="preserve">Erklärung der Farben: </t>
  </si>
  <si>
    <t>Nur Felder in Blau müssen ausgefüllt werden</t>
  </si>
  <si>
    <r>
      <rPr>
        <u/>
        <sz val="12"/>
        <color theme="1"/>
        <rFont val="Calibri"/>
        <family val="2"/>
      </rPr>
      <t>Dieser Ordner umfasst folgende Blätter:</t>
    </r>
  </si>
  <si>
    <t>Angaben vom Bewerber zu verschlüsseln?</t>
  </si>
  <si>
    <t>„ANWEISUNGEN“</t>
  </si>
  <si>
    <t>NEIN</t>
  </si>
  <si>
    <t>Allgemeine Erläuterung zur Verschlüsselung des Tabellenkalkulationsprogramms des Anhangs 4</t>
  </si>
  <si>
    <t>„RENTABILITÄTSINFO“</t>
  </si>
  <si>
    <t>Erläuterung zur der eingesetzten Methodik bezüglich der wirtschaftlichen Bewertung der Anlage</t>
  </si>
  <si>
    <t>„Zusammenfassung zum Ausdruck“</t>
  </si>
  <si>
    <t>Zusammenfassung der auf das Projekt bezogenen Angaben, wie sie vom Bewerber eingereicht wurden. Diese sind auszudrucken und dem Bewerbungsformular beizulegen.</t>
  </si>
  <si>
    <t>Achtung - die Informationen werden automatisch ausgefüllt. Eine Änderung durch den Bewerber ist nicht gestattet.</t>
  </si>
  <si>
    <t>„IDENTIFIKATION DES BEWERBERS“</t>
  </si>
  <si>
    <t>JA</t>
  </si>
  <si>
    <t>Dient zur Einholung von Informationen über den Bewerber und den Ansprechpartner</t>
  </si>
  <si>
    <t>Die angezeigten Informationen in das Bewerbungsformular aufnehmen.</t>
  </si>
  <si>
    <t>Achtung - Schaltfläche „Zur Beschreibung der Anlagen weitergehen" anklicken, um die folgenden Blätter zu generieren</t>
  </si>
  <si>
    <t>je nach angeführter Anzahl der Anlagen</t>
  </si>
  <si>
    <r>
      <t xml:space="preserve">Nur allein in diesem Blatt wird die </t>
    </r>
    <r>
      <rPr>
        <b/>
        <sz val="12"/>
        <rFont val="Calibri"/>
        <family val="2"/>
        <scheme val="minor"/>
      </rPr>
      <t>Anzahl der Anlagen</t>
    </r>
    <r>
      <rPr>
        <sz val="12"/>
        <rFont val="Calibri"/>
        <family val="2"/>
        <scheme val="minor"/>
      </rPr>
      <t>, die Bestandteil des Projekts bilden, angegeben.</t>
    </r>
  </si>
  <si>
    <t>Inhalt des Blatts</t>
  </si>
  <si>
    <t>Umfasst eine erste Prüfung der verschiedenen Auswahlkriterien für jede Anlage und für das Projekt insgesamt</t>
  </si>
  <si>
    <t>Die Prüfung der Kriterien wird erst nach Ausfüllen der anderen Blätter berücksichtigt</t>
  </si>
  <si>
    <r>
      <rPr>
        <sz val="12"/>
        <color theme="1"/>
        <rFont val="Calibri"/>
        <family val="2"/>
      </rPr>
      <t xml:space="preserve">Hier die Leistung(en) der Anlage(en) und sonstige bestimmte Parameter laut ausgegebenen Herkunftsgarantiezertifikaten erläutern </t>
    </r>
  </si>
  <si>
    <t>Es handelt sich um ein für alle Anlagen gemeinsames Blatt.</t>
  </si>
  <si>
    <t>Hier alle in jeder Anlage verwendeten Betriebsstoffe und so wie im Versorgungsplan aufgenommen anführen</t>
  </si>
  <si>
    <t>Für jeden Betriebsstoff dessen Eigenschaften (Natur, Herkunft, Lieferant, Versorgungsgarantien, Hi, usw.) angeben</t>
  </si>
  <si>
    <t>Für jeden Betriebsstoff ebenso das geschätzte Niveau in Bezug auf die Kriterien Nachhaltigkeit, Rückverfolgbarkeit, Konflikte bei der Verwendung und Zuverlässigkeit angeben</t>
  </si>
  <si>
    <t>Beschreibung des Versorgungsplans hinsichtlich der Anlage x für die 20 Jahre der Erzeugung</t>
  </si>
  <si>
    <t>Hier insbesondere die min., durchschnittl. und max. Tonnage wie auch CO2-Emissionskoeffizient des Betriebsstoffs und Einkaufspreis angeben</t>
  </si>
  <si>
    <t>Hier ebenso den Anteil des eingespeisten, des lokal bereitgestellten Strom und des Stroms im Eigenverbrauch angeben</t>
  </si>
  <si>
    <t>Umfasst eine erste Prüfung der CO2-Einsparungsrate der Anlage x auf die 20 Jahre der Erzeugung</t>
  </si>
  <si>
    <r>
      <t>Hier</t>
    </r>
    <r>
      <rPr>
        <sz val="11"/>
        <rFont val="Calibri"/>
        <family val="2"/>
        <scheme val="minor"/>
      </rPr>
      <t xml:space="preserve"> die Erzeugung von Strom und genutzter Wärme der Anlage x </t>
    </r>
    <r>
      <rPr>
        <sz val="12"/>
        <rFont val="Calibri"/>
        <family val="2"/>
        <scheme val="minor"/>
      </rPr>
      <t>für die 20 Jahre der Erzeugung angeben</t>
    </r>
  </si>
  <si>
    <r>
      <t>Auf diesem Blatt ist der Umfang der geforderten Subvention für die Anlage  x anzugeben</t>
    </r>
    <r>
      <rPr>
        <sz val="12"/>
        <rFont val="Calibri"/>
        <family val="2"/>
        <scheme val="minor"/>
      </rPr>
      <t xml:space="preserve"> (tgz_Bewerbung)</t>
    </r>
  </si>
  <si>
    <t>Umfasst eine erste Prüfung des internen Rentabilitätssatzes der Anlage</t>
  </si>
  <si>
    <t>MEUR</t>
  </si>
  <si>
    <r>
      <rPr>
        <sz val="11"/>
        <color theme="1"/>
        <rFont val="Calibri"/>
        <family val="2"/>
      </rPr>
      <t>MEUR/Jahr</t>
    </r>
  </si>
  <si>
    <r>
      <rPr>
        <b/>
        <sz val="11"/>
        <color theme="1"/>
        <rFont val="Calibri"/>
        <family val="2"/>
      </rPr>
      <t>MEUR/Jahr</t>
    </r>
  </si>
  <si>
    <r>
      <rPr>
        <b/>
        <sz val="11"/>
        <color theme="1"/>
        <rFont val="Calibri"/>
        <family val="2"/>
      </rPr>
      <t>MEUR</t>
    </r>
  </si>
  <si>
    <r>
      <rPr>
        <sz val="11"/>
        <color theme="1"/>
        <rFont val="Calibri"/>
        <family val="2"/>
      </rPr>
      <t>EUR/GO</t>
    </r>
  </si>
  <si>
    <t>EUR/GO</t>
  </si>
  <si>
    <t>Gegebenenfalls sind die Investitionshilfen für das Jahr, wo sie geschätzt und wie wahrgenommen, anzugeben.</t>
  </si>
  <si>
    <t>Konvertierungstechnologie (Typen Kessel und Turbine).</t>
  </si>
  <si>
    <r>
      <t>EAN-Code EAN Einspeisung</t>
    </r>
    <r>
      <rPr>
        <i/>
        <sz val="11"/>
        <rFont val="Calibri"/>
        <family val="2"/>
      </rPr>
      <t>(optional)</t>
    </r>
  </si>
  <si>
    <t>Wärmekraftkopplung</t>
  </si>
  <si>
    <t>1.</t>
  </si>
  <si>
    <t>2.</t>
  </si>
  <si>
    <t>3.</t>
  </si>
  <si>
    <t>4.</t>
  </si>
  <si>
    <t>5.</t>
  </si>
  <si>
    <t>Beantragte Zuteilungsquote [ Tgz_Bewerbung &lt; 2,5 CV/MWh]</t>
  </si>
  <si>
    <t>Anteil der festen nachhaltigen Biomasse [%bio &gt; 90%]</t>
  </si>
  <si>
    <t>Interner Rentabilitätssatz der Anlage [IRR ≤ 9%]</t>
  </si>
  <si>
    <t>A.</t>
  </si>
  <si>
    <t>B.</t>
  </si>
  <si>
    <t>C.</t>
  </si>
  <si>
    <t>D.</t>
  </si>
  <si>
    <t>E.</t>
  </si>
  <si>
    <t>F.</t>
  </si>
  <si>
    <t>G.</t>
  </si>
  <si>
    <t>Durchschnittliche Gesamtstromerzeugung  des Projekts [GWhe/Jahr]</t>
  </si>
  <si>
    <t>Anzahl der zu reservierenden Grünen Zertifikate für das gesamte Projekt</t>
  </si>
  <si>
    <t>Konformität der beantragten Zuteilungsquote aller Anlagen</t>
  </si>
  <si>
    <t>Konformität des Anteils der festen nachhaltigen Biomasse aller Anlagen</t>
  </si>
  <si>
    <t>Konformität der installierten Leistung aller Anlagen</t>
  </si>
  <si>
    <t>Konformität der CO2-Einsparungsrate aller Anlagen</t>
  </si>
  <si>
    <t>Konformität des internen Rentabilitätssatzes aller Anlagen</t>
  </si>
  <si>
    <t>- Wenden Sie sich an die Spezifikationen für die Boxen auf Nachhaltigkeitskriterien , Rückverfolgbarkeit, Zuverlässigkeit und Nutzungskonflikte zu füllen</t>
  </si>
  <si>
    <t>Durchschnittskosten der Betriebsstoffe (€/MWh).</t>
  </si>
  <si>
    <t>Berechneter Wert</t>
  </si>
  <si>
    <t>P2_bio</t>
  </si>
  <si>
    <t>MWe</t>
  </si>
  <si>
    <t>P1</t>
  </si>
  <si>
    <r>
      <t xml:space="preserve">E </t>
    </r>
    <r>
      <rPr>
        <vertAlign val="subscript"/>
        <sz val="11"/>
        <rFont val="Calibri"/>
        <family val="2"/>
        <scheme val="minor"/>
      </rPr>
      <t>ref</t>
    </r>
  </si>
  <si>
    <t>kgCO2/MWhe</t>
  </si>
  <si>
    <t>kgCO2/MWhq</t>
  </si>
  <si>
    <t>Für die Anlage anzuwendende gesetzliche Parameter</t>
  </si>
  <si>
    <t>Gesetzlicher Bezug</t>
  </si>
  <si>
    <t>Schwelle der Leistung, deren Überschreitung kein Recht mehr auf Grüne Zertifikate zulässt</t>
  </si>
  <si>
    <t>Schwelle der Leistung,  bei deren Überschreitung die CO2-Einsparungsrate auf 1 begrenzt wird.</t>
  </si>
  <si>
    <t>CO2-Emission des klassischen Stromerzeugungswegs</t>
  </si>
  <si>
    <t>CO2-Emission der modernen Referenzanlage für die Wärmeerzeugung</t>
  </si>
  <si>
    <t>Artikel 38 §9 des Elektrizitätserlasses vom 12. April 2001</t>
  </si>
  <si>
    <t>Artikel 38 §2 des Elektrizitätserlasses vom 12. April 2001</t>
  </si>
  <si>
    <t>Entscheidung CD-5j18-CWaPE vom 17. Oktober 2015</t>
  </si>
  <si>
    <t>Q ref HGN</t>
  </si>
  <si>
    <t>Symbol</t>
  </si>
  <si>
    <t>Einheit</t>
  </si>
  <si>
    <r>
      <rPr>
        <sz val="11"/>
        <color theme="1"/>
        <rFont val="Calibri"/>
        <family val="2"/>
      </rPr>
      <t>[MWhp/Jahr]</t>
    </r>
  </si>
  <si>
    <r>
      <rPr>
        <sz val="11"/>
        <color theme="1"/>
        <rFont val="Calibri"/>
        <family val="2"/>
      </rPr>
      <t>[%] Hi</t>
    </r>
  </si>
  <si>
    <t>N1+N2</t>
  </si>
  <si>
    <t>Nutzungsdauer der Anlage</t>
  </si>
  <si>
    <r>
      <rPr>
        <sz val="11"/>
        <color theme="1"/>
        <rFont val="Calibri"/>
        <family val="2"/>
      </rPr>
      <t>[MWhe/Jahr]</t>
    </r>
  </si>
  <si>
    <t>Ue = Eenp/Pend</t>
  </si>
  <si>
    <t>[Stunden/Jahr]</t>
  </si>
  <si>
    <t>%Eeinj</t>
  </si>
  <si>
    <t>%Eeac</t>
  </si>
  <si>
    <t>%Eeloc</t>
  </si>
  <si>
    <t>Eqnv</t>
  </si>
  <si>
    <r>
      <rPr>
        <sz val="11"/>
        <color theme="1"/>
        <rFont val="Calibri"/>
        <family val="2"/>
      </rPr>
      <t>Genutzte Nettowärme</t>
    </r>
  </si>
  <si>
    <t>%Eqnv_ac</t>
  </si>
  <si>
    <t>Tf</t>
  </si>
  <si>
    <r>
      <t>P</t>
    </r>
    <r>
      <rPr>
        <vertAlign val="subscript"/>
        <sz val="11"/>
        <rFont val="Calibri"/>
        <family val="2"/>
      </rPr>
      <t xml:space="preserve">endp </t>
    </r>
    <r>
      <rPr>
        <sz val="11"/>
        <rFont val="Calibri"/>
        <family val="2"/>
      </rPr>
      <t>= Eenp / Tf</t>
    </r>
  </si>
  <si>
    <r>
      <t>P</t>
    </r>
    <r>
      <rPr>
        <vertAlign val="subscript"/>
        <sz val="11"/>
        <rFont val="Calibri"/>
        <family val="2"/>
      </rPr>
      <t>qnvp</t>
    </r>
    <r>
      <rPr>
        <sz val="11"/>
        <rFont val="Calibri"/>
        <family val="2"/>
      </rPr>
      <t xml:space="preserve"> = Eqnv / tf</t>
    </r>
  </si>
  <si>
    <r>
      <rPr>
        <sz val="11"/>
        <color theme="1"/>
        <rFont val="Calibri"/>
        <family val="2"/>
      </rPr>
      <t>kCO2 : Durchschnittswert</t>
    </r>
  </si>
  <si>
    <t>Betriebsdauer der Anlage</t>
  </si>
  <si>
    <r>
      <t>α</t>
    </r>
    <r>
      <rPr>
        <vertAlign val="subscript"/>
        <sz val="11"/>
        <rFont val="Calibri"/>
        <family val="2"/>
      </rPr>
      <t>e</t>
    </r>
    <r>
      <rPr>
        <sz val="11"/>
        <rFont val="Calibri"/>
        <family val="2"/>
      </rPr>
      <t xml:space="preserve"> = Eenp / Ee</t>
    </r>
  </si>
  <si>
    <r>
      <t>α</t>
    </r>
    <r>
      <rPr>
        <vertAlign val="subscript"/>
        <sz val="11"/>
        <rFont val="Calibri"/>
        <family val="2"/>
      </rPr>
      <t>q</t>
    </r>
    <r>
      <rPr>
        <sz val="11"/>
        <rFont val="Calibri"/>
        <family val="2"/>
      </rPr>
      <t xml:space="preserve"> = Eqnv / Ee</t>
    </r>
  </si>
  <si>
    <t>G x Eenp</t>
  </si>
  <si>
    <t>τ</t>
  </si>
  <si>
    <t>k1</t>
  </si>
  <si>
    <t>k2</t>
  </si>
  <si>
    <t>k3</t>
  </si>
  <si>
    <t>kCO2</t>
  </si>
  <si>
    <t>[%]</t>
  </si>
  <si>
    <t>-</t>
  </si>
  <si>
    <t>[%] Hi</t>
  </si>
  <si>
    <r>
      <t>[tCO</t>
    </r>
    <r>
      <rPr>
        <sz val="6"/>
        <rFont val="Calibri"/>
        <family val="2"/>
      </rPr>
      <t>2</t>
    </r>
    <r>
      <rPr>
        <sz val="11"/>
        <rFont val="Calibri"/>
        <family val="2"/>
      </rPr>
      <t>/Jahr]</t>
    </r>
  </si>
  <si>
    <t>Nettostromertrag</t>
  </si>
  <si>
    <t>Ertrag Nutzung gekoppelte Wärme</t>
  </si>
  <si>
    <t>Gewinn bei CO2</t>
  </si>
  <si>
    <t>CO2-Einsparungsrate</t>
  </si>
  <si>
    <t>Teilweise Zuteilungsquoten je nach Leistungstranche</t>
  </si>
  <si>
    <t>Auf der  CO2-Einsparungsrate beruhende Zuteilungsquote</t>
  </si>
  <si>
    <t xml:space="preserve"> - Die Schaltfläche „Daten für andere Jahre kopieren“ gestattet das Kopieren der Daten des Jahres 1 in andere Tabellen</t>
  </si>
  <si>
    <t>Im ersten Jahr des Betriebs ab Datum der Inbetriebnahme der Anlage wird ein Pönale nicht erhoben, sobald die tatsächliche Stromerzeugung die in der nachstehenden Tabelle angegebene garantierte Stromerzeugung zu 50 % erreicht bzw. 50 % übersteigt (Eenp-Jahre 2 bis 20).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</si>
</sst>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64" formatCode="_ * #,##0_ ;_ * \-#,##0_ ;_ * &quot;-&quot;??_ ;_ @_ "/>
    <numFmt numFmtId="165" formatCode="_ * #,##0.000_ ;_ * \-#,##0.000_ ;_ * &quot;-&quot;??_ ;_ @_ "/>
    <numFmt numFmtId="166" formatCode="0.0%"/>
    <numFmt numFmtId="167" formatCode="0.000"/>
    <numFmt numFmtId="168" formatCode="dd/mm/yyyy;@"/>
    <numFmt numFmtId="169" formatCode="#,##0.000"/>
    <numFmt numFmtId="170" formatCode="d/mm/yyyy;@"/>
    <numFmt numFmtId="171" formatCode="mmm\-yyyy"/>
  </numFmts>
  <fonts count="82"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Calibri"/>
      <family val="2"/>
    </font>
    <font>
      <sz val="11"/>
      <color theme="1"/>
      <name val="Calibri"/>
      <family val="2"/>
    </font>
    <font>
      <b/>
      <sz val="11"/>
      <name val="Calibri"/>
      <family val="2"/>
      <scheme val="minor"/>
    </font>
    <font>
      <b/>
      <u/>
      <sz val="11"/>
      <color indexed="10"/>
      <name val="Calibri"/>
      <family val="2"/>
      <scheme val="minor"/>
    </font>
    <font>
      <b/>
      <sz val="11"/>
      <color indexed="10"/>
      <name val="Calibri"/>
      <family val="2"/>
      <scheme val="minor"/>
    </font>
    <font>
      <sz val="11"/>
      <name val="Calibri"/>
      <family val="2"/>
      <scheme val="minor"/>
    </font>
    <font>
      <sz val="11"/>
      <color theme="0" tint="-0.499984740745262"/>
      <name val="Calibri"/>
      <family val="2"/>
      <scheme val="minor"/>
    </font>
    <font>
      <sz val="11"/>
      <color theme="0" tint="-0.499984740745262"/>
      <name val="Calibri"/>
      <family val="2"/>
    </font>
    <font>
      <i/>
      <sz val="11"/>
      <color theme="1"/>
      <name val="Calibri"/>
      <family val="2"/>
      <scheme val="minor"/>
    </font>
    <font>
      <i/>
      <sz val="11"/>
      <color theme="1"/>
      <name val="Calibri"/>
      <family val="2"/>
    </font>
    <font>
      <b/>
      <sz val="11"/>
      <color rgb="FFFF0000"/>
      <name val="Calibri"/>
      <family val="2"/>
      <scheme val="minor"/>
    </font>
    <font>
      <sz val="11"/>
      <color theme="2"/>
      <name val="Calibri"/>
      <family val="2"/>
      <scheme val="minor"/>
    </font>
    <font>
      <sz val="10"/>
      <color theme="1"/>
      <name val="Calibri"/>
      <family val="2"/>
      <scheme val="minor"/>
    </font>
    <font>
      <u/>
      <sz val="11"/>
      <color theme="10"/>
      <name val="Calibri"/>
      <family val="2"/>
      <scheme val="minor"/>
    </font>
    <font>
      <sz val="12"/>
      <color rgb="FFFF0000"/>
      <name val="Calibri"/>
      <family val="2"/>
      <scheme val="minor"/>
    </font>
    <font>
      <b/>
      <sz val="12"/>
      <color theme="1"/>
      <name val="Calibri"/>
      <family val="2"/>
      <scheme val="minor"/>
    </font>
    <font>
      <u/>
      <sz val="12"/>
      <color theme="1"/>
      <name val="Calibri"/>
      <family val="2"/>
      <scheme val="minor"/>
    </font>
    <font>
      <i/>
      <sz val="12"/>
      <color theme="1"/>
      <name val="Calibri"/>
      <family val="2"/>
      <scheme val="minor"/>
    </font>
    <font>
      <u/>
      <sz val="11"/>
      <color theme="11"/>
      <name val="Calibri"/>
      <family val="2"/>
      <scheme val="minor"/>
    </font>
    <font>
      <sz val="8"/>
      <name val="Calibri"/>
      <family val="2"/>
      <scheme val="minor"/>
    </font>
    <font>
      <b/>
      <sz val="14"/>
      <color theme="1"/>
      <name val="Calibri"/>
      <family val="2"/>
      <scheme val="minor"/>
    </font>
    <font>
      <sz val="11"/>
      <color rgb="FFFF0000"/>
      <name val="Calibri"/>
      <family val="2"/>
    </font>
    <font>
      <b/>
      <sz val="10"/>
      <color theme="1"/>
      <name val="Calibri"/>
      <family val="2"/>
      <scheme val="minor"/>
    </font>
    <font>
      <i/>
      <sz val="11"/>
      <color rgb="FFFF0000"/>
      <name val="Calibri"/>
      <family val="2"/>
      <scheme val="minor"/>
    </font>
    <font>
      <i/>
      <sz val="11"/>
      <color rgb="FFE7E6E6"/>
      <name val="Calibri"/>
      <family val="2"/>
      <scheme val="minor"/>
    </font>
    <font>
      <b/>
      <u/>
      <sz val="11"/>
      <color theme="1"/>
      <name val="Calibri"/>
      <family val="2"/>
      <scheme val="minor"/>
    </font>
    <font>
      <u/>
      <sz val="11"/>
      <color theme="1"/>
      <name val="Calibri"/>
      <family val="2"/>
      <scheme val="minor"/>
    </font>
    <font>
      <i/>
      <sz val="11"/>
      <color rgb="FF000000"/>
      <name val="Calibri"/>
      <family val="2"/>
      <scheme val="minor"/>
    </font>
    <font>
      <i/>
      <sz val="11"/>
      <name val="Calibri"/>
      <family val="2"/>
      <scheme val="minor"/>
    </font>
    <font>
      <sz val="11"/>
      <name val="Calibri"/>
      <family val="2"/>
    </font>
    <font>
      <b/>
      <i/>
      <sz val="11"/>
      <color theme="1"/>
      <name val="Calibri"/>
      <family val="2"/>
      <scheme val="minor"/>
    </font>
    <font>
      <b/>
      <i/>
      <sz val="11"/>
      <color rgb="FF000000"/>
      <name val="Calibri"/>
      <family val="2"/>
      <scheme val="minor"/>
    </font>
    <font>
      <sz val="12"/>
      <color theme="1"/>
      <name val="Calibri"/>
      <family val="2"/>
    </font>
    <font>
      <b/>
      <sz val="12"/>
      <color theme="1"/>
      <name val="Calibri"/>
      <family val="2"/>
    </font>
    <font>
      <u/>
      <sz val="12"/>
      <color theme="1"/>
      <name val="Calibri"/>
      <family val="2"/>
    </font>
    <font>
      <i/>
      <sz val="12"/>
      <color theme="1"/>
      <name val="Calibri"/>
      <family val="2"/>
    </font>
    <font>
      <u/>
      <sz val="11"/>
      <color rgb="FF0563C1"/>
      <name val="Calibri"/>
      <family val="2"/>
    </font>
    <font>
      <b/>
      <u/>
      <sz val="11"/>
      <color theme="1"/>
      <name val="Calibri"/>
      <family val="2"/>
    </font>
    <font>
      <u/>
      <sz val="11"/>
      <color theme="1"/>
      <name val="Calibri"/>
      <family val="2"/>
    </font>
    <font>
      <i/>
      <sz val="11"/>
      <color rgb="FF000000"/>
      <name val="Calibri"/>
      <family val="2"/>
    </font>
    <font>
      <b/>
      <u/>
      <sz val="11"/>
      <color rgb="FFFF0000"/>
      <name val="Calibri"/>
      <family val="2"/>
    </font>
    <font>
      <b/>
      <sz val="14"/>
      <color theme="1"/>
      <name val="Calibri"/>
      <family val="2"/>
    </font>
    <font>
      <b/>
      <sz val="11"/>
      <color theme="1"/>
      <name val="Calibri"/>
      <family val="2"/>
    </font>
    <font>
      <vertAlign val="subscript"/>
      <sz val="11"/>
      <color theme="1"/>
      <name val="Calibri"/>
      <family val="2"/>
    </font>
    <font>
      <b/>
      <vertAlign val="subscript"/>
      <sz val="11"/>
      <color theme="1"/>
      <name val="Calibri"/>
      <family val="2"/>
    </font>
    <font>
      <sz val="8"/>
      <color theme="1"/>
      <name val="Calibri"/>
      <family val="2"/>
    </font>
    <font>
      <i/>
      <sz val="11"/>
      <color rgb="FFE7E6E6"/>
      <name val="Calibri"/>
      <family val="2"/>
    </font>
    <font>
      <b/>
      <sz val="11"/>
      <name val="Calibri"/>
      <family val="2"/>
    </font>
    <font>
      <b/>
      <sz val="11"/>
      <color rgb="FFFF0000"/>
      <name val="Calibri"/>
      <family val="2"/>
    </font>
    <font>
      <b/>
      <i/>
      <sz val="11"/>
      <color theme="1"/>
      <name val="Calibri"/>
      <family val="2"/>
    </font>
    <font>
      <i/>
      <sz val="11"/>
      <name val="Calibri"/>
      <family val="2"/>
    </font>
    <font>
      <sz val="10"/>
      <color theme="1"/>
      <name val="Calibri"/>
      <family val="2"/>
    </font>
    <font>
      <b/>
      <sz val="10"/>
      <color theme="1"/>
      <name val="Calibri"/>
      <family val="2"/>
    </font>
    <font>
      <b/>
      <i/>
      <sz val="11"/>
      <color rgb="FF000000"/>
      <name val="Calibri"/>
      <family val="2"/>
    </font>
    <font>
      <sz val="11"/>
      <color rgb="FF000000"/>
      <name val="Calibri"/>
      <family val="2"/>
      <scheme val="minor"/>
    </font>
    <font>
      <b/>
      <u/>
      <sz val="11"/>
      <name val="Calibri"/>
      <family val="2"/>
    </font>
    <font>
      <sz val="11"/>
      <color theme="0"/>
      <name val="Calibri"/>
      <family val="2"/>
      <scheme val="minor"/>
    </font>
    <font>
      <sz val="11"/>
      <color theme="5"/>
      <name val="Calibri"/>
      <family val="2"/>
      <scheme val="minor"/>
    </font>
    <font>
      <b/>
      <sz val="11"/>
      <color theme="0"/>
      <name val="Calibri"/>
      <family val="2"/>
      <scheme val="minor"/>
    </font>
    <font>
      <sz val="11"/>
      <color theme="0"/>
      <name val="Calibri"/>
      <family val="2"/>
    </font>
    <font>
      <sz val="10"/>
      <color theme="0"/>
      <name val="Calibri"/>
      <family val="2"/>
    </font>
    <font>
      <b/>
      <sz val="11"/>
      <color theme="0"/>
      <name val="Calibri"/>
      <family val="2"/>
    </font>
    <font>
      <sz val="10"/>
      <color theme="8" tint="0.59999389629810485"/>
      <name val="Calibri"/>
      <family val="2"/>
    </font>
    <font>
      <b/>
      <sz val="11"/>
      <color theme="2"/>
      <name val="Calibri"/>
      <family val="2"/>
    </font>
    <font>
      <b/>
      <sz val="11"/>
      <color theme="2"/>
      <name val="Calibri"/>
      <family val="2"/>
      <scheme val="minor"/>
    </font>
    <font>
      <sz val="12"/>
      <name val="Calibri"/>
      <family val="2"/>
    </font>
    <font>
      <sz val="9"/>
      <color theme="1"/>
      <name val="Calibri"/>
      <family val="2"/>
    </font>
    <font>
      <sz val="12"/>
      <name val="Calibri"/>
      <family val="2"/>
      <scheme val="minor"/>
    </font>
    <font>
      <b/>
      <sz val="12"/>
      <name val="Calibri"/>
      <family val="2"/>
      <scheme val="minor"/>
    </font>
    <font>
      <u/>
      <sz val="12"/>
      <name val="Calibri"/>
      <family val="2"/>
      <scheme val="minor"/>
    </font>
    <font>
      <b/>
      <sz val="18"/>
      <color theme="1"/>
      <name val="Calibri"/>
      <family val="2"/>
    </font>
    <font>
      <sz val="11"/>
      <color rgb="FF000000"/>
      <name val="Calibri"/>
      <family val="2"/>
    </font>
    <font>
      <vertAlign val="subscript"/>
      <sz val="11"/>
      <name val="Calibri"/>
      <family val="2"/>
      <scheme val="minor"/>
    </font>
    <font>
      <vertAlign val="subscript"/>
      <sz val="11"/>
      <name val="Calibri"/>
      <family val="2"/>
    </font>
    <font>
      <sz val="6"/>
      <name val="Calibri"/>
      <family val="2"/>
    </font>
  </fonts>
  <fills count="1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theme="9" tint="0.79998168889431442"/>
        <bgColor indexed="64"/>
      </patternFill>
    </fill>
    <fill>
      <patternFill patternType="solid">
        <fgColor rgb="FF00B050"/>
        <bgColor indexed="64"/>
      </patternFill>
    </fill>
    <fill>
      <patternFill patternType="solid">
        <fgColor theme="5"/>
        <bgColor indexed="64"/>
      </patternFill>
    </fill>
    <fill>
      <patternFill patternType="solid">
        <fgColor theme="4" tint="0.59996337778862885"/>
        <bgColor indexed="64"/>
      </patternFill>
    </fill>
    <fill>
      <patternFill patternType="solid">
        <fgColor theme="2" tint="-9.9948118533890809E-2"/>
        <bgColor indexed="64"/>
      </patternFill>
    </fill>
    <fill>
      <patternFill patternType="solid">
        <fgColor rgb="FFE7E6E6"/>
        <bgColor indexed="64"/>
      </patternFill>
    </fill>
    <fill>
      <patternFill patternType="solid">
        <fgColor rgb="FFFFFFFF"/>
        <bgColor rgb="FF000000"/>
      </patternFill>
    </fill>
    <fill>
      <patternFill patternType="solid">
        <fgColor theme="9" tint="0.59999389629810485"/>
        <bgColor indexed="64"/>
      </patternFill>
    </fill>
    <fill>
      <patternFill patternType="solid">
        <fgColor rgb="FFFFFFFF"/>
        <bgColor indexed="64"/>
      </patternFill>
    </fill>
  </fills>
  <borders count="49">
    <border>
      <left/>
      <right/>
      <top/>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style="thin">
        <color auto="1"/>
      </right>
      <top/>
      <bottom style="medium">
        <color auto="1"/>
      </bottom>
      <diagonal/>
    </border>
  </borders>
  <cellStyleXfs count="208">
    <xf numFmtId="0" fontId="0" fillId="3" borderId="0" applyNumberFormat="0" applyFont="0" applyBorder="0" applyAlignment="0"/>
    <xf numFmtId="43"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10" borderId="43" applyNumberFormat="0" applyFont="0" applyBorder="0" applyAlignment="0">
      <protection locked="0"/>
    </xf>
    <xf numFmtId="0" fontId="4" fillId="0" borderId="0"/>
    <xf numFmtId="0" fontId="31" fillId="12" borderId="0" applyNumberFormat="0" applyBorder="0" applyAlignment="0" applyProtection="0"/>
    <xf numFmtId="0" fontId="30" fillId="11" borderId="0" applyNumberFormat="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4" fillId="3" borderId="0" applyNumberFormat="0" applyFont="0" applyBorder="0" applyAlignment="0">
      <protection hidden="1"/>
    </xf>
    <xf numFmtId="0" fontId="4" fillId="3" borderId="0" applyNumberFormat="0" applyFont="0" applyBorder="0" applyAlignment="0">
      <protection hidden="1"/>
    </xf>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xf numFmtId="0" fontId="25" fillId="3" borderId="0" applyNumberFormat="0" applyFill="0" applyBorder="0" applyAlignment="0" applyProtection="0"/>
  </cellStyleXfs>
  <cellXfs count="553">
    <xf numFmtId="0" fontId="0" fillId="3" borderId="0" xfId="0"/>
    <xf numFmtId="0" fontId="0" fillId="2" borderId="0" xfId="0" applyFill="1"/>
    <xf numFmtId="0" fontId="0" fillId="3" borderId="0" xfId="0" applyFill="1"/>
    <xf numFmtId="0" fontId="6" fillId="3" borderId="0" xfId="0" applyFont="1" applyFill="1"/>
    <xf numFmtId="0" fontId="0" fillId="4" borderId="0" xfId="0" applyFill="1"/>
    <xf numFmtId="0" fontId="6" fillId="3" borderId="0" xfId="0" applyFont="1" applyFill="1" applyAlignment="1">
      <alignment horizontal="left"/>
    </xf>
    <xf numFmtId="0" fontId="5" fillId="2" borderId="0" xfId="0" applyFont="1" applyFill="1"/>
    <xf numFmtId="9" fontId="0" fillId="2" borderId="0" xfId="0" applyNumberFormat="1" applyFill="1"/>
    <xf numFmtId="0" fontId="0" fillId="3" borderId="16" xfId="0" applyFill="1" applyBorder="1"/>
    <xf numFmtId="0" fontId="0" fillId="3" borderId="17" xfId="0" applyFill="1" applyBorder="1"/>
    <xf numFmtId="0" fontId="0" fillId="3" borderId="18" xfId="0" applyFill="1" applyBorder="1"/>
    <xf numFmtId="0" fontId="0" fillId="3" borderId="19" xfId="0" applyFill="1" applyBorder="1"/>
    <xf numFmtId="0" fontId="6" fillId="3" borderId="0" xfId="0" applyFont="1" applyFill="1" applyBorder="1"/>
    <xf numFmtId="0" fontId="0" fillId="3" borderId="0" xfId="0" applyFill="1" applyBorder="1"/>
    <xf numFmtId="0" fontId="0" fillId="3" borderId="20" xfId="0" applyFill="1" applyBorder="1"/>
    <xf numFmtId="0" fontId="0" fillId="4" borderId="0" xfId="0" applyFill="1" applyBorder="1"/>
    <xf numFmtId="0" fontId="0" fillId="3" borderId="21" xfId="0" applyFill="1" applyBorder="1"/>
    <xf numFmtId="0" fontId="0" fillId="3" borderId="22" xfId="0" applyFill="1" applyBorder="1"/>
    <xf numFmtId="0" fontId="0" fillId="3" borderId="23" xfId="0" applyFill="1" applyBorder="1"/>
    <xf numFmtId="0" fontId="0" fillId="2" borderId="0" xfId="0" applyFont="1" applyFill="1"/>
    <xf numFmtId="49" fontId="0" fillId="2" borderId="0" xfId="0" applyNumberFormat="1" applyFont="1" applyFill="1" applyAlignment="1">
      <alignment horizontal="center" vertical="center" wrapText="1"/>
    </xf>
    <xf numFmtId="0" fontId="9" fillId="3" borderId="0" xfId="0" applyFont="1" applyFill="1" applyBorder="1"/>
    <xf numFmtId="49" fontId="12" fillId="3" borderId="5" xfId="0" applyNumberFormat="1" applyFont="1" applyFill="1" applyBorder="1" applyAlignment="1">
      <alignment horizontal="center" vertical="center" wrapText="1"/>
    </xf>
    <xf numFmtId="49" fontId="0" fillId="3" borderId="5" xfId="0" applyNumberFormat="1" applyFont="1" applyFill="1" applyBorder="1" applyAlignment="1">
      <alignment horizontal="center" vertical="center" wrapText="1"/>
    </xf>
    <xf numFmtId="49" fontId="0" fillId="3" borderId="6" xfId="0" applyNumberFormat="1" applyFont="1" applyFill="1" applyBorder="1" applyAlignment="1">
      <alignment horizontal="center" vertical="center" wrapText="1"/>
    </xf>
    <xf numFmtId="49" fontId="0" fillId="3" borderId="7" xfId="0" applyNumberFormat="1" applyFont="1" applyFill="1" applyBorder="1" applyAlignment="1">
      <alignment horizontal="center" vertical="center" wrapText="1"/>
    </xf>
    <xf numFmtId="49" fontId="12" fillId="3" borderId="8" xfId="0" applyNumberFormat="1" applyFont="1" applyFill="1" applyBorder="1" applyAlignment="1">
      <alignment horizontal="center" vertical="center" wrapText="1"/>
    </xf>
    <xf numFmtId="49" fontId="12" fillId="3" borderId="6" xfId="0" applyNumberFormat="1" applyFont="1" applyFill="1" applyBorder="1" applyAlignment="1">
      <alignment horizontal="center" vertical="center" wrapText="1"/>
    </xf>
    <xf numFmtId="0" fontId="0" fillId="3" borderId="0" xfId="0" applyFont="1" applyFill="1" applyBorder="1"/>
    <xf numFmtId="9" fontId="14" fillId="3" borderId="0" xfId="2" applyNumberFormat="1" applyFont="1" applyFill="1" applyBorder="1" applyAlignment="1">
      <alignment horizontal="center" vertical="center" wrapText="1"/>
    </xf>
    <xf numFmtId="9" fontId="14" fillId="3" borderId="17" xfId="2" applyNumberFormat="1" applyFont="1" applyFill="1" applyBorder="1" applyAlignment="1">
      <alignment horizontal="center" vertical="center" wrapText="1"/>
    </xf>
    <xf numFmtId="0" fontId="13" fillId="3" borderId="0" xfId="0" applyFont="1" applyFill="1" applyBorder="1"/>
    <xf numFmtId="0" fontId="13" fillId="3" borderId="22" xfId="0" applyFont="1" applyFill="1" applyBorder="1"/>
    <xf numFmtId="9" fontId="14" fillId="3" borderId="22" xfId="2" applyNumberFormat="1" applyFont="1" applyFill="1" applyBorder="1" applyAlignment="1">
      <alignment horizontal="center" vertical="center" wrapText="1"/>
    </xf>
    <xf numFmtId="0" fontId="6" fillId="3" borderId="16" xfId="0" applyFont="1" applyFill="1" applyBorder="1"/>
    <xf numFmtId="9" fontId="0" fillId="3" borderId="22" xfId="2" applyFont="1" applyFill="1" applyBorder="1"/>
    <xf numFmtId="9" fontId="0" fillId="3" borderId="0" xfId="2" applyFont="1" applyFill="1" applyBorder="1"/>
    <xf numFmtId="0" fontId="6" fillId="3" borderId="17" xfId="0" applyFont="1" applyFill="1" applyBorder="1"/>
    <xf numFmtId="0" fontId="0" fillId="3" borderId="20" xfId="0" applyFont="1" applyFill="1" applyBorder="1"/>
    <xf numFmtId="0" fontId="0" fillId="3" borderId="0" xfId="0" applyFill="1" applyBorder="1" applyAlignment="1">
      <alignment horizontal="center"/>
    </xf>
    <xf numFmtId="0" fontId="0" fillId="2" borderId="0" xfId="0" applyFill="1" applyBorder="1"/>
    <xf numFmtId="0" fontId="0" fillId="2" borderId="0" xfId="0" applyFont="1" applyFill="1" applyBorder="1"/>
    <xf numFmtId="0" fontId="9" fillId="2" borderId="0" xfId="0" applyFont="1" applyFill="1" applyBorder="1"/>
    <xf numFmtId="0" fontId="10" fillId="3" borderId="0" xfId="0" applyFont="1" applyFill="1" applyBorder="1"/>
    <xf numFmtId="0" fontId="11" fillId="3" borderId="0" xfId="0" applyFont="1" applyFill="1" applyBorder="1"/>
    <xf numFmtId="0" fontId="5" fillId="3" borderId="0" xfId="0" applyFont="1" applyFill="1"/>
    <xf numFmtId="0" fontId="0" fillId="3" borderId="0" xfId="0" applyFill="1" applyAlignment="1"/>
    <xf numFmtId="0" fontId="8" fillId="3" borderId="2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0" fillId="2" borderId="0" xfId="0" applyFill="1" applyAlignment="1">
      <alignment horizontal="left"/>
    </xf>
    <xf numFmtId="0" fontId="8" fillId="3" borderId="22"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2" fillId="3" borderId="8" xfId="0" applyNumberFormat="1" applyFont="1" applyFill="1" applyBorder="1" applyAlignment="1">
      <alignment horizontal="center" vertical="center" wrapText="1"/>
    </xf>
    <xf numFmtId="0" fontId="0" fillId="3" borderId="30" xfId="0" applyFill="1" applyBorder="1" applyAlignment="1">
      <alignment horizontal="right"/>
    </xf>
    <xf numFmtId="0" fontId="0" fillId="3" borderId="28" xfId="0" applyFill="1" applyBorder="1" applyAlignment="1">
      <alignment horizontal="left"/>
    </xf>
    <xf numFmtId="0" fontId="0" fillId="3" borderId="20" xfId="0" applyFill="1" applyBorder="1" applyAlignment="1">
      <alignment horizontal="center"/>
    </xf>
    <xf numFmtId="0" fontId="8" fillId="3" borderId="23" xfId="0" applyFont="1" applyFill="1" applyBorder="1" applyAlignment="1">
      <alignment horizontal="center" vertical="center" wrapText="1"/>
    </xf>
    <xf numFmtId="0" fontId="0" fillId="2" borderId="0" xfId="0" applyFill="1" applyAlignment="1">
      <alignment horizontal="right"/>
    </xf>
    <xf numFmtId="0" fontId="0" fillId="2" borderId="0" xfId="0" applyFill="1" applyAlignment="1">
      <alignment horizontal="center"/>
    </xf>
    <xf numFmtId="0" fontId="0" fillId="3" borderId="19" xfId="0" applyFill="1" applyBorder="1" applyAlignment="1">
      <alignment horizontal="center"/>
    </xf>
    <xf numFmtId="9" fontId="0" fillId="3" borderId="0" xfId="2" applyFont="1" applyFill="1" applyBorder="1" applyAlignment="1">
      <alignment horizontal="center"/>
    </xf>
    <xf numFmtId="2" fontId="0" fillId="3" borderId="0" xfId="0" applyNumberFormat="1" applyFill="1" applyBorder="1" applyAlignment="1">
      <alignment horizontal="center"/>
    </xf>
    <xf numFmtId="167" fontId="0" fillId="3" borderId="0" xfId="0" applyNumberFormat="1" applyFill="1" applyBorder="1" applyAlignment="1">
      <alignment horizontal="center"/>
    </xf>
    <xf numFmtId="167" fontId="0" fillId="3" borderId="20" xfId="0" applyNumberFormat="1" applyFill="1" applyBorder="1" applyAlignment="1">
      <alignment horizontal="center"/>
    </xf>
    <xf numFmtId="0" fontId="0" fillId="3" borderId="21" xfId="0" applyFill="1" applyBorder="1" applyAlignment="1">
      <alignment horizontal="center"/>
    </xf>
    <xf numFmtId="9" fontId="0" fillId="3" borderId="22" xfId="2" applyFont="1" applyFill="1" applyBorder="1" applyAlignment="1">
      <alignment horizontal="center"/>
    </xf>
    <xf numFmtId="164" fontId="0" fillId="3" borderId="22" xfId="1" applyNumberFormat="1" applyFont="1" applyFill="1" applyBorder="1" applyAlignment="1">
      <alignment horizontal="center"/>
    </xf>
    <xf numFmtId="167" fontId="0" fillId="3" borderId="22" xfId="0" applyNumberFormat="1" applyFill="1" applyBorder="1" applyAlignment="1">
      <alignment horizontal="center"/>
    </xf>
    <xf numFmtId="167" fontId="0" fillId="3" borderId="23" xfId="0" applyNumberFormat="1" applyFill="1" applyBorder="1" applyAlignment="1">
      <alignment horizontal="center"/>
    </xf>
    <xf numFmtId="0" fontId="0" fillId="2" borderId="0" xfId="0" applyFill="1" applyBorder="1" applyAlignment="1">
      <alignment horizontal="center"/>
    </xf>
    <xf numFmtId="0" fontId="0" fillId="5" borderId="0" xfId="0" applyFill="1" applyBorder="1" applyAlignment="1">
      <alignment horizontal="center"/>
    </xf>
    <xf numFmtId="0" fontId="0" fillId="5" borderId="22" xfId="0" applyFill="1" applyBorder="1" applyAlignment="1">
      <alignment horizontal="center"/>
    </xf>
    <xf numFmtId="1" fontId="0" fillId="3" borderId="0" xfId="0" applyNumberFormat="1" applyFill="1" applyBorder="1"/>
    <xf numFmtId="0" fontId="0" fillId="3" borderId="30" xfId="0" applyFill="1" applyBorder="1"/>
    <xf numFmtId="0" fontId="0" fillId="3" borderId="29" xfId="0" applyFill="1" applyBorder="1" applyAlignment="1">
      <alignment horizontal="right"/>
    </xf>
    <xf numFmtId="0" fontId="0" fillId="3" borderId="16" xfId="0" applyFont="1" applyFill="1" applyBorder="1"/>
    <xf numFmtId="0" fontId="0" fillId="3" borderId="17" xfId="0" applyFont="1" applyFill="1" applyBorder="1"/>
    <xf numFmtId="0" fontId="0" fillId="3" borderId="18" xfId="0" applyFont="1" applyFill="1" applyBorder="1"/>
    <xf numFmtId="49" fontId="0" fillId="3" borderId="19" xfId="0" applyNumberFormat="1" applyFont="1" applyFill="1" applyBorder="1" applyAlignment="1">
      <alignment horizontal="center" vertical="center" wrapText="1"/>
    </xf>
    <xf numFmtId="49" fontId="0" fillId="3" borderId="0" xfId="0" applyNumberFormat="1" applyFont="1" applyFill="1" applyBorder="1" applyAlignment="1">
      <alignment horizontal="center" vertical="center" wrapText="1"/>
    </xf>
    <xf numFmtId="0" fontId="0" fillId="3" borderId="19" xfId="0" applyFont="1" applyFill="1" applyBorder="1"/>
    <xf numFmtId="0" fontId="0" fillId="3" borderId="21" xfId="0" applyFont="1" applyFill="1" applyBorder="1"/>
    <xf numFmtId="0" fontId="0" fillId="3" borderId="22" xfId="0" applyFont="1" applyFill="1" applyBorder="1"/>
    <xf numFmtId="0" fontId="9" fillId="3" borderId="17" xfId="0" applyFont="1" applyFill="1" applyBorder="1"/>
    <xf numFmtId="0" fontId="9" fillId="3" borderId="19" xfId="0" applyFont="1" applyFill="1" applyBorder="1"/>
    <xf numFmtId="0" fontId="9" fillId="3" borderId="20" xfId="0" applyFont="1" applyFill="1" applyBorder="1"/>
    <xf numFmtId="0" fontId="9" fillId="3" borderId="21" xfId="0" applyFont="1" applyFill="1" applyBorder="1"/>
    <xf numFmtId="0" fontId="9" fillId="3" borderId="22" xfId="0" applyFont="1" applyFill="1" applyBorder="1"/>
    <xf numFmtId="0" fontId="9" fillId="3" borderId="23" xfId="0" applyFont="1" applyFill="1" applyBorder="1"/>
    <xf numFmtId="0" fontId="0" fillId="3" borderId="25" xfId="0" applyFill="1" applyBorder="1"/>
    <xf numFmtId="0" fontId="0" fillId="3" borderId="26" xfId="0" applyFill="1" applyBorder="1"/>
    <xf numFmtId="1" fontId="0" fillId="3" borderId="26" xfId="0" applyNumberFormat="1" applyFill="1" applyBorder="1"/>
    <xf numFmtId="49" fontId="0" fillId="3" borderId="9" xfId="0" applyNumberFormat="1" applyFont="1" applyFill="1" applyBorder="1" applyAlignment="1">
      <alignment horizontal="center" vertical="center" wrapText="1"/>
    </xf>
    <xf numFmtId="0" fontId="17" fillId="2" borderId="0" xfId="0" applyFont="1" applyFill="1"/>
    <xf numFmtId="0" fontId="18" fillId="2" borderId="0" xfId="0" applyFont="1" applyFill="1"/>
    <xf numFmtId="0" fontId="0" fillId="3" borderId="29" xfId="0" applyFill="1" applyBorder="1"/>
    <xf numFmtId="0" fontId="0" fillId="3" borderId="37" xfId="0" applyFill="1" applyBorder="1"/>
    <xf numFmtId="0" fontId="0" fillId="3" borderId="1" xfId="0" applyFill="1" applyBorder="1"/>
    <xf numFmtId="0" fontId="0" fillId="3" borderId="38" xfId="0" applyFill="1" applyBorder="1"/>
    <xf numFmtId="164" fontId="0" fillId="3" borderId="23" xfId="1" applyNumberFormat="1" applyFont="1" applyFill="1" applyBorder="1" applyAlignment="1">
      <alignment horizontal="center"/>
    </xf>
    <xf numFmtId="0" fontId="20" fillId="2" borderId="0" xfId="3" applyFill="1"/>
    <xf numFmtId="0" fontId="5" fillId="3" borderId="22" xfId="0" applyFont="1" applyFill="1" applyBorder="1"/>
    <xf numFmtId="0" fontId="3" fillId="2" borderId="0" xfId="0" applyFont="1" applyFill="1"/>
    <xf numFmtId="22" fontId="21" fillId="2" borderId="0" xfId="0" applyNumberFormat="1" applyFont="1" applyFill="1" applyAlignment="1">
      <alignment horizontal="left"/>
    </xf>
    <xf numFmtId="0" fontId="21" fillId="2" borderId="0" xfId="0" applyFont="1" applyFill="1"/>
    <xf numFmtId="0" fontId="3" fillId="3" borderId="0" xfId="0" applyFont="1" applyFill="1"/>
    <xf numFmtId="0" fontId="23" fillId="3" borderId="0" xfId="0" applyFont="1" applyFill="1"/>
    <xf numFmtId="0" fontId="22" fillId="3" borderId="0" xfId="0" applyFont="1" applyFill="1"/>
    <xf numFmtId="0" fontId="24" fillId="3" borderId="0" xfId="0" applyFont="1" applyFill="1"/>
    <xf numFmtId="10" fontId="0" fillId="3" borderId="26" xfId="0" applyNumberFormat="1" applyFill="1" applyBorder="1"/>
    <xf numFmtId="0" fontId="0" fillId="3" borderId="0" xfId="0" applyFill="1" applyAlignment="1">
      <alignment vertical="top"/>
    </xf>
    <xf numFmtId="0" fontId="0" fillId="2" borderId="0" xfId="0" applyFill="1" applyProtection="1">
      <protection hidden="1"/>
    </xf>
    <xf numFmtId="0" fontId="6" fillId="3" borderId="16" xfId="0" applyFont="1" applyFill="1" applyBorder="1" applyProtection="1">
      <protection hidden="1"/>
    </xf>
    <xf numFmtId="0" fontId="0" fillId="3" borderId="17" xfId="0" applyFill="1" applyBorder="1" applyProtection="1">
      <protection hidden="1"/>
    </xf>
    <xf numFmtId="0" fontId="0" fillId="3" borderId="18" xfId="0" applyFill="1" applyBorder="1" applyProtection="1">
      <protection hidden="1"/>
    </xf>
    <xf numFmtId="0" fontId="0" fillId="3" borderId="19" xfId="0" applyFill="1" applyBorder="1" applyProtection="1">
      <protection hidden="1"/>
    </xf>
    <xf numFmtId="0" fontId="0" fillId="3" borderId="0" xfId="0" applyFill="1" applyBorder="1" applyProtection="1">
      <protection hidden="1"/>
    </xf>
    <xf numFmtId="0" fontId="0" fillId="3" borderId="20" xfId="0" applyFill="1" applyBorder="1" applyProtection="1">
      <protection hidden="1"/>
    </xf>
    <xf numFmtId="0" fontId="5" fillId="3" borderId="0" xfId="0" applyFont="1" applyFill="1" applyBorder="1" applyProtection="1">
      <protection hidden="1"/>
    </xf>
    <xf numFmtId="0" fontId="0" fillId="8" borderId="0" xfId="0" applyFont="1" applyFill="1" applyBorder="1" applyProtection="1">
      <protection hidden="1"/>
    </xf>
    <xf numFmtId="0" fontId="0" fillId="8" borderId="0" xfId="0" applyFill="1" applyBorder="1" applyProtection="1">
      <protection hidden="1"/>
    </xf>
    <xf numFmtId="0" fontId="0" fillId="6" borderId="0" xfId="0" applyFont="1" applyFill="1" applyBorder="1" applyProtection="1">
      <protection hidden="1"/>
    </xf>
    <xf numFmtId="0" fontId="0" fillId="6" borderId="0" xfId="0" applyFill="1" applyBorder="1" applyProtection="1">
      <protection hidden="1"/>
    </xf>
    <xf numFmtId="0" fontId="0" fillId="3" borderId="21" xfId="0" applyFill="1" applyBorder="1" applyProtection="1">
      <protection hidden="1"/>
    </xf>
    <xf numFmtId="0" fontId="0" fillId="3" borderId="22" xfId="0" applyFill="1" applyBorder="1" applyProtection="1">
      <protection hidden="1"/>
    </xf>
    <xf numFmtId="0" fontId="0" fillId="3" borderId="23" xfId="0" applyFill="1" applyBorder="1" applyProtection="1">
      <protection hidden="1"/>
    </xf>
    <xf numFmtId="0" fontId="0" fillId="3" borderId="31" xfId="0" applyFill="1" applyBorder="1" applyProtection="1">
      <protection hidden="1"/>
    </xf>
    <xf numFmtId="0" fontId="5" fillId="2" borderId="0" xfId="0" applyFont="1" applyFill="1" applyProtection="1">
      <protection hidden="1"/>
    </xf>
    <xf numFmtId="1" fontId="0" fillId="3" borderId="0" xfId="0" applyNumberFormat="1" applyFill="1" applyBorder="1" applyProtection="1">
      <protection hidden="1"/>
    </xf>
    <xf numFmtId="1" fontId="0" fillId="3" borderId="20" xfId="0" applyNumberFormat="1" applyFill="1" applyBorder="1" applyProtection="1">
      <protection hidden="1"/>
    </xf>
    <xf numFmtId="0" fontId="0" fillId="2" borderId="0" xfId="0" applyFill="1" applyBorder="1" applyProtection="1">
      <protection hidden="1"/>
    </xf>
    <xf numFmtId="0" fontId="5" fillId="2" borderId="0" xfId="0" applyFont="1" applyFill="1" applyBorder="1" applyProtection="1">
      <protection hidden="1"/>
    </xf>
    <xf numFmtId="0" fontId="0" fillId="3" borderId="32" xfId="0" applyFill="1" applyBorder="1" applyProtection="1">
      <protection hidden="1"/>
    </xf>
    <xf numFmtId="0" fontId="0" fillId="3" borderId="33" xfId="0" applyFill="1" applyBorder="1" applyProtection="1">
      <protection hidden="1"/>
    </xf>
    <xf numFmtId="2" fontId="0" fillId="3" borderId="0" xfId="0" applyNumberFormat="1" applyFill="1" applyBorder="1" applyProtection="1">
      <protection hidden="1"/>
    </xf>
    <xf numFmtId="2" fontId="0" fillId="3" borderId="20" xfId="0" applyNumberFormat="1" applyFill="1" applyBorder="1" applyProtection="1">
      <protection hidden="1"/>
    </xf>
    <xf numFmtId="0" fontId="0" fillId="3" borderId="0" xfId="0" applyFont="1" applyFill="1" applyBorder="1" applyProtection="1">
      <protection hidden="1"/>
    </xf>
    <xf numFmtId="0" fontId="0" fillId="3" borderId="20" xfId="0" applyFont="1" applyFill="1" applyBorder="1" applyProtection="1">
      <protection hidden="1"/>
    </xf>
    <xf numFmtId="167" fontId="0" fillId="3" borderId="22" xfId="0" applyNumberFormat="1" applyFill="1" applyBorder="1" applyProtection="1">
      <protection hidden="1"/>
    </xf>
    <xf numFmtId="167" fontId="0" fillId="3" borderId="23" xfId="0" applyNumberFormat="1" applyFill="1" applyBorder="1" applyProtection="1">
      <protection hidden="1"/>
    </xf>
    <xf numFmtId="0" fontId="6" fillId="3" borderId="19" xfId="0" applyFont="1" applyFill="1" applyBorder="1" applyProtection="1">
      <protection hidden="1"/>
    </xf>
    <xf numFmtId="0" fontId="0" fillId="3" borderId="0" xfId="0" applyFill="1" applyBorder="1" applyAlignment="1" applyProtection="1">
      <alignment horizontal="center" vertical="center" wrapText="1"/>
      <protection hidden="1"/>
    </xf>
    <xf numFmtId="0" fontId="0" fillId="3" borderId="0" xfId="0" applyFill="1" applyBorder="1" applyAlignment="1" applyProtection="1">
      <alignment horizontal="center" vertical="center"/>
      <protection hidden="1"/>
    </xf>
    <xf numFmtId="1" fontId="0" fillId="3" borderId="0" xfId="0" applyNumberFormat="1" applyFill="1" applyBorder="1" applyAlignment="1" applyProtection="1">
      <alignment horizontal="center"/>
      <protection hidden="1"/>
    </xf>
    <xf numFmtId="0" fontId="0" fillId="3" borderId="0" xfId="0" applyFill="1" applyBorder="1" applyAlignment="1" applyProtection="1">
      <alignment horizontal="center"/>
      <protection hidden="1"/>
    </xf>
    <xf numFmtId="2" fontId="0" fillId="3" borderId="0" xfId="0" applyNumberFormat="1" applyFill="1" applyBorder="1" applyAlignment="1" applyProtection="1">
      <alignment horizontal="center"/>
      <protection hidden="1"/>
    </xf>
    <xf numFmtId="9" fontId="0" fillId="3" borderId="0" xfId="0" applyNumberFormat="1" applyFont="1" applyFill="1" applyBorder="1" applyProtection="1">
      <protection hidden="1"/>
    </xf>
    <xf numFmtId="9" fontId="0" fillId="3" borderId="20" xfId="0" applyNumberFormat="1" applyFont="1" applyFill="1" applyBorder="1" applyProtection="1">
      <protection hidden="1"/>
    </xf>
    <xf numFmtId="0" fontId="4" fillId="10" borderId="16" xfId="96" applyBorder="1" applyAlignment="1">
      <alignment vertical="center" wrapText="1"/>
      <protection locked="0"/>
    </xf>
    <xf numFmtId="0" fontId="4" fillId="10" borderId="19" xfId="96" applyBorder="1" applyAlignment="1">
      <alignment vertical="center" wrapText="1"/>
      <protection locked="0"/>
    </xf>
    <xf numFmtId="0" fontId="4" fillId="10" borderId="21" xfId="96" applyBorder="1" applyAlignment="1">
      <alignment vertical="center" wrapText="1"/>
      <protection locked="0"/>
    </xf>
    <xf numFmtId="0" fontId="16" fillId="10" borderId="17" xfId="96" applyFont="1" applyBorder="1" applyAlignment="1">
      <alignment horizontal="center" vertical="center" wrapText="1"/>
      <protection locked="0"/>
    </xf>
    <xf numFmtId="0" fontId="8" fillId="10" borderId="17" xfId="96" applyFont="1" applyBorder="1" applyAlignment="1">
      <alignment horizontal="center" vertical="center" wrapText="1"/>
      <protection locked="0"/>
    </xf>
    <xf numFmtId="0" fontId="16" fillId="10" borderId="0" xfId="96" applyFont="1" applyBorder="1" applyAlignment="1">
      <alignment horizontal="center" vertical="center" wrapText="1"/>
      <protection locked="0"/>
    </xf>
    <xf numFmtId="0" fontId="8" fillId="10" borderId="0" xfId="96" applyFont="1" applyBorder="1" applyAlignment="1">
      <alignment horizontal="center" vertical="center" wrapText="1"/>
      <protection locked="0"/>
    </xf>
    <xf numFmtId="0" fontId="16" fillId="10" borderId="22" xfId="96" applyFont="1" applyBorder="1" applyAlignment="1">
      <alignment horizontal="center" vertical="center" wrapText="1"/>
      <protection locked="0"/>
    </xf>
    <xf numFmtId="0" fontId="8" fillId="10" borderId="22" xfId="96" applyFont="1" applyBorder="1" applyAlignment="1">
      <alignment horizontal="center" vertical="center" wrapText="1"/>
      <protection locked="0"/>
    </xf>
    <xf numFmtId="0" fontId="8" fillId="10" borderId="20" xfId="96" applyFont="1" applyBorder="1" applyAlignment="1">
      <alignment horizontal="center" vertical="center" wrapText="1"/>
      <protection locked="0"/>
    </xf>
    <xf numFmtId="0" fontId="8" fillId="10" borderId="23" xfId="96" applyFont="1" applyBorder="1" applyAlignment="1">
      <alignment horizontal="center" vertical="center" wrapText="1"/>
      <protection locked="0"/>
    </xf>
    <xf numFmtId="0" fontId="0" fillId="3" borderId="0" xfId="0" applyBorder="1" applyAlignment="1">
      <alignment horizontal="center" wrapText="1"/>
    </xf>
    <xf numFmtId="0" fontId="0" fillId="3" borderId="19" xfId="0" applyBorder="1"/>
    <xf numFmtId="0" fontId="13" fillId="3" borderId="17" xfId="0" applyFont="1" applyBorder="1"/>
    <xf numFmtId="0" fontId="0" fillId="3" borderId="0" xfId="96" applyFont="1" applyFill="1" applyBorder="1" applyAlignment="1" applyProtection="1">
      <alignment horizontal="center"/>
      <protection hidden="1"/>
    </xf>
    <xf numFmtId="43" fontId="0" fillId="3" borderId="0" xfId="96" applyNumberFormat="1" applyFont="1" applyFill="1" applyBorder="1" applyAlignment="1" applyProtection="1">
      <alignment horizontal="center"/>
      <protection hidden="1"/>
    </xf>
    <xf numFmtId="170" fontId="0" fillId="3" borderId="0" xfId="96" applyNumberFormat="1" applyFont="1" applyFill="1" applyBorder="1" applyAlignment="1" applyProtection="1">
      <alignment horizontal="center"/>
      <protection hidden="1"/>
    </xf>
    <xf numFmtId="1" fontId="0" fillId="3" borderId="0" xfId="96" quotePrefix="1" applyNumberFormat="1" applyFont="1" applyFill="1" applyBorder="1" applyAlignment="1" applyProtection="1">
      <alignment horizontal="center"/>
      <protection hidden="1"/>
    </xf>
    <xf numFmtId="0" fontId="0" fillId="3" borderId="0" xfId="96" applyFont="1" applyFill="1" applyBorder="1" applyAlignment="1" applyProtection="1">
      <alignment horizontal="center" vertical="top"/>
      <protection hidden="1"/>
    </xf>
    <xf numFmtId="0" fontId="0" fillId="3" borderId="22" xfId="96" applyFont="1" applyFill="1" applyBorder="1" applyAlignment="1" applyProtection="1">
      <alignment horizontal="center"/>
      <protection hidden="1"/>
    </xf>
    <xf numFmtId="0" fontId="0" fillId="3" borderId="0" xfId="0" applyFill="1" applyBorder="1" applyAlignment="1">
      <alignment horizontal="center" wrapText="1"/>
    </xf>
    <xf numFmtId="9" fontId="0" fillId="5" borderId="0" xfId="0" applyNumberFormat="1" applyFill="1" applyBorder="1" applyAlignment="1">
      <alignment horizontal="center"/>
    </xf>
    <xf numFmtId="9" fontId="0" fillId="5" borderId="22" xfId="0" applyNumberFormat="1" applyFill="1" applyBorder="1" applyAlignment="1">
      <alignment horizontal="center"/>
    </xf>
    <xf numFmtId="166" fontId="0" fillId="3" borderId="22" xfId="2" applyNumberFormat="1" applyFont="1" applyFill="1" applyBorder="1" applyAlignment="1">
      <alignment horizontal="center"/>
    </xf>
    <xf numFmtId="9" fontId="0" fillId="3" borderId="0" xfId="2" applyFont="1" applyFill="1" applyBorder="1" applyProtection="1">
      <protection hidden="1"/>
    </xf>
    <xf numFmtId="0" fontId="8" fillId="10" borderId="20" xfId="96" applyFont="1" applyBorder="1" applyAlignment="1" applyProtection="1">
      <alignment horizontal="center" vertical="center" wrapText="1"/>
    </xf>
    <xf numFmtId="0" fontId="8" fillId="10" borderId="20" xfId="96" applyFont="1" applyBorder="1" applyAlignment="1" applyProtection="1">
      <alignment horizontal="center" vertical="center" wrapText="1"/>
      <protection locked="0"/>
    </xf>
    <xf numFmtId="0" fontId="8" fillId="10" borderId="18" xfId="96" applyFont="1" applyBorder="1" applyAlignment="1" applyProtection="1">
      <alignment horizontal="center" vertical="center" wrapText="1"/>
      <protection locked="0"/>
    </xf>
    <xf numFmtId="164" fontId="0" fillId="3" borderId="0" xfId="1" applyNumberFormat="1" applyFont="1" applyFill="1" applyBorder="1" applyAlignment="1" applyProtection="1">
      <alignment horizontal="center"/>
      <protection hidden="1"/>
    </xf>
    <xf numFmtId="164" fontId="0" fillId="3" borderId="0" xfId="0" applyNumberFormat="1" applyFill="1" applyBorder="1" applyAlignment="1">
      <alignment horizontal="center"/>
    </xf>
    <xf numFmtId="0" fontId="0" fillId="10" borderId="10" xfId="96" applyFont="1" applyBorder="1">
      <protection locked="0"/>
    </xf>
    <xf numFmtId="0" fontId="0" fillId="10" borderId="11" xfId="96" applyFont="1" applyBorder="1">
      <protection locked="0"/>
    </xf>
    <xf numFmtId="49" fontId="0" fillId="10" borderId="10" xfId="96" applyNumberFormat="1" applyFont="1" applyBorder="1">
      <protection locked="0"/>
    </xf>
    <xf numFmtId="49" fontId="0" fillId="10" borderId="11" xfId="96" applyNumberFormat="1" applyFont="1" applyBorder="1">
      <protection locked="0"/>
    </xf>
    <xf numFmtId="0" fontId="31" fillId="12" borderId="0" xfId="98" applyProtection="1">
      <protection hidden="1"/>
    </xf>
    <xf numFmtId="0" fontId="12" fillId="3" borderId="0" xfId="0" applyFont="1" applyFill="1" applyBorder="1" applyProtection="1">
      <protection hidden="1"/>
    </xf>
    <xf numFmtId="164" fontId="0" fillId="3" borderId="0" xfId="1" applyNumberFormat="1" applyFont="1" applyFill="1" applyBorder="1" applyProtection="1">
      <protection hidden="1"/>
    </xf>
    <xf numFmtId="0" fontId="0" fillId="10" borderId="10" xfId="96" applyFont="1" applyBorder="1" applyProtection="1"/>
    <xf numFmtId="0" fontId="0" fillId="10" borderId="10" xfId="96" applyFont="1" applyBorder="1" applyProtection="1">
      <protection locked="0"/>
    </xf>
    <xf numFmtId="0" fontId="0" fillId="10" borderId="11" xfId="96" applyFont="1" applyBorder="1" applyProtection="1">
      <protection locked="0"/>
    </xf>
    <xf numFmtId="0" fontId="17" fillId="3" borderId="22" xfId="0" applyFont="1" applyFill="1" applyBorder="1"/>
    <xf numFmtId="0" fontId="4" fillId="2" borderId="0" xfId="3" applyFont="1" applyFill="1"/>
    <xf numFmtId="0" fontId="0" fillId="10" borderId="11" xfId="96" applyFont="1" applyBorder="1" applyProtection="1"/>
    <xf numFmtId="0" fontId="8" fillId="3" borderId="21" xfId="0" applyFont="1" applyFill="1" applyBorder="1" applyAlignment="1">
      <alignment horizontal="center" vertical="center" wrapText="1"/>
    </xf>
    <xf numFmtId="43" fontId="13" fillId="10" borderId="17" xfId="96" applyNumberFormat="1" applyFont="1" applyBorder="1">
      <protection locked="0"/>
    </xf>
    <xf numFmtId="43" fontId="13" fillId="10" borderId="0" xfId="96" applyNumberFormat="1" applyFont="1" applyBorder="1">
      <protection locked="0"/>
    </xf>
    <xf numFmtId="43" fontId="13" fillId="10" borderId="22" xfId="96" applyNumberFormat="1" applyFont="1" applyBorder="1">
      <protection locked="0"/>
    </xf>
    <xf numFmtId="43" fontId="12" fillId="10" borderId="17" xfId="96" applyNumberFormat="1" applyFont="1" applyBorder="1">
      <protection locked="0"/>
    </xf>
    <xf numFmtId="43" fontId="12" fillId="10" borderId="0" xfId="96" applyNumberFormat="1" applyFont="1" applyBorder="1">
      <protection locked="0"/>
    </xf>
    <xf numFmtId="0" fontId="0" fillId="3" borderId="0" xfId="0" applyFill="1" applyBorder="1" applyAlignment="1">
      <alignment horizontal="left"/>
    </xf>
    <xf numFmtId="9" fontId="0" fillId="3" borderId="0" xfId="0" applyNumberFormat="1" applyFont="1" applyBorder="1"/>
    <xf numFmtId="1" fontId="0" fillId="3" borderId="0" xfId="0" applyNumberFormat="1" applyBorder="1"/>
    <xf numFmtId="10" fontId="0" fillId="3" borderId="0" xfId="0" applyNumberFormat="1" applyFont="1" applyBorder="1"/>
    <xf numFmtId="10" fontId="0" fillId="3" borderId="0" xfId="0" applyNumberFormat="1" applyBorder="1"/>
    <xf numFmtId="0" fontId="0" fillId="3" borderId="21" xfId="0" applyBorder="1"/>
    <xf numFmtId="9" fontId="0" fillId="3" borderId="22" xfId="0" applyNumberFormat="1" applyFont="1" applyBorder="1"/>
    <xf numFmtId="10" fontId="0" fillId="3" borderId="27" xfId="0" applyNumberFormat="1" applyFill="1" applyBorder="1"/>
    <xf numFmtId="1" fontId="0" fillId="3" borderId="20" xfId="0" applyNumberFormat="1" applyBorder="1"/>
    <xf numFmtId="10" fontId="0" fillId="3" borderId="20" xfId="0" applyNumberFormat="1" applyBorder="1"/>
    <xf numFmtId="0" fontId="5" fillId="3" borderId="22" xfId="0" applyFont="1" applyBorder="1"/>
    <xf numFmtId="9" fontId="0" fillId="3" borderId="23" xfId="0" applyNumberFormat="1" applyFont="1" applyBorder="1"/>
    <xf numFmtId="0" fontId="0" fillId="3" borderId="0" xfId="0" applyBorder="1" applyProtection="1">
      <protection hidden="1"/>
    </xf>
    <xf numFmtId="0" fontId="0" fillId="3" borderId="20" xfId="96" applyFont="1" applyFill="1" applyBorder="1" applyAlignment="1" applyProtection="1">
      <alignment horizontal="center"/>
      <protection hidden="1"/>
    </xf>
    <xf numFmtId="43" fontId="0" fillId="3" borderId="20" xfId="96" applyNumberFormat="1" applyFont="1" applyFill="1" applyBorder="1" applyAlignment="1" applyProtection="1">
      <alignment horizontal="center"/>
      <protection hidden="1"/>
    </xf>
    <xf numFmtId="170" fontId="0" fillId="3" borderId="20" xfId="96" applyNumberFormat="1" applyFont="1" applyFill="1" applyBorder="1" applyAlignment="1" applyProtection="1">
      <alignment horizontal="center"/>
      <protection hidden="1"/>
    </xf>
    <xf numFmtId="1" fontId="0" fillId="3" borderId="0" xfId="96" applyNumberFormat="1" applyFont="1" applyFill="1" applyBorder="1" applyAlignment="1" applyProtection="1">
      <alignment horizontal="center"/>
      <protection hidden="1"/>
    </xf>
    <xf numFmtId="1" fontId="0" fillId="3" borderId="20" xfId="96" applyNumberFormat="1" applyFont="1" applyFill="1" applyBorder="1" applyAlignment="1" applyProtection="1">
      <alignment horizontal="center"/>
      <protection hidden="1"/>
    </xf>
    <xf numFmtId="0" fontId="0" fillId="3" borderId="23" xfId="96" applyFont="1" applyFill="1" applyBorder="1" applyAlignment="1" applyProtection="1">
      <alignment horizontal="center"/>
      <protection hidden="1"/>
    </xf>
    <xf numFmtId="1" fontId="0" fillId="3" borderId="20" xfId="96" quotePrefix="1" applyNumberFormat="1" applyFont="1" applyFill="1" applyBorder="1" applyAlignment="1" applyProtection="1">
      <alignment horizontal="center"/>
      <protection hidden="1"/>
    </xf>
    <xf numFmtId="0" fontId="0" fillId="3" borderId="20" xfId="96" applyFont="1" applyFill="1" applyBorder="1" applyAlignment="1" applyProtection="1">
      <alignment horizontal="center" vertical="top"/>
      <protection hidden="1"/>
    </xf>
    <xf numFmtId="49" fontId="0" fillId="10" borderId="11" xfId="96" applyNumberFormat="1" applyFont="1" applyBorder="1" applyProtection="1">
      <protection locked="0"/>
    </xf>
    <xf numFmtId="3" fontId="0" fillId="3" borderId="0" xfId="0" applyNumberFormat="1" applyFill="1" applyBorder="1"/>
    <xf numFmtId="3" fontId="0" fillId="3" borderId="20" xfId="0" applyNumberFormat="1" applyFill="1" applyBorder="1"/>
    <xf numFmtId="3" fontId="0" fillId="3" borderId="26" xfId="0" applyNumberFormat="1" applyFill="1" applyBorder="1"/>
    <xf numFmtId="3" fontId="0" fillId="3" borderId="0" xfId="0" applyNumberFormat="1" applyBorder="1"/>
    <xf numFmtId="3" fontId="0" fillId="3" borderId="20" xfId="0" applyNumberFormat="1" applyBorder="1"/>
    <xf numFmtId="0" fontId="0" fillId="3" borderId="44" xfId="0" applyFill="1" applyBorder="1" applyAlignment="1">
      <alignment horizontal="center"/>
    </xf>
    <xf numFmtId="2" fontId="0" fillId="3" borderId="22" xfId="0" applyNumberFormat="1" applyFill="1" applyBorder="1" applyAlignment="1">
      <alignment horizontal="center"/>
    </xf>
    <xf numFmtId="164" fontId="0" fillId="3" borderId="22" xfId="0" applyNumberFormat="1" applyFill="1" applyBorder="1" applyAlignment="1">
      <alignment horizontal="center"/>
    </xf>
    <xf numFmtId="9" fontId="4" fillId="3" borderId="28" xfId="0" applyNumberFormat="1" applyFont="1" applyBorder="1" applyAlignment="1">
      <alignment horizontal="center"/>
    </xf>
    <xf numFmtId="167" fontId="0" fillId="3" borderId="28" xfId="0" applyNumberFormat="1" applyFill="1" applyBorder="1" applyAlignment="1">
      <alignment horizontal="center"/>
    </xf>
    <xf numFmtId="49" fontId="9" fillId="3" borderId="35" xfId="0" applyNumberFormat="1" applyFont="1" applyFill="1" applyBorder="1" applyAlignment="1">
      <alignment vertical="center" wrapText="1"/>
    </xf>
    <xf numFmtId="49" fontId="9" fillId="3" borderId="34" xfId="0" applyNumberFormat="1" applyFont="1" applyFill="1" applyBorder="1" applyAlignment="1">
      <alignment vertical="center" wrapText="1"/>
    </xf>
    <xf numFmtId="0" fontId="0" fillId="10" borderId="14" xfId="96" applyFont="1" applyBorder="1" applyProtection="1"/>
    <xf numFmtId="0" fontId="0" fillId="10" borderId="31" xfId="96" applyFont="1" applyBorder="1">
      <protection locked="0"/>
    </xf>
    <xf numFmtId="0" fontId="12" fillId="3" borderId="5" xfId="0" applyNumberFormat="1" applyFont="1" applyFill="1" applyBorder="1" applyAlignment="1">
      <alignment horizontal="center" vertical="center" wrapText="1"/>
    </xf>
    <xf numFmtId="0" fontId="0" fillId="10" borderId="45" xfId="96" applyFont="1" applyBorder="1" applyProtection="1"/>
    <xf numFmtId="0" fontId="0" fillId="10" borderId="45" xfId="96" applyFont="1" applyBorder="1" applyProtection="1">
      <protection locked="0"/>
    </xf>
    <xf numFmtId="0" fontId="0" fillId="10" borderId="45" xfId="96" applyFont="1" applyBorder="1">
      <protection locked="0"/>
    </xf>
    <xf numFmtId="49" fontId="12" fillId="3" borderId="7" xfId="0" applyNumberFormat="1" applyFont="1" applyBorder="1" applyAlignment="1">
      <alignment horizontal="center" vertical="center" wrapText="1"/>
    </xf>
    <xf numFmtId="0" fontId="0" fillId="10" borderId="46" xfId="96" applyFont="1" applyBorder="1">
      <protection locked="0"/>
    </xf>
    <xf numFmtId="0" fontId="0" fillId="10" borderId="47" xfId="96" applyFont="1" applyBorder="1">
      <protection locked="0"/>
    </xf>
    <xf numFmtId="0" fontId="0" fillId="3" borderId="23" xfId="0" applyFont="1" applyFill="1" applyBorder="1"/>
    <xf numFmtId="0" fontId="32" fillId="3" borderId="0" xfId="108" applyFont="1" applyAlignment="1">
      <alignment vertical="top"/>
      <protection hidden="1"/>
    </xf>
    <xf numFmtId="0" fontId="4" fillId="3" borderId="0" xfId="108" applyAlignment="1">
      <alignment horizontal="justify" vertical="top" wrapText="1"/>
      <protection hidden="1"/>
    </xf>
    <xf numFmtId="0" fontId="4" fillId="3" borderId="0" xfId="108">
      <protection hidden="1"/>
    </xf>
    <xf numFmtId="0" fontId="33" fillId="3" borderId="0" xfId="108" applyFont="1" applyAlignment="1">
      <alignment vertical="top"/>
      <protection hidden="1"/>
    </xf>
    <xf numFmtId="0" fontId="5" fillId="3" borderId="0" xfId="108" applyFont="1" applyAlignment="1">
      <alignment vertical="top"/>
      <protection hidden="1"/>
    </xf>
    <xf numFmtId="0" fontId="4" fillId="3" borderId="0" xfId="108" applyAlignment="1">
      <alignment horizontal="justify" vertical="top"/>
      <protection hidden="1"/>
    </xf>
    <xf numFmtId="0" fontId="15" fillId="3" borderId="0" xfId="108" applyFont="1" applyAlignment="1">
      <alignment vertical="top"/>
      <protection hidden="1"/>
    </xf>
    <xf numFmtId="0" fontId="0" fillId="3" borderId="0" xfId="108" applyFont="1" applyAlignment="1">
      <alignment vertical="top"/>
      <protection hidden="1"/>
    </xf>
    <xf numFmtId="0" fontId="5" fillId="3" borderId="0" xfId="108" applyFont="1" applyAlignment="1">
      <alignment horizontal="justify" vertical="top"/>
      <protection hidden="1"/>
    </xf>
    <xf numFmtId="0" fontId="12" fillId="3" borderId="0" xfId="108" applyFont="1" applyAlignment="1">
      <alignment vertical="top"/>
      <protection hidden="1"/>
    </xf>
    <xf numFmtId="0" fontId="4" fillId="3" borderId="0" xfId="109">
      <protection hidden="1"/>
    </xf>
    <xf numFmtId="0" fontId="6" fillId="3" borderId="0" xfId="109" applyFont="1">
      <protection hidden="1"/>
    </xf>
    <xf numFmtId="167" fontId="4" fillId="3" borderId="0" xfId="109" applyNumberFormat="1">
      <protection hidden="1"/>
    </xf>
    <xf numFmtId="2" fontId="4" fillId="3" borderId="0" xfId="109" applyNumberFormat="1">
      <protection hidden="1"/>
    </xf>
    <xf numFmtId="165" fontId="4" fillId="3" borderId="0" xfId="109" applyNumberFormat="1">
      <protection hidden="1"/>
    </xf>
    <xf numFmtId="0" fontId="6" fillId="3" borderId="0" xfId="109" applyFont="1" applyAlignment="1">
      <alignment horizontal="left" indent="2"/>
      <protection hidden="1"/>
    </xf>
    <xf numFmtId="0" fontId="4" fillId="3" borderId="0" xfId="109" applyAlignment="1">
      <alignment horizontal="left" indent="2"/>
      <protection hidden="1"/>
    </xf>
    <xf numFmtId="0" fontId="9" fillId="3" borderId="0" xfId="109" applyFont="1" applyAlignment="1">
      <alignment horizontal="left" indent="2"/>
      <protection hidden="1"/>
    </xf>
    <xf numFmtId="0" fontId="0" fillId="3" borderId="0" xfId="109" applyFont="1" applyAlignment="1">
      <alignment horizontal="left" indent="2"/>
      <protection hidden="1"/>
    </xf>
    <xf numFmtId="0" fontId="0" fillId="3" borderId="0" xfId="109" applyFont="1">
      <protection hidden="1"/>
    </xf>
    <xf numFmtId="0" fontId="28" fillId="3" borderId="0" xfId="109" applyFont="1">
      <protection hidden="1"/>
    </xf>
    <xf numFmtId="165" fontId="7" fillId="10" borderId="0" xfId="96" applyNumberFormat="1" applyFont="1" applyBorder="1" applyAlignment="1">
      <alignment horizontal="right" vertical="center"/>
      <protection locked="0"/>
    </xf>
    <xf numFmtId="0" fontId="29" fillId="3" borderId="0" xfId="96" applyFont="1" applyFill="1" applyBorder="1">
      <protection locked="0"/>
    </xf>
    <xf numFmtId="0" fontId="6" fillId="3" borderId="0" xfId="109" applyFont="1" applyFill="1">
      <protection hidden="1"/>
    </xf>
    <xf numFmtId="3" fontId="4" fillId="3" borderId="0" xfId="109" applyNumberFormat="1">
      <protection hidden="1"/>
    </xf>
    <xf numFmtId="43" fontId="7" fillId="3" borderId="0" xfId="96" applyNumberFormat="1" applyFont="1" applyFill="1" applyBorder="1" applyAlignment="1">
      <alignment horizontal="right" vertical="center"/>
      <protection locked="0"/>
    </xf>
    <xf numFmtId="3" fontId="4" fillId="9" borderId="0" xfId="109" applyNumberFormat="1" applyFill="1">
      <protection hidden="1"/>
    </xf>
    <xf numFmtId="9" fontId="4" fillId="9" borderId="0" xfId="2" applyFill="1" applyProtection="1">
      <protection hidden="1"/>
    </xf>
    <xf numFmtId="0" fontId="12" fillId="3" borderId="0" xfId="109" applyFont="1">
      <protection hidden="1"/>
    </xf>
    <xf numFmtId="0" fontId="6" fillId="2" borderId="0" xfId="109" applyFont="1" applyFill="1">
      <protection hidden="1"/>
    </xf>
    <xf numFmtId="0" fontId="6" fillId="3" borderId="40" xfId="109" applyFont="1" applyBorder="1">
      <protection hidden="1"/>
    </xf>
    <xf numFmtId="0" fontId="4" fillId="3" borderId="12" xfId="109" applyFont="1" applyBorder="1">
      <protection hidden="1"/>
    </xf>
    <xf numFmtId="0" fontId="6" fillId="9" borderId="41" xfId="109" applyFont="1" applyFill="1" applyBorder="1" applyAlignment="1">
      <alignment horizontal="right"/>
      <protection hidden="1"/>
    </xf>
    <xf numFmtId="0" fontId="15" fillId="3" borderId="0" xfId="109" applyFont="1">
      <protection hidden="1"/>
    </xf>
    <xf numFmtId="0" fontId="15" fillId="3" borderId="0" xfId="109" quotePrefix="1" applyFont="1">
      <protection hidden="1"/>
    </xf>
    <xf numFmtId="0" fontId="35" fillId="3" borderId="0" xfId="109" applyFont="1">
      <protection hidden="1"/>
    </xf>
    <xf numFmtId="9" fontId="4" fillId="14" borderId="0" xfId="109" applyNumberFormat="1" applyFill="1" applyAlignment="1">
      <alignment horizontal="left"/>
      <protection hidden="1"/>
    </xf>
    <xf numFmtId="0" fontId="4" fillId="14" borderId="0" xfId="109" applyFill="1">
      <protection hidden="1"/>
    </xf>
    <xf numFmtId="0" fontId="4" fillId="3" borderId="15" xfId="109" applyBorder="1">
      <protection hidden="1"/>
    </xf>
    <xf numFmtId="0" fontId="4" fillId="3" borderId="41" xfId="109" applyBorder="1">
      <protection hidden="1"/>
    </xf>
    <xf numFmtId="0" fontId="4" fillId="5" borderId="12" xfId="109" applyFill="1" applyBorder="1">
      <protection hidden="1"/>
    </xf>
    <xf numFmtId="0" fontId="0" fillId="3" borderId="0" xfId="109" applyFont="1" applyBorder="1">
      <protection hidden="1"/>
    </xf>
    <xf numFmtId="0" fontId="4" fillId="3" borderId="0" xfId="109" applyBorder="1">
      <protection hidden="1"/>
    </xf>
    <xf numFmtId="0" fontId="4" fillId="3" borderId="13" xfId="109" applyBorder="1">
      <protection hidden="1"/>
    </xf>
    <xf numFmtId="0" fontId="4" fillId="9" borderId="12" xfId="109" applyFill="1" applyBorder="1">
      <protection hidden="1"/>
    </xf>
    <xf numFmtId="0" fontId="4" fillId="14" borderId="14" xfId="109" applyFill="1" applyBorder="1">
      <protection hidden="1"/>
    </xf>
    <xf numFmtId="0" fontId="0" fillId="3" borderId="1" xfId="109" applyFont="1" applyBorder="1">
      <protection hidden="1"/>
    </xf>
    <xf numFmtId="0" fontId="4" fillId="3" borderId="1" xfId="109" applyBorder="1">
      <protection hidden="1"/>
    </xf>
    <xf numFmtId="0" fontId="4" fillId="3" borderId="42" xfId="109" applyBorder="1">
      <protection hidden="1"/>
    </xf>
    <xf numFmtId="0" fontId="4" fillId="3" borderId="0" xfId="109" applyFont="1">
      <protection hidden="1"/>
    </xf>
    <xf numFmtId="0" fontId="12" fillId="3" borderId="0" xfId="109" applyFont="1" applyFill="1">
      <protection hidden="1"/>
    </xf>
    <xf numFmtId="43" fontId="7" fillId="14" borderId="0" xfId="96" applyNumberFormat="1" applyFont="1" applyFill="1" applyBorder="1" applyAlignment="1">
      <alignment horizontal="right" vertical="center"/>
      <protection locked="0"/>
    </xf>
    <xf numFmtId="2" fontId="4" fillId="14" borderId="0" xfId="109" applyNumberFormat="1" applyFill="1">
      <protection hidden="1"/>
    </xf>
    <xf numFmtId="0" fontId="0" fillId="14" borderId="0" xfId="109" applyFont="1" applyFill="1">
      <protection hidden="1"/>
    </xf>
    <xf numFmtId="0" fontId="0" fillId="14" borderId="0" xfId="109" applyFont="1" applyFill="1" applyAlignment="1">
      <alignment horizontal="right"/>
      <protection hidden="1"/>
    </xf>
    <xf numFmtId="0" fontId="0" fillId="14" borderId="0" xfId="0" applyFill="1" applyAlignment="1">
      <alignment horizontal="right"/>
    </xf>
    <xf numFmtId="0" fontId="4" fillId="3" borderId="0" xfId="109" applyFill="1">
      <protection hidden="1"/>
    </xf>
    <xf numFmtId="0" fontId="0" fillId="3" borderId="14" xfId="109" applyFont="1" applyBorder="1">
      <protection hidden="1"/>
    </xf>
    <xf numFmtId="9" fontId="4" fillId="3" borderId="0" xfId="109" applyNumberFormat="1" applyFill="1" applyAlignment="1">
      <alignment horizontal="left"/>
      <protection hidden="1"/>
    </xf>
    <xf numFmtId="9" fontId="5" fillId="3" borderId="0" xfId="109" applyNumberFormat="1" applyFont="1" applyFill="1" applyAlignment="1">
      <alignment horizontal="left"/>
      <protection hidden="1"/>
    </xf>
    <xf numFmtId="0" fontId="6" fillId="14" borderId="0" xfId="109" applyFont="1" applyFill="1">
      <protection hidden="1"/>
    </xf>
    <xf numFmtId="0" fontId="5" fillId="3" borderId="0" xfId="108" applyFont="1" applyAlignment="1">
      <alignment horizontal="justify" vertical="top" wrapText="1"/>
      <protection hidden="1"/>
    </xf>
    <xf numFmtId="0" fontId="34" fillId="13" borderId="0" xfId="108" applyFont="1" applyFill="1" applyAlignment="1">
      <alignment vertical="top"/>
      <protection hidden="1"/>
    </xf>
    <xf numFmtId="167" fontId="7" fillId="10" borderId="0" xfId="96" applyNumberFormat="1" applyFont="1" applyBorder="1" applyAlignment="1">
      <alignment horizontal="right"/>
      <protection locked="0"/>
    </xf>
    <xf numFmtId="0" fontId="36" fillId="3" borderId="0" xfId="109" applyFont="1">
      <protection hidden="1"/>
    </xf>
    <xf numFmtId="9" fontId="36" fillId="3" borderId="0" xfId="109" applyNumberFormat="1" applyFont="1" applyFill="1" applyAlignment="1">
      <alignment horizontal="left"/>
      <protection hidden="1"/>
    </xf>
    <xf numFmtId="2" fontId="36" fillId="10" borderId="0" xfId="96" applyNumberFormat="1" applyFont="1" applyBorder="1">
      <protection locked="0"/>
    </xf>
    <xf numFmtId="0" fontId="36" fillId="3" borderId="0" xfId="109" quotePrefix="1" applyFont="1">
      <protection hidden="1"/>
    </xf>
    <xf numFmtId="0" fontId="36" fillId="3" borderId="0" xfId="109" applyFont="1" applyAlignment="1">
      <protection hidden="1"/>
    </xf>
    <xf numFmtId="0" fontId="37" fillId="3" borderId="0" xfId="109" applyFont="1">
      <protection hidden="1"/>
    </xf>
    <xf numFmtId="2" fontId="12" fillId="10" borderId="0" xfId="96" applyNumberFormat="1" applyFont="1" applyBorder="1">
      <protection locked="0"/>
    </xf>
    <xf numFmtId="0" fontId="0" fillId="10" borderId="0" xfId="96" applyFont="1" applyBorder="1">
      <protection locked="0"/>
    </xf>
    <xf numFmtId="0" fontId="12" fillId="10" borderId="0" xfId="96" applyFont="1" applyBorder="1">
      <protection locked="0"/>
    </xf>
    <xf numFmtId="0" fontId="4" fillId="10" borderId="0" xfId="96" applyBorder="1">
      <protection locked="0"/>
    </xf>
    <xf numFmtId="0" fontId="36" fillId="10" borderId="0" xfId="96" applyFont="1" applyBorder="1">
      <protection locked="0"/>
    </xf>
    <xf numFmtId="2" fontId="36" fillId="3" borderId="0" xfId="109" applyNumberFormat="1" applyFont="1">
      <protection hidden="1"/>
    </xf>
    <xf numFmtId="167" fontId="4" fillId="3" borderId="0" xfId="109" applyNumberFormat="1" applyFont="1">
      <protection hidden="1"/>
    </xf>
    <xf numFmtId="167" fontId="6" fillId="2" borderId="24" xfId="109" applyNumberFormat="1" applyFont="1" applyFill="1" applyBorder="1">
      <protection hidden="1"/>
    </xf>
    <xf numFmtId="0" fontId="0" fillId="3" borderId="15" xfId="109" applyFont="1" applyBorder="1">
      <protection hidden="1"/>
    </xf>
    <xf numFmtId="0" fontId="6" fillId="3" borderId="15" xfId="109" applyFont="1" applyBorder="1">
      <protection hidden="1"/>
    </xf>
    <xf numFmtId="0" fontId="12" fillId="3" borderId="0" xfId="108" applyFont="1" applyAlignment="1">
      <alignment horizontal="justify" vertical="top"/>
      <protection hidden="1"/>
    </xf>
    <xf numFmtId="0" fontId="12" fillId="3" borderId="0" xfId="108" applyFont="1">
      <protection hidden="1"/>
    </xf>
    <xf numFmtId="9" fontId="12" fillId="3" borderId="0" xfId="0" applyNumberFormat="1" applyFont="1" applyAlignment="1">
      <alignment horizontal="left"/>
    </xf>
    <xf numFmtId="9" fontId="4" fillId="3" borderId="0" xfId="0" applyNumberFormat="1" applyFont="1" applyAlignment="1">
      <alignment horizontal="left"/>
    </xf>
    <xf numFmtId="0" fontId="4" fillId="3" borderId="0" xfId="0" applyFont="1"/>
    <xf numFmtId="0" fontId="2" fillId="3" borderId="0" xfId="0" applyFont="1" applyFill="1"/>
    <xf numFmtId="0" fontId="4" fillId="3" borderId="0" xfId="109" applyFont="1" applyFill="1">
      <protection hidden="1"/>
    </xf>
    <xf numFmtId="2" fontId="0" fillId="10" borderId="0" xfId="96" applyNumberFormat="1" applyFont="1" applyBorder="1">
      <protection locked="0"/>
    </xf>
    <xf numFmtId="2" fontId="36" fillId="3" borderId="0" xfId="109" applyNumberFormat="1" applyFont="1" applyFill="1">
      <protection hidden="1"/>
    </xf>
    <xf numFmtId="0" fontId="6" fillId="3" borderId="0" xfId="109" applyFont="1" applyAlignment="1">
      <alignment horizontal="left"/>
      <protection hidden="1"/>
    </xf>
    <xf numFmtId="0" fontId="4" fillId="3" borderId="0" xfId="109" applyFont="1" applyAlignment="1">
      <alignment horizontal="left" indent="1"/>
      <protection hidden="1"/>
    </xf>
    <xf numFmtId="0" fontId="4" fillId="2" borderId="0" xfId="109" applyFill="1">
      <protection hidden="1"/>
    </xf>
    <xf numFmtId="165" fontId="6" fillId="3" borderId="0" xfId="109" applyNumberFormat="1" applyFont="1" applyFill="1">
      <protection hidden="1"/>
    </xf>
    <xf numFmtId="0" fontId="0" fillId="3" borderId="0" xfId="109" applyFont="1" applyAlignment="1">
      <alignment horizontal="left" indent="1"/>
      <protection hidden="1"/>
    </xf>
    <xf numFmtId="9" fontId="12" fillId="3" borderId="0" xfId="109" quotePrefix="1" applyNumberFormat="1" applyFont="1" applyFill="1" applyAlignment="1">
      <alignment horizontal="left"/>
      <protection hidden="1"/>
    </xf>
    <xf numFmtId="0" fontId="38" fillId="13" borderId="0" xfId="0" applyFont="1" applyFill="1" applyProtection="1">
      <protection hidden="1"/>
    </xf>
    <xf numFmtId="0" fontId="36" fillId="3" borderId="8" xfId="0" applyNumberFormat="1" applyFont="1" applyFill="1" applyBorder="1" applyAlignment="1">
      <alignment horizontal="center" vertical="center" wrapText="1"/>
    </xf>
    <xf numFmtId="0" fontId="53" fillId="12" borderId="0" xfId="98" applyFont="1" applyProtection="1">
      <protection hidden="1"/>
    </xf>
    <xf numFmtId="0" fontId="64" fillId="9" borderId="13" xfId="109" applyFont="1" applyFill="1" applyBorder="1" applyAlignment="1">
      <alignment horizontal="right"/>
      <protection hidden="1"/>
    </xf>
    <xf numFmtId="1" fontId="64" fillId="9" borderId="13" xfId="109" applyNumberFormat="1" applyFont="1" applyFill="1" applyBorder="1" applyAlignment="1">
      <alignment horizontal="right"/>
      <protection hidden="1"/>
    </xf>
    <xf numFmtId="170" fontId="64" fillId="9" borderId="42" xfId="109" applyNumberFormat="1" applyFont="1" applyFill="1" applyBorder="1" applyAlignment="1">
      <alignment horizontal="right"/>
      <protection hidden="1"/>
    </xf>
    <xf numFmtId="0" fontId="65" fillId="3" borderId="0" xfId="109" applyFont="1" applyFill="1">
      <protection hidden="1"/>
    </xf>
    <xf numFmtId="170" fontId="63" fillId="3" borderId="0" xfId="109" applyNumberFormat="1" applyFont="1" applyFill="1">
      <protection hidden="1"/>
    </xf>
    <xf numFmtId="171" fontId="63" fillId="3" borderId="0" xfId="109" applyNumberFormat="1" applyFont="1" applyFill="1">
      <protection hidden="1"/>
    </xf>
    <xf numFmtId="3" fontId="63" fillId="3" borderId="0" xfId="109" applyNumberFormat="1" applyFont="1">
      <protection hidden="1"/>
    </xf>
    <xf numFmtId="0" fontId="66" fillId="3" borderId="0" xfId="109" applyFont="1">
      <protection hidden="1"/>
    </xf>
    <xf numFmtId="2" fontId="66" fillId="3" borderId="0" xfId="109" applyNumberFormat="1" applyFont="1">
      <protection hidden="1"/>
    </xf>
    <xf numFmtId="167" fontId="65" fillId="3" borderId="0" xfId="109" applyNumberFormat="1" applyFont="1" applyFill="1">
      <protection hidden="1"/>
    </xf>
    <xf numFmtId="43" fontId="67" fillId="3" borderId="0" xfId="96" applyNumberFormat="1" applyFont="1" applyFill="1" applyBorder="1" applyAlignment="1">
      <alignment horizontal="right" vertical="center"/>
      <protection locked="0"/>
    </xf>
    <xf numFmtId="0" fontId="68" fillId="3" borderId="0" xfId="109" applyFont="1" applyFill="1">
      <protection hidden="1"/>
    </xf>
    <xf numFmtId="2" fontId="68" fillId="3" borderId="0" xfId="109" applyNumberFormat="1" applyFont="1" applyFill="1">
      <protection hidden="1"/>
    </xf>
    <xf numFmtId="167" fontId="68" fillId="3" borderId="0" xfId="109" applyNumberFormat="1" applyFont="1">
      <protection hidden="1"/>
    </xf>
    <xf numFmtId="0" fontId="68" fillId="3" borderId="0" xfId="109" applyFont="1">
      <protection hidden="1"/>
    </xf>
    <xf numFmtId="2" fontId="68" fillId="3" borderId="0" xfId="109" applyNumberFormat="1" applyFont="1">
      <protection hidden="1"/>
    </xf>
    <xf numFmtId="167" fontId="66" fillId="3" borderId="0" xfId="109" applyNumberFormat="1" applyFont="1">
      <protection hidden="1"/>
    </xf>
    <xf numFmtId="0" fontId="66" fillId="14" borderId="0" xfId="109" applyFont="1" applyFill="1">
      <protection hidden="1"/>
    </xf>
    <xf numFmtId="0" fontId="68" fillId="14" borderId="0" xfId="109" applyFont="1" applyFill="1">
      <protection hidden="1"/>
    </xf>
    <xf numFmtId="165" fontId="66" fillId="3" borderId="0" xfId="109" applyNumberFormat="1" applyFont="1">
      <protection hidden="1"/>
    </xf>
    <xf numFmtId="43" fontId="69" fillId="10" borderId="0" xfId="96" applyNumberFormat="1" applyFont="1" applyBorder="1" applyAlignment="1">
      <alignment horizontal="right" vertical="center"/>
      <protection locked="0"/>
    </xf>
    <xf numFmtId="167" fontId="70" fillId="2" borderId="0" xfId="109" applyNumberFormat="1" applyFont="1" applyFill="1">
      <protection hidden="1"/>
    </xf>
    <xf numFmtId="10" fontId="71" fillId="2" borderId="24" xfId="109" applyNumberFormat="1" applyFont="1" applyFill="1" applyBorder="1">
      <protection hidden="1"/>
    </xf>
    <xf numFmtId="0" fontId="4" fillId="3" borderId="0" xfId="108" quotePrefix="1" applyAlignment="1">
      <alignment horizontal="left" vertical="top"/>
      <protection hidden="1"/>
    </xf>
    <xf numFmtId="0" fontId="12" fillId="3" borderId="0" xfId="108" quotePrefix="1" applyFont="1" applyAlignment="1">
      <alignment horizontal="left" vertical="top"/>
      <protection hidden="1"/>
    </xf>
    <xf numFmtId="0" fontId="5" fillId="3" borderId="0" xfId="108" quotePrefix="1" applyFont="1" applyAlignment="1">
      <alignment horizontal="left" vertical="top"/>
      <protection hidden="1"/>
    </xf>
    <xf numFmtId="0" fontId="73" fillId="3" borderId="0" xfId="0" applyFont="1" applyFill="1"/>
    <xf numFmtId="0" fontId="63" fillId="2" borderId="0" xfId="0" applyFont="1" applyFill="1"/>
    <xf numFmtId="14" fontId="63" fillId="2" borderId="0" xfId="0" applyNumberFormat="1" applyFont="1" applyFill="1" applyAlignment="1">
      <alignment horizontal="left"/>
    </xf>
    <xf numFmtId="0" fontId="0" fillId="3" borderId="0" xfId="0" applyFill="1" applyBorder="1" applyAlignment="1" applyProtection="1">
      <alignment wrapText="1"/>
      <protection hidden="1"/>
    </xf>
    <xf numFmtId="0" fontId="3" fillId="2" borderId="0" xfId="0" applyFont="1" applyFill="1" applyAlignment="1">
      <alignment vertical="top"/>
    </xf>
    <xf numFmtId="0" fontId="22" fillId="2" borderId="0" xfId="0" applyFont="1" applyFill="1"/>
    <xf numFmtId="0" fontId="1" fillId="3" borderId="0" xfId="0" applyFont="1" applyFill="1"/>
    <xf numFmtId="0" fontId="74" fillId="3" borderId="0" xfId="0" applyFont="1" applyFill="1"/>
    <xf numFmtId="0" fontId="74" fillId="15" borderId="0" xfId="0" applyFont="1" applyFill="1" applyAlignment="1">
      <alignment vertical="center"/>
    </xf>
    <xf numFmtId="0" fontId="74" fillId="2" borderId="0" xfId="0" applyFont="1" applyFill="1"/>
    <xf numFmtId="0" fontId="75" fillId="3" borderId="0" xfId="0" applyFont="1" applyFill="1" applyAlignment="1">
      <alignment vertical="center"/>
    </xf>
    <xf numFmtId="0" fontId="74" fillId="3" borderId="0" xfId="0" applyFont="1" applyFill="1" applyAlignment="1">
      <alignment vertical="center"/>
    </xf>
    <xf numFmtId="0" fontId="76" fillId="3" borderId="0" xfId="0" applyFont="1"/>
    <xf numFmtId="0" fontId="74" fillId="2" borderId="0" xfId="0" applyFont="1" applyFill="1" applyAlignment="1">
      <alignment vertical="center"/>
    </xf>
    <xf numFmtId="0" fontId="75" fillId="2" borderId="0" xfId="0" applyFont="1" applyFill="1" applyBorder="1" applyAlignment="1">
      <alignment vertical="center"/>
    </xf>
    <xf numFmtId="0" fontId="74" fillId="2" borderId="0" xfId="0" applyFont="1" applyFill="1" applyBorder="1" applyAlignment="1">
      <alignment vertical="center"/>
    </xf>
    <xf numFmtId="0" fontId="21" fillId="2" borderId="0" xfId="0" applyFont="1" applyFill="1" applyAlignment="1">
      <alignment vertical="center"/>
    </xf>
    <xf numFmtId="0" fontId="12" fillId="3" borderId="0" xfId="0" applyFont="1"/>
    <xf numFmtId="0" fontId="74" fillId="3" borderId="0" xfId="0" applyFont="1"/>
    <xf numFmtId="0" fontId="77" fillId="2" borderId="0" xfId="0" applyFont="1" applyFill="1"/>
    <xf numFmtId="0" fontId="77" fillId="3" borderId="0" xfId="0" applyFont="1" applyFill="1"/>
    <xf numFmtId="0" fontId="77" fillId="4" borderId="0" xfId="0" applyFont="1" applyFill="1"/>
    <xf numFmtId="0" fontId="8" fillId="3" borderId="0" xfId="109" applyFont="1">
      <protection hidden="1"/>
    </xf>
    <xf numFmtId="0" fontId="49" fillId="3" borderId="0" xfId="109" applyFont="1" applyFill="1">
      <protection hidden="1"/>
    </xf>
    <xf numFmtId="0" fontId="19" fillId="3" borderId="0" xfId="96" applyFont="1" applyFill="1" applyBorder="1">
      <protection locked="0"/>
    </xf>
    <xf numFmtId="0" fontId="7" fillId="3" borderId="0" xfId="96" applyFont="1" applyFill="1" applyBorder="1">
      <protection locked="0"/>
    </xf>
    <xf numFmtId="0" fontId="7" fillId="3" borderId="0" xfId="96" applyFont="1" applyFill="1" applyBorder="1" applyAlignment="1">
      <protection locked="0"/>
    </xf>
    <xf numFmtId="9" fontId="7" fillId="10" borderId="0" xfId="2" applyFont="1" applyFill="1" applyBorder="1" applyAlignment="1" applyProtection="1">
      <alignment horizontal="right" vertical="center"/>
      <protection locked="0"/>
    </xf>
    <xf numFmtId="0" fontId="75" fillId="3" borderId="40" xfId="0" applyFont="1" applyFill="1" applyBorder="1" applyAlignment="1">
      <alignment vertical="center"/>
    </xf>
    <xf numFmtId="0" fontId="75" fillId="3" borderId="15" xfId="0" applyFont="1" applyFill="1" applyBorder="1" applyAlignment="1">
      <alignment vertical="center"/>
    </xf>
    <xf numFmtId="0" fontId="75" fillId="3" borderId="41" xfId="0" applyFont="1" applyFill="1" applyBorder="1" applyAlignment="1">
      <alignment vertical="center"/>
    </xf>
    <xf numFmtId="0" fontId="74" fillId="3" borderId="1" xfId="0" applyFont="1" applyFill="1" applyBorder="1" applyAlignment="1">
      <alignment vertical="center"/>
    </xf>
    <xf numFmtId="0" fontId="74" fillId="3" borderId="42" xfId="0" applyFont="1" applyFill="1" applyBorder="1" applyAlignment="1">
      <alignment vertical="center"/>
    </xf>
    <xf numFmtId="0" fontId="36" fillId="3" borderId="0" xfId="0" applyFont="1" applyFill="1" applyBorder="1" applyAlignment="1" applyProtection="1">
      <alignment vertical="top"/>
      <protection hidden="1"/>
    </xf>
    <xf numFmtId="0" fontId="36" fillId="3" borderId="0" xfId="0" applyFont="1" applyFill="1" applyBorder="1" applyProtection="1">
      <protection hidden="1"/>
    </xf>
    <xf numFmtId="0" fontId="0" fillId="3" borderId="32" xfId="0" applyFill="1" applyBorder="1" applyAlignment="1" applyProtection="1">
      <alignment horizontal="center"/>
      <protection hidden="1"/>
    </xf>
    <xf numFmtId="0" fontId="8" fillId="3" borderId="22" xfId="0" applyFont="1" applyFill="1" applyBorder="1" applyProtection="1">
      <protection hidden="1"/>
    </xf>
    <xf numFmtId="0" fontId="8" fillId="3" borderId="0" xfId="0" applyFont="1" applyFill="1" applyBorder="1" applyProtection="1">
      <protection hidden="1"/>
    </xf>
    <xf numFmtId="3" fontId="0" fillId="3" borderId="0" xfId="0" applyNumberFormat="1" applyFill="1" applyBorder="1" applyAlignment="1" applyProtection="1">
      <alignment horizontal="center"/>
      <protection hidden="1"/>
    </xf>
    <xf numFmtId="0" fontId="0" fillId="3" borderId="0" xfId="0" applyFill="1" applyProtection="1">
      <protection hidden="1"/>
    </xf>
    <xf numFmtId="0" fontId="12" fillId="6" borderId="0" xfId="0" applyFont="1" applyFill="1"/>
    <xf numFmtId="0" fontId="61" fillId="6" borderId="0" xfId="0" applyFont="1" applyFill="1"/>
    <xf numFmtId="0" fontId="0" fillId="3" borderId="10" xfId="96" applyFont="1" applyFill="1" applyBorder="1" applyProtection="1"/>
    <xf numFmtId="0" fontId="0" fillId="3" borderId="10" xfId="96" applyFont="1" applyFill="1" applyBorder="1" applyProtection="1">
      <protection locked="0"/>
    </xf>
    <xf numFmtId="0" fontId="0" fillId="3" borderId="10" xfId="96" applyFont="1" applyFill="1" applyBorder="1">
      <protection locked="0"/>
    </xf>
    <xf numFmtId="0" fontId="0" fillId="10" borderId="16" xfId="96" applyFont="1" applyBorder="1" applyAlignment="1">
      <alignment vertical="center" wrapText="1"/>
      <protection locked="0"/>
    </xf>
    <xf numFmtId="0" fontId="0" fillId="10" borderId="19" xfId="96" applyFont="1" applyBorder="1" applyAlignment="1">
      <alignment vertical="center" wrapText="1"/>
      <protection locked="0"/>
    </xf>
    <xf numFmtId="0" fontId="6" fillId="3" borderId="40" xfId="109" applyFont="1" applyFill="1" applyBorder="1">
      <protection hidden="1"/>
    </xf>
    <xf numFmtId="0" fontId="4" fillId="3" borderId="12" xfId="109" applyFont="1" applyFill="1" applyBorder="1">
      <protection hidden="1"/>
    </xf>
    <xf numFmtId="0" fontId="0" fillId="3" borderId="14" xfId="109" applyFont="1" applyFill="1" applyBorder="1">
      <protection hidden="1"/>
    </xf>
    <xf numFmtId="0" fontId="0" fillId="3" borderId="15" xfId="0" applyFill="1" applyBorder="1"/>
    <xf numFmtId="0" fontId="4" fillId="3" borderId="40" xfId="109" applyFont="1" applyBorder="1">
      <protection hidden="1"/>
    </xf>
    <xf numFmtId="0" fontId="4" fillId="5" borderId="11" xfId="109" applyFill="1" applyBorder="1">
      <protection hidden="1"/>
    </xf>
    <xf numFmtId="0" fontId="4" fillId="9" borderId="11" xfId="109" applyFill="1" applyBorder="1">
      <protection hidden="1"/>
    </xf>
    <xf numFmtId="0" fontId="4" fillId="3" borderId="11" xfId="109" applyFill="1" applyBorder="1">
      <protection hidden="1"/>
    </xf>
    <xf numFmtId="0" fontId="8" fillId="3" borderId="1" xfId="109" applyFont="1" applyBorder="1">
      <protection hidden="1"/>
    </xf>
    <xf numFmtId="0" fontId="9" fillId="3" borderId="16" xfId="0" applyFont="1" applyFill="1" applyBorder="1"/>
    <xf numFmtId="0" fontId="12" fillId="3" borderId="17" xfId="0" applyFont="1" applyFill="1" applyBorder="1"/>
    <xf numFmtId="0" fontId="35" fillId="3" borderId="17" xfId="0" applyFont="1" applyFill="1" applyBorder="1"/>
    <xf numFmtId="0" fontId="12" fillId="3" borderId="17" xfId="0" applyFont="1" applyFill="1" applyBorder="1" applyAlignment="1">
      <alignment horizontal="right"/>
    </xf>
    <xf numFmtId="0" fontId="35" fillId="3" borderId="18" xfId="0" applyFont="1" applyFill="1" applyBorder="1"/>
    <xf numFmtId="0" fontId="12" fillId="3" borderId="19" xfId="0" applyFont="1" applyFill="1" applyBorder="1"/>
    <xf numFmtId="0" fontId="12" fillId="3" borderId="0" xfId="0" applyFont="1" applyFill="1" applyBorder="1"/>
    <xf numFmtId="0" fontId="12" fillId="3" borderId="20" xfId="0" applyFont="1" applyFill="1" applyBorder="1"/>
    <xf numFmtId="0" fontId="12" fillId="3" borderId="0" xfId="0" applyFont="1" applyFill="1" applyBorder="1" applyAlignment="1">
      <alignment horizontal="right"/>
    </xf>
    <xf numFmtId="0" fontId="12" fillId="3" borderId="21" xfId="0" applyFont="1" applyFill="1" applyBorder="1"/>
    <xf numFmtId="0" fontId="12" fillId="3" borderId="22" xfId="0" applyFont="1" applyFill="1" applyBorder="1"/>
    <xf numFmtId="0" fontId="12" fillId="3" borderId="22" xfId="0" applyFont="1" applyFill="1" applyBorder="1" applyAlignment="1">
      <alignment horizontal="right"/>
    </xf>
    <xf numFmtId="0" fontId="12" fillId="3" borderId="23" xfId="0" applyFont="1" applyFill="1" applyBorder="1"/>
    <xf numFmtId="0" fontId="64" fillId="9" borderId="0" xfId="0" applyFont="1" applyFill="1" applyBorder="1" applyAlignment="1">
      <alignment horizontal="center"/>
    </xf>
    <xf numFmtId="9" fontId="64" fillId="9" borderId="0" xfId="2" applyFont="1" applyFill="1" applyBorder="1" applyAlignment="1">
      <alignment horizontal="center"/>
    </xf>
    <xf numFmtId="0" fontId="64" fillId="9" borderId="22" xfId="0" applyFont="1" applyFill="1" applyBorder="1" applyAlignment="1">
      <alignment horizontal="center"/>
    </xf>
    <xf numFmtId="9" fontId="64" fillId="9" borderId="22" xfId="2" applyFont="1" applyFill="1" applyBorder="1" applyAlignment="1">
      <alignment horizontal="center"/>
    </xf>
    <xf numFmtId="0" fontId="0" fillId="3" borderId="13" xfId="0" applyFill="1" applyBorder="1" applyAlignment="1">
      <alignment horizontal="center" wrapText="1"/>
    </xf>
    <xf numFmtId="0" fontId="0" fillId="3" borderId="13" xfId="0" applyFill="1" applyBorder="1" applyAlignment="1">
      <alignment horizontal="center"/>
    </xf>
    <xf numFmtId="164" fontId="64" fillId="9" borderId="13" xfId="1" applyNumberFormat="1" applyFont="1" applyFill="1" applyBorder="1" applyAlignment="1">
      <alignment horizontal="center"/>
    </xf>
    <xf numFmtId="164" fontId="64" fillId="9" borderId="48" xfId="1" applyNumberFormat="1" applyFont="1" applyFill="1" applyBorder="1" applyAlignment="1">
      <alignment horizontal="center"/>
    </xf>
    <xf numFmtId="0" fontId="0" fillId="3" borderId="48" xfId="0" applyFill="1" applyBorder="1" applyAlignment="1">
      <alignment horizontal="center"/>
    </xf>
    <xf numFmtId="9" fontId="0" fillId="5" borderId="13" xfId="0" applyNumberFormat="1" applyFill="1" applyBorder="1" applyAlignment="1">
      <alignment horizontal="center"/>
    </xf>
    <xf numFmtId="9" fontId="0" fillId="5" borderId="48" xfId="0" applyNumberFormat="1" applyFill="1" applyBorder="1" applyAlignment="1">
      <alignment horizontal="center"/>
    </xf>
    <xf numFmtId="0" fontId="0" fillId="3" borderId="13" xfId="0" applyBorder="1" applyAlignment="1">
      <alignment horizontal="center" wrapText="1"/>
    </xf>
    <xf numFmtId="9" fontId="0" fillId="5" borderId="13" xfId="2" applyFont="1" applyFill="1" applyBorder="1" applyAlignment="1">
      <alignment horizontal="center"/>
    </xf>
    <xf numFmtId="9" fontId="0" fillId="5" borderId="48" xfId="2" applyFont="1" applyFill="1" applyBorder="1" applyAlignment="1">
      <alignment horizontal="center"/>
    </xf>
    <xf numFmtId="0" fontId="36" fillId="3" borderId="0" xfId="0" applyFont="1" applyFill="1" applyBorder="1" applyAlignment="1">
      <alignment horizontal="center"/>
    </xf>
    <xf numFmtId="0" fontId="36" fillId="3" borderId="13" xfId="0" applyFont="1" applyFill="1" applyBorder="1" applyAlignment="1">
      <alignment horizontal="center"/>
    </xf>
    <xf numFmtId="2" fontId="0" fillId="3" borderId="13" xfId="0" applyNumberFormat="1" applyFill="1" applyBorder="1" applyAlignment="1">
      <alignment horizontal="center"/>
    </xf>
    <xf numFmtId="2" fontId="0" fillId="3" borderId="48" xfId="0" applyNumberFormat="1" applyFill="1" applyBorder="1" applyAlignment="1">
      <alignment horizontal="center"/>
    </xf>
    <xf numFmtId="0" fontId="4" fillId="3" borderId="30" xfId="0" applyFont="1" applyFill="1" applyBorder="1"/>
    <xf numFmtId="0" fontId="36" fillId="3" borderId="20" xfId="0" applyFont="1" applyFill="1" applyBorder="1" applyAlignment="1">
      <alignment horizontal="center"/>
    </xf>
    <xf numFmtId="0" fontId="36" fillId="3" borderId="1" xfId="0" applyFont="1" applyFill="1" applyBorder="1" applyAlignment="1">
      <alignment horizontal="center"/>
    </xf>
    <xf numFmtId="0" fontId="36" fillId="3" borderId="38" xfId="0" applyFont="1" applyFill="1" applyBorder="1" applyAlignment="1">
      <alignment horizontal="center"/>
    </xf>
    <xf numFmtId="0" fontId="0" fillId="3" borderId="37" xfId="0" applyFill="1" applyBorder="1" applyAlignment="1">
      <alignment horizontal="center"/>
    </xf>
    <xf numFmtId="0" fontId="0" fillId="3" borderId="1" xfId="0" applyFill="1" applyBorder="1" applyAlignment="1">
      <alignment horizontal="center"/>
    </xf>
    <xf numFmtId="0" fontId="0" fillId="3" borderId="42" xfId="0" applyFill="1" applyBorder="1" applyAlignment="1">
      <alignment horizontal="center"/>
    </xf>
    <xf numFmtId="0" fontId="0" fillId="3" borderId="1" xfId="0" applyFill="1" applyBorder="1" applyAlignment="1">
      <alignment horizontal="center" wrapText="1"/>
    </xf>
    <xf numFmtId="0" fontId="0" fillId="3" borderId="42" xfId="0" applyFill="1" applyBorder="1" applyAlignment="1">
      <alignment horizontal="center" wrapText="1"/>
    </xf>
    <xf numFmtId="0" fontId="8" fillId="3" borderId="1" xfId="0" applyFont="1" applyFill="1" applyBorder="1" applyAlignment="1">
      <alignment horizontal="center"/>
    </xf>
    <xf numFmtId="0" fontId="0" fillId="3" borderId="1" xfId="0" applyBorder="1" applyAlignment="1">
      <alignment horizontal="center" wrapText="1"/>
    </xf>
    <xf numFmtId="0" fontId="8" fillId="3" borderId="1" xfId="0" applyFont="1" applyFill="1" applyBorder="1" applyAlignment="1">
      <alignment horizontal="center" wrapText="1"/>
    </xf>
    <xf numFmtId="0" fontId="0" fillId="3" borderId="38" xfId="0" applyFill="1" applyBorder="1" applyAlignment="1">
      <alignment horizontal="center" wrapText="1"/>
    </xf>
    <xf numFmtId="0" fontId="36" fillId="3" borderId="0" xfId="0" applyFont="1" applyFill="1"/>
    <xf numFmtId="0" fontId="63" fillId="3" borderId="17" xfId="0" applyFont="1" applyBorder="1"/>
    <xf numFmtId="0" fontId="63" fillId="3" borderId="0" xfId="0" applyFont="1" applyFill="1" applyBorder="1"/>
    <xf numFmtId="0" fontId="63" fillId="3" borderId="22" xfId="0" applyFont="1" applyFill="1" applyBorder="1"/>
    <xf numFmtId="0" fontId="66" fillId="3" borderId="17" xfId="0" applyFont="1" applyFill="1" applyBorder="1" applyAlignment="1">
      <alignment horizontal="center" vertical="center" wrapText="1"/>
    </xf>
    <xf numFmtId="9" fontId="66" fillId="3" borderId="17" xfId="2" applyNumberFormat="1" applyFont="1" applyFill="1" applyBorder="1" applyAlignment="1">
      <alignment horizontal="center" vertical="center" wrapText="1"/>
    </xf>
    <xf numFmtId="0" fontId="66" fillId="3" borderId="0" xfId="0" applyFont="1" applyFill="1" applyBorder="1" applyAlignment="1">
      <alignment horizontal="center" vertical="center" wrapText="1"/>
    </xf>
    <xf numFmtId="9" fontId="66" fillId="3" borderId="0" xfId="2" applyNumberFormat="1" applyFont="1" applyFill="1" applyBorder="1" applyAlignment="1">
      <alignment horizontal="center" vertical="center" wrapText="1"/>
    </xf>
    <xf numFmtId="0" fontId="66" fillId="3" borderId="22" xfId="0" applyFont="1" applyFill="1" applyBorder="1" applyAlignment="1">
      <alignment horizontal="center" vertical="center" wrapText="1"/>
    </xf>
    <xf numFmtId="9" fontId="66" fillId="3" borderId="22" xfId="2" applyNumberFormat="1" applyFont="1" applyFill="1" applyBorder="1" applyAlignment="1">
      <alignment horizontal="center" vertical="center" wrapText="1"/>
    </xf>
    <xf numFmtId="0" fontId="74" fillId="3" borderId="0" xfId="0" applyFont="1" applyFill="1" applyAlignment="1">
      <alignment vertical="center"/>
    </xf>
    <xf numFmtId="0" fontId="74" fillId="3" borderId="14" xfId="0" applyFont="1" applyFill="1" applyBorder="1" applyAlignment="1">
      <alignment vertical="center"/>
    </xf>
    <xf numFmtId="0" fontId="74" fillId="3" borderId="1" xfId="0" applyFont="1" applyFill="1" applyBorder="1" applyAlignment="1">
      <alignment vertical="center"/>
    </xf>
    <xf numFmtId="0" fontId="22" fillId="3" borderId="0" xfId="0" applyFont="1" applyFill="1" applyAlignment="1">
      <alignment horizontal="center" vertical="center" wrapText="1"/>
    </xf>
    <xf numFmtId="0" fontId="20" fillId="3" borderId="0" xfId="3" applyFill="1" applyAlignment="1">
      <alignment horizontal="left" vertical="center" wrapText="1"/>
    </xf>
    <xf numFmtId="0" fontId="22" fillId="3" borderId="0" xfId="0" applyFont="1" applyFill="1" applyAlignment="1">
      <alignment horizontal="center" wrapText="1"/>
    </xf>
    <xf numFmtId="0" fontId="22" fillId="3" borderId="1" xfId="0" applyFont="1" applyFill="1" applyBorder="1" applyAlignment="1">
      <alignment horizontal="center" wrapText="1"/>
    </xf>
    <xf numFmtId="0" fontId="74" fillId="3" borderId="0" xfId="0" applyFont="1" applyFill="1" applyAlignment="1">
      <alignment horizontal="left" vertical="center" wrapText="1"/>
    </xf>
    <xf numFmtId="0" fontId="3" fillId="3" borderId="0" xfId="0" applyFont="1" applyFill="1" applyAlignment="1">
      <alignment horizontal="left" vertical="top" wrapText="1"/>
    </xf>
    <xf numFmtId="0" fontId="74" fillId="15" borderId="0" xfId="0" applyFont="1" applyFill="1" applyAlignment="1">
      <alignment horizontal="left" vertical="center"/>
    </xf>
    <xf numFmtId="0" fontId="74" fillId="3" borderId="0" xfId="0" applyFont="1" applyFill="1" applyBorder="1" applyAlignment="1">
      <alignment vertical="center"/>
    </xf>
    <xf numFmtId="0" fontId="36" fillId="3" borderId="0" xfId="108" applyFont="1" applyAlignment="1">
      <alignment horizontal="justify" vertical="top"/>
      <protection hidden="1"/>
    </xf>
    <xf numFmtId="0" fontId="0" fillId="3" borderId="0" xfId="108" applyFont="1" applyAlignment="1">
      <alignment horizontal="justify" vertical="top" wrapText="1"/>
      <protection hidden="1"/>
    </xf>
    <xf numFmtId="0" fontId="4" fillId="3" borderId="0" xfId="108" applyAlignment="1">
      <alignment horizontal="justify" vertical="top" wrapText="1"/>
      <protection hidden="1"/>
    </xf>
    <xf numFmtId="0" fontId="12" fillId="3" borderId="0" xfId="108" applyNumberFormat="1" applyFont="1" applyAlignment="1">
      <alignment horizontal="justify" vertical="top" wrapText="1"/>
      <protection hidden="1"/>
    </xf>
    <xf numFmtId="0" fontId="36" fillId="3" borderId="0" xfId="108" applyFont="1" applyAlignment="1">
      <alignment horizontal="justify" vertical="top" wrapText="1"/>
      <protection hidden="1"/>
    </xf>
    <xf numFmtId="0" fontId="0" fillId="3" borderId="0" xfId="108" applyFont="1" applyAlignment="1">
      <alignment horizontal="justify" vertical="top"/>
      <protection hidden="1"/>
    </xf>
    <xf numFmtId="0" fontId="4" fillId="3" borderId="0" xfId="108" applyAlignment="1">
      <alignment horizontal="justify" vertical="top"/>
      <protection hidden="1"/>
    </xf>
    <xf numFmtId="0" fontId="62" fillId="3" borderId="0" xfId="108" applyFont="1" applyAlignment="1">
      <alignment horizontal="left" vertical="top"/>
      <protection hidden="1"/>
    </xf>
    <xf numFmtId="0" fontId="54" fillId="3" borderId="0" xfId="108" applyFont="1" applyAlignment="1">
      <alignment horizontal="justify" vertical="top" wrapText="1"/>
      <protection hidden="1"/>
    </xf>
    <xf numFmtId="0" fontId="0" fillId="3" borderId="0" xfId="0" applyAlignment="1">
      <alignment horizontal="left" vertical="center" wrapText="1"/>
    </xf>
    <xf numFmtId="0" fontId="27" fillId="3" borderId="31" xfId="0" applyFont="1" applyFill="1" applyBorder="1" applyAlignment="1">
      <alignment horizontal="center" vertical="center" wrapText="1"/>
    </xf>
    <xf numFmtId="0" fontId="27" fillId="3" borderId="32" xfId="0" applyFont="1" applyFill="1" applyBorder="1" applyAlignment="1">
      <alignment horizontal="center" vertical="center" wrapText="1"/>
    </xf>
    <xf numFmtId="0" fontId="27" fillId="3" borderId="39" xfId="0" applyFont="1" applyFill="1" applyBorder="1" applyAlignment="1">
      <alignment horizontal="center" vertical="center" wrapText="1"/>
    </xf>
    <xf numFmtId="0" fontId="6" fillId="2" borderId="40" xfId="0" applyFont="1" applyFill="1" applyBorder="1" applyAlignment="1">
      <alignment horizontal="center"/>
    </xf>
    <xf numFmtId="0" fontId="6" fillId="2" borderId="41" xfId="0" applyFont="1" applyFill="1" applyBorder="1" applyAlignment="1">
      <alignment horizontal="center"/>
    </xf>
    <xf numFmtId="0" fontId="0" fillId="2" borderId="14" xfId="0" applyFont="1" applyFill="1" applyBorder="1" applyAlignment="1">
      <alignment horizontal="center"/>
    </xf>
    <xf numFmtId="0" fontId="0" fillId="2" borderId="42" xfId="0" applyFont="1" applyFill="1" applyBorder="1" applyAlignment="1">
      <alignment horizontal="center"/>
    </xf>
    <xf numFmtId="0" fontId="8" fillId="2" borderId="14" xfId="0" applyFont="1" applyFill="1" applyBorder="1" applyAlignment="1">
      <alignment horizontal="center"/>
    </xf>
    <xf numFmtId="0" fontId="72" fillId="9" borderId="31" xfId="0" applyFont="1" applyFill="1" applyBorder="1" applyAlignment="1">
      <alignment horizontal="center" wrapText="1"/>
    </xf>
    <xf numFmtId="0" fontId="72" fillId="9" borderId="32" xfId="0" applyFont="1" applyFill="1" applyBorder="1" applyAlignment="1">
      <alignment horizontal="center" wrapText="1"/>
    </xf>
    <xf numFmtId="0" fontId="72" fillId="9" borderId="39" xfId="0" applyFont="1" applyFill="1" applyBorder="1" applyAlignment="1">
      <alignment horizontal="center" wrapText="1"/>
    </xf>
    <xf numFmtId="0" fontId="63" fillId="3" borderId="11" xfId="0" applyFont="1" applyFill="1" applyBorder="1" applyAlignment="1">
      <alignment horizontal="center"/>
    </xf>
    <xf numFmtId="0" fontId="0" fillId="3" borderId="0" xfId="0" applyFill="1" applyAlignment="1">
      <alignment horizontal="justify" vertical="top" wrapText="1"/>
    </xf>
    <xf numFmtId="0" fontId="6" fillId="3" borderId="0" xfId="0" applyFont="1" applyFill="1" applyAlignment="1">
      <alignment horizontal="left" vertical="top" wrapText="1"/>
    </xf>
    <xf numFmtId="168" fontId="63" fillId="3" borderId="11" xfId="0" applyNumberFormat="1" applyFont="1" applyFill="1" applyBorder="1" applyAlignment="1">
      <alignment horizontal="center"/>
    </xf>
    <xf numFmtId="167" fontId="63" fillId="3" borderId="11" xfId="0" applyNumberFormat="1" applyFont="1" applyFill="1" applyBorder="1" applyAlignment="1">
      <alignment horizontal="center"/>
    </xf>
    <xf numFmtId="0" fontId="63" fillId="3" borderId="11" xfId="0" applyNumberFormat="1" applyFont="1" applyFill="1" applyBorder="1" applyAlignment="1">
      <alignment horizontal="center"/>
    </xf>
    <xf numFmtId="0" fontId="0" fillId="3" borderId="11" xfId="0" applyFill="1" applyBorder="1" applyAlignment="1">
      <alignment horizontal="center"/>
    </xf>
    <xf numFmtId="3" fontId="0" fillId="3" borderId="31" xfId="0" applyNumberFormat="1" applyFill="1" applyBorder="1" applyAlignment="1">
      <alignment horizontal="center"/>
    </xf>
    <xf numFmtId="3" fontId="0" fillId="3" borderId="39" xfId="0" applyNumberFormat="1" applyFill="1" applyBorder="1" applyAlignment="1">
      <alignment horizontal="center"/>
    </xf>
    <xf numFmtId="0" fontId="0" fillId="3" borderId="0" xfId="0" applyFont="1" applyFill="1" applyAlignment="1">
      <alignment horizontal="justify" vertical="top" wrapText="1"/>
    </xf>
    <xf numFmtId="0" fontId="8" fillId="3" borderId="0" xfId="0" applyFont="1" applyFill="1" applyAlignment="1">
      <alignment horizontal="justify" vertical="top" wrapText="1"/>
    </xf>
    <xf numFmtId="3" fontId="63" fillId="3" borderId="31" xfId="0" applyNumberFormat="1" applyFont="1" applyFill="1" applyBorder="1" applyAlignment="1">
      <alignment horizontal="center"/>
    </xf>
    <xf numFmtId="3" fontId="63" fillId="3" borderId="39" xfId="0" applyNumberFormat="1" applyFont="1" applyFill="1" applyBorder="1" applyAlignment="1">
      <alignment horizontal="center"/>
    </xf>
    <xf numFmtId="0" fontId="6" fillId="2" borderId="11" xfId="0" applyFont="1" applyFill="1" applyBorder="1" applyAlignment="1">
      <alignment horizontal="center"/>
    </xf>
    <xf numFmtId="3" fontId="6" fillId="2" borderId="31" xfId="0" applyNumberFormat="1" applyFont="1" applyFill="1" applyBorder="1" applyAlignment="1">
      <alignment horizontal="center"/>
    </xf>
    <xf numFmtId="3" fontId="6" fillId="2" borderId="39" xfId="0" applyNumberFormat="1" applyFont="1" applyFill="1" applyBorder="1" applyAlignment="1">
      <alignment horizontal="center"/>
    </xf>
    <xf numFmtId="167" fontId="6" fillId="2" borderId="11" xfId="0" applyNumberFormat="1" applyFont="1" applyFill="1" applyBorder="1" applyAlignment="1">
      <alignment horizontal="center"/>
    </xf>
    <xf numFmtId="169" fontId="63" fillId="3" borderId="31" xfId="0" applyNumberFormat="1" applyFont="1" applyFill="1" applyBorder="1" applyAlignment="1">
      <alignment horizontal="center"/>
    </xf>
    <xf numFmtId="169" fontId="63" fillId="3" borderId="39" xfId="0" applyNumberFormat="1" applyFont="1" applyFill="1" applyBorder="1" applyAlignment="1">
      <alignment horizontal="center"/>
    </xf>
    <xf numFmtId="0" fontId="6" fillId="3" borderId="0" xfId="0" applyFont="1" applyFill="1" applyAlignment="1">
      <alignment horizontal="left" wrapText="1"/>
    </xf>
    <xf numFmtId="10" fontId="63" fillId="3" borderId="31" xfId="2" applyNumberFormat="1" applyFont="1" applyFill="1" applyBorder="1" applyAlignment="1">
      <alignment horizontal="center"/>
    </xf>
    <xf numFmtId="10" fontId="63" fillId="3" borderId="39" xfId="2" applyNumberFormat="1" applyFont="1" applyFill="1" applyBorder="1" applyAlignment="1">
      <alignment horizontal="center"/>
    </xf>
    <xf numFmtId="0" fontId="28" fillId="7" borderId="0" xfId="0" applyFont="1" applyFill="1" applyAlignment="1">
      <alignment horizontal="left" vertical="top" wrapText="1"/>
    </xf>
    <xf numFmtId="49" fontId="9" fillId="3" borderId="2" xfId="0" applyNumberFormat="1" applyFont="1" applyFill="1" applyBorder="1" applyAlignment="1">
      <alignment horizontal="center" vertical="center" wrapText="1"/>
    </xf>
    <xf numFmtId="49" fontId="9" fillId="3" borderId="3" xfId="0" applyNumberFormat="1" applyFont="1" applyFill="1" applyBorder="1" applyAlignment="1">
      <alignment horizontal="center" vertical="center" wrapText="1"/>
    </xf>
    <xf numFmtId="49" fontId="9" fillId="3" borderId="4" xfId="0" applyNumberFormat="1" applyFont="1" applyFill="1" applyBorder="1" applyAlignment="1">
      <alignment horizontal="center" vertical="center" wrapText="1"/>
    </xf>
    <xf numFmtId="49" fontId="9" fillId="3" borderId="35" xfId="0" applyNumberFormat="1" applyFont="1" applyFill="1" applyBorder="1" applyAlignment="1">
      <alignment horizontal="left" vertical="center" wrapText="1"/>
    </xf>
    <xf numFmtId="49" fontId="9" fillId="3" borderId="34" xfId="0" applyNumberFormat="1" applyFont="1" applyFill="1" applyBorder="1" applyAlignment="1">
      <alignment horizontal="left" vertical="center" wrapText="1"/>
    </xf>
    <xf numFmtId="49" fontId="9" fillId="3" borderId="36" xfId="0" applyNumberFormat="1" applyFont="1" applyFill="1" applyBorder="1" applyAlignment="1">
      <alignment horizontal="left" vertical="center" wrapText="1"/>
    </xf>
    <xf numFmtId="0" fontId="8" fillId="3" borderId="30"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0" fillId="3" borderId="25" xfId="0" applyFill="1" applyBorder="1" applyAlignment="1">
      <alignment horizontal="center" vertical="center" wrapText="1"/>
    </xf>
    <xf numFmtId="0" fontId="0" fillId="3" borderId="27" xfId="0"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0" fillId="3" borderId="16" xfId="0" applyFill="1" applyBorder="1" applyAlignment="1">
      <alignment horizontal="center" vertical="center" wrapText="1"/>
    </xf>
    <xf numFmtId="0" fontId="0" fillId="3" borderId="21" xfId="0"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0" fillId="3" borderId="1" xfId="0" applyFill="1" applyBorder="1" applyAlignment="1">
      <alignment horizontal="center" wrapText="1"/>
    </xf>
  </cellXfs>
  <cellStyles count="208">
    <cellStyle name="Entrée" xfId="96" builtinId="20" customBuiltin="1"/>
    <cellStyle name="Explanatory Text 2" xfId="99"/>
    <cellStyle name="Lien hypertexte" xfId="3" builtinId="8"/>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4" builtinId="9" hidden="1"/>
    <cellStyle name="Lien hypertexte visité" xfId="35" builtinId="9" hidden="1"/>
    <cellStyle name="Lien hypertexte visité" xfId="36" builtinId="9" hidden="1"/>
    <cellStyle name="Lien hypertexte visité" xfId="37" builtinId="9" hidden="1"/>
    <cellStyle name="Lien hypertexte visité" xfId="38" builtinId="9" hidden="1"/>
    <cellStyle name="Lien hypertexte visité" xfId="39" builtinId="9" hidden="1"/>
    <cellStyle name="Lien hypertexte visité" xfId="40" builtinId="9" hidden="1"/>
    <cellStyle name="Lien hypertexte visité" xfId="41" builtinId="9" hidden="1"/>
    <cellStyle name="Lien hypertexte visité" xfId="42" builtinId="9" hidden="1"/>
    <cellStyle name="Lien hypertexte visité" xfId="43" builtinId="9" hidden="1"/>
    <cellStyle name="Lien hypertexte visité" xfId="44" builtinId="9" hidden="1"/>
    <cellStyle name="Lien hypertexte visité" xfId="45" builtinId="9" hidden="1"/>
    <cellStyle name="Lien hypertexte visité" xfId="46" builtinId="9" hidden="1"/>
    <cellStyle name="Lien hypertexte visité" xfId="47" builtinId="9" hidden="1"/>
    <cellStyle name="Lien hypertexte visité" xfId="48" builtinId="9" hidden="1"/>
    <cellStyle name="Lien hypertexte visité" xfId="49" builtinId="9" hidden="1"/>
    <cellStyle name="Lien hypertexte visité" xfId="50" builtinId="9" hidden="1"/>
    <cellStyle name="Lien hypertexte visité" xfId="51" builtinId="9" hidden="1"/>
    <cellStyle name="Lien hypertexte visité" xfId="52" builtinId="9" hidden="1"/>
    <cellStyle name="Lien hypertexte visité" xfId="53" builtinId="9" hidden="1"/>
    <cellStyle name="Lien hypertexte visité" xfId="54" builtinId="9" hidden="1"/>
    <cellStyle name="Lien hypertexte visité" xfId="55" builtinId="9" hidden="1"/>
    <cellStyle name="Lien hypertexte visité" xfId="56" builtinId="9" hidden="1"/>
    <cellStyle name="Lien hypertexte visité" xfId="57" builtinId="9" hidden="1"/>
    <cellStyle name="Lien hypertexte visité" xfId="58" builtinId="9" hidden="1"/>
    <cellStyle name="Lien hypertexte visité" xfId="59" builtinId="9" hidden="1"/>
    <cellStyle name="Lien hypertexte visité" xfId="60" builtinId="9" hidden="1"/>
    <cellStyle name="Lien hypertexte visité" xfId="61" builtinId="9" hidden="1"/>
    <cellStyle name="Lien hypertexte visité" xfId="62" builtinId="9" hidden="1"/>
    <cellStyle name="Lien hypertexte visité" xfId="63" builtinId="9" hidden="1"/>
    <cellStyle name="Lien hypertexte visité" xfId="64" builtinId="9" hidden="1"/>
    <cellStyle name="Lien hypertexte visité" xfId="65" builtinId="9" hidden="1"/>
    <cellStyle name="Lien hypertexte visité" xfId="66" builtinId="9" hidden="1"/>
    <cellStyle name="Lien hypertexte visité" xfId="67" builtinId="9" hidden="1"/>
    <cellStyle name="Lien hypertexte visité" xfId="68" builtinId="9" hidden="1"/>
    <cellStyle name="Lien hypertexte visité" xfId="69" builtinId="9" hidden="1"/>
    <cellStyle name="Lien hypertexte visité" xfId="70" builtinId="9" hidden="1"/>
    <cellStyle name="Lien hypertexte visité" xfId="71" builtinId="9" hidden="1"/>
    <cellStyle name="Lien hypertexte visité" xfId="72" builtinId="9" hidden="1"/>
    <cellStyle name="Lien hypertexte visité" xfId="73" builtinId="9" hidden="1"/>
    <cellStyle name="Lien hypertexte visité" xfId="74" builtinId="9" hidden="1"/>
    <cellStyle name="Lien hypertexte visité" xfId="75" builtinId="9" hidden="1"/>
    <cellStyle name="Lien hypertexte visité" xfId="76" builtinId="9" hidden="1"/>
    <cellStyle name="Lien hypertexte visité" xfId="77" builtinId="9" hidden="1"/>
    <cellStyle name="Lien hypertexte visité" xfId="78" builtinId="9" hidden="1"/>
    <cellStyle name="Lien hypertexte visité" xfId="79" builtinId="9" hidden="1"/>
    <cellStyle name="Lien hypertexte visité" xfId="80" builtinId="9" hidden="1"/>
    <cellStyle name="Lien hypertexte visité" xfId="81" builtinId="9" hidden="1"/>
    <cellStyle name="Lien hypertexte visité" xfId="82" builtinId="9" hidden="1"/>
    <cellStyle name="Lien hypertexte visité" xfId="83" builtinId="9" hidden="1"/>
    <cellStyle name="Lien hypertexte visité" xfId="84" builtinId="9" hidden="1"/>
    <cellStyle name="Lien hypertexte visité" xfId="85" builtinId="9" hidden="1"/>
    <cellStyle name="Lien hypertexte visité" xfId="86" builtinId="9" hidden="1"/>
    <cellStyle name="Lien hypertexte visité" xfId="87" builtinId="9" hidden="1"/>
    <cellStyle name="Lien hypertexte visité" xfId="88" builtinId="9" hidden="1"/>
    <cellStyle name="Lien hypertexte visité" xfId="89" builtinId="9" hidden="1"/>
    <cellStyle name="Lien hypertexte visité" xfId="90" builtinId="9" hidden="1"/>
    <cellStyle name="Lien hypertexte visité" xfId="91" builtinId="9" hidden="1"/>
    <cellStyle name="Lien hypertexte visité" xfId="92" builtinId="9" hidden="1"/>
    <cellStyle name="Lien hypertexte visité" xfId="93" builtinId="9" hidden="1"/>
    <cellStyle name="Lien hypertexte visité" xfId="94" builtinId="9" hidden="1"/>
    <cellStyle name="Lien hypertexte visité" xfId="95" builtinId="9" hidden="1"/>
    <cellStyle name="Lien hypertexte visité" xfId="100" builtinId="9" hidden="1"/>
    <cellStyle name="Lien hypertexte visité" xfId="101" builtinId="9" hidden="1"/>
    <cellStyle name="Lien hypertexte visité" xfId="102" builtinId="9" hidden="1"/>
    <cellStyle name="Lien hypertexte visité" xfId="103" builtinId="9" hidden="1"/>
    <cellStyle name="Lien hypertexte visité" xfId="104" builtinId="9" hidden="1"/>
    <cellStyle name="Lien hypertexte visité" xfId="105" builtinId="9" hidden="1"/>
    <cellStyle name="Lien hypertexte visité" xfId="106" builtinId="9" hidden="1"/>
    <cellStyle name="Lien hypertexte visité" xfId="107" builtinId="9" hidden="1"/>
    <cellStyle name="Lien hypertexte visité" xfId="110" builtinId="9" hidden="1"/>
    <cellStyle name="Lien hypertexte visité" xfId="111" builtinId="9" hidden="1"/>
    <cellStyle name="Lien hypertexte visité" xfId="112" builtinId="9" hidden="1"/>
    <cellStyle name="Lien hypertexte visité" xfId="113" builtinId="9" hidden="1"/>
    <cellStyle name="Lien hypertexte visité" xfId="114" builtinId="9" hidden="1"/>
    <cellStyle name="Lien hypertexte visité" xfId="115" builtinId="9" hidden="1"/>
    <cellStyle name="Lien hypertexte visité" xfId="116" builtinId="9" hidden="1"/>
    <cellStyle name="Lien hypertexte visité" xfId="117" builtinId="9" hidden="1"/>
    <cellStyle name="Lien hypertexte visité" xfId="118" builtinId="9" hidden="1"/>
    <cellStyle name="Lien hypertexte visité" xfId="119" builtinId="9" hidden="1"/>
    <cellStyle name="Lien hypertexte visité" xfId="120" builtinId="9" hidden="1"/>
    <cellStyle name="Lien hypertexte visité" xfId="121" builtinId="9" hidden="1"/>
    <cellStyle name="Lien hypertexte visité" xfId="122" builtinId="9" hidden="1"/>
    <cellStyle name="Lien hypertexte visité" xfId="123" builtinId="9" hidden="1"/>
    <cellStyle name="Lien hypertexte visité" xfId="124" builtinId="9" hidden="1"/>
    <cellStyle name="Lien hypertexte visité" xfId="125" builtinId="9" hidden="1"/>
    <cellStyle name="Lien hypertexte visité" xfId="126" builtinId="9" hidden="1"/>
    <cellStyle name="Lien hypertexte visité" xfId="127" builtinId="9" hidden="1"/>
    <cellStyle name="Lien hypertexte visité" xfId="128" builtinId="9" hidden="1"/>
    <cellStyle name="Lien hypertexte visité" xfId="129" builtinId="9" hidden="1"/>
    <cellStyle name="Lien hypertexte visité" xfId="130" builtinId="9" hidden="1"/>
    <cellStyle name="Lien hypertexte visité" xfId="131" builtinId="9" hidden="1"/>
    <cellStyle name="Lien hypertexte visité" xfId="132" builtinId="9" hidden="1"/>
    <cellStyle name="Lien hypertexte visité" xfId="133" builtinId="9" hidden="1"/>
    <cellStyle name="Lien hypertexte visité" xfId="134" builtinId="9" hidden="1"/>
    <cellStyle name="Lien hypertexte visité" xfId="135" builtinId="9" hidden="1"/>
    <cellStyle name="Lien hypertexte visité" xfId="136" builtinId="9" hidden="1"/>
    <cellStyle name="Lien hypertexte visité" xfId="137" builtinId="9" hidden="1"/>
    <cellStyle name="Lien hypertexte visité" xfId="138" builtinId="9" hidden="1"/>
    <cellStyle name="Lien hypertexte visité" xfId="139" builtinId="9" hidden="1"/>
    <cellStyle name="Lien hypertexte visité" xfId="140" builtinId="9" hidden="1"/>
    <cellStyle name="Lien hypertexte visité" xfId="141" builtinId="9" hidden="1"/>
    <cellStyle name="Lien hypertexte visité" xfId="142" builtinId="9" hidden="1"/>
    <cellStyle name="Lien hypertexte visité" xfId="143" builtinId="9" hidden="1"/>
    <cellStyle name="Lien hypertexte visité" xfId="144" builtinId="9" hidden="1"/>
    <cellStyle name="Lien hypertexte visité" xfId="145" builtinId="9" hidden="1"/>
    <cellStyle name="Lien hypertexte visité" xfId="146" builtinId="9" hidden="1"/>
    <cellStyle name="Lien hypertexte visité" xfId="147" builtinId="9" hidden="1"/>
    <cellStyle name="Lien hypertexte visité" xfId="148" builtinId="9" hidden="1"/>
    <cellStyle name="Lien hypertexte visité" xfId="149" builtinId="9" hidden="1"/>
    <cellStyle name="Lien hypertexte visité" xfId="150" builtinId="9" hidden="1"/>
    <cellStyle name="Lien hypertexte visité" xfId="151" builtinId="9" hidden="1"/>
    <cellStyle name="Lien hypertexte visité" xfId="152" builtinId="9" hidden="1"/>
    <cellStyle name="Lien hypertexte visité" xfId="153" builtinId="9" hidden="1"/>
    <cellStyle name="Lien hypertexte visité" xfId="154" builtinId="9" hidden="1"/>
    <cellStyle name="Lien hypertexte visité" xfId="155" builtinId="9" hidden="1"/>
    <cellStyle name="Lien hypertexte visité" xfId="156" builtinId="9" hidden="1"/>
    <cellStyle name="Lien hypertexte visité" xfId="157" builtinId="9" hidden="1"/>
    <cellStyle name="Lien hypertexte visité" xfId="158" builtinId="9" hidden="1"/>
    <cellStyle name="Lien hypertexte visité" xfId="159" builtinId="9" hidden="1"/>
    <cellStyle name="Lien hypertexte visité" xfId="160" builtinId="9" hidden="1"/>
    <cellStyle name="Lien hypertexte visité" xfId="161" builtinId="9" hidden="1"/>
    <cellStyle name="Lien hypertexte visité" xfId="162" builtinId="9" hidden="1"/>
    <cellStyle name="Lien hypertexte visité" xfId="163" builtinId="9" hidden="1"/>
    <cellStyle name="Lien hypertexte visité" xfId="164" builtinId="9" hidden="1"/>
    <cellStyle name="Lien hypertexte visité" xfId="165" builtinId="9" hidden="1"/>
    <cellStyle name="Lien hypertexte visité" xfId="166" builtinId="9" hidden="1"/>
    <cellStyle name="Lien hypertexte visité" xfId="167" builtinId="9" hidden="1"/>
    <cellStyle name="Lien hypertexte visité" xfId="168" builtinId="9" hidden="1"/>
    <cellStyle name="Lien hypertexte visité" xfId="169" builtinId="9" hidden="1"/>
    <cellStyle name="Lien hypertexte visité" xfId="170" builtinId="9" hidden="1"/>
    <cellStyle name="Lien hypertexte visité" xfId="171" builtinId="9" hidden="1"/>
    <cellStyle name="Lien hypertexte visité" xfId="172" builtinId="9" hidden="1"/>
    <cellStyle name="Lien hypertexte visité" xfId="173" builtinId="9" hidden="1"/>
    <cellStyle name="Lien hypertexte visité" xfId="174" builtinId="9" hidden="1"/>
    <cellStyle name="Lien hypertexte visité" xfId="175" builtinId="9" hidden="1"/>
    <cellStyle name="Lien hypertexte visité" xfId="176" builtinId="9" hidden="1"/>
    <cellStyle name="Lien hypertexte visité" xfId="177" builtinId="9" hidden="1"/>
    <cellStyle name="Lien hypertexte visité" xfId="178" builtinId="9" hidden="1"/>
    <cellStyle name="Lien hypertexte visité" xfId="179" builtinId="9" hidden="1"/>
    <cellStyle name="Lien hypertexte visité" xfId="180" builtinId="9" hidden="1"/>
    <cellStyle name="Lien hypertexte visité" xfId="181" builtinId="9" hidden="1"/>
    <cellStyle name="Lien hypertexte visité" xfId="182" builtinId="9" hidden="1"/>
    <cellStyle name="Lien hypertexte visité" xfId="183" builtinId="9" hidden="1"/>
    <cellStyle name="Lien hypertexte visité" xfId="184" builtinId="9" hidden="1"/>
    <cellStyle name="Lien hypertexte visité" xfId="185" builtinId="9" hidden="1"/>
    <cellStyle name="Lien hypertexte visité" xfId="186" builtinId="9" hidden="1"/>
    <cellStyle name="Lien hypertexte visité" xfId="187" builtinId="9" hidden="1"/>
    <cellStyle name="Lien hypertexte visité" xfId="188" builtinId="9" hidden="1"/>
    <cellStyle name="Lien hypertexte visité" xfId="189" builtinId="9" hidden="1"/>
    <cellStyle name="Lien hypertexte visité" xfId="190" builtinId="9" hidden="1"/>
    <cellStyle name="Lien hypertexte visité" xfId="191" builtinId="9" hidden="1"/>
    <cellStyle name="Lien hypertexte visité" xfId="192" builtinId="9" hidden="1"/>
    <cellStyle name="Lien hypertexte visité" xfId="193" builtinId="9" hidden="1"/>
    <cellStyle name="Lien hypertexte visité" xfId="194" builtinId="9" hidden="1"/>
    <cellStyle name="Lien hypertexte visité" xfId="195" builtinId="9" hidden="1"/>
    <cellStyle name="Lien hypertexte visité" xfId="196" builtinId="9" hidden="1"/>
    <cellStyle name="Lien hypertexte visité" xfId="197" builtinId="9" hidden="1"/>
    <cellStyle name="Lien hypertexte visité" xfId="198" builtinId="9" hidden="1"/>
    <cellStyle name="Lien hypertexte visité" xfId="199" builtinId="9" hidden="1"/>
    <cellStyle name="Lien hypertexte visité" xfId="200" builtinId="9" hidden="1"/>
    <cellStyle name="Lien hypertexte visité" xfId="201" builtinId="9" hidden="1"/>
    <cellStyle name="Lien hypertexte visité" xfId="202" builtinId="9" hidden="1"/>
    <cellStyle name="Lien hypertexte visité" xfId="203" builtinId="9" hidden="1"/>
    <cellStyle name="Lien hypertexte visité" xfId="204" builtinId="9" hidden="1"/>
    <cellStyle name="Lien hypertexte visité" xfId="205" builtinId="9" hidden="1"/>
    <cellStyle name="Lien hypertexte visité" xfId="206" builtinId="9" hidden="1"/>
    <cellStyle name="Lien hypertexte visité" xfId="207" builtinId="9" hidden="1"/>
    <cellStyle name="Milliers" xfId="1" builtinId="3"/>
    <cellStyle name="Normal" xfId="0" builtinId="0" customBuiltin="1"/>
    <cellStyle name="Normal 2" xfId="97"/>
    <cellStyle name="Normal 3" xfId="108"/>
    <cellStyle name="Normal 4" xfId="109"/>
    <cellStyle name="Pourcentage" xfId="2" builtinId="5"/>
    <cellStyle name="Texte explicatif" xfId="98" builtinId="53" customBuiltin="1"/>
  </cellStyles>
  <dxfs count="35">
    <dxf>
      <font>
        <color theme="0"/>
      </font>
    </dxf>
    <dxf>
      <font>
        <color theme="0"/>
      </font>
    </dxf>
    <dxf>
      <font>
        <color theme="0"/>
      </font>
    </dxf>
    <dxf>
      <font>
        <color theme="0"/>
      </font>
    </dxf>
    <dxf>
      <font>
        <color theme="0"/>
      </font>
    </dxf>
    <dxf>
      <font>
        <color theme="0"/>
      </font>
    </dxf>
    <dxf>
      <font>
        <color theme="0"/>
      </font>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theme="0"/>
      </font>
    </dxf>
    <dxf>
      <font>
        <color theme="0"/>
      </font>
    </dxf>
    <dxf>
      <font>
        <color theme="0"/>
      </font>
    </dxf>
    <dxf>
      <fill>
        <patternFill>
          <fgColor rgb="FF00CC66"/>
          <bgColor rgb="FF92D050"/>
        </patternFill>
      </fill>
    </dxf>
    <dxf>
      <fill>
        <patternFill>
          <fgColor rgb="FFFF0000"/>
          <bgColor rgb="FFFF0000"/>
        </patternFill>
      </fill>
    </dxf>
    <dxf>
      <fill>
        <patternFill>
          <bgColor theme="4" tint="0.79998168889431442"/>
        </patternFill>
      </fill>
    </dxf>
    <dxf>
      <fill>
        <patternFill>
          <bgColor theme="4" tint="0.79998168889431442"/>
        </patternFill>
      </fill>
    </dxf>
    <dxf>
      <font>
        <color theme="0"/>
      </font>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border>
        <right style="thin">
          <color auto="1"/>
        </right>
        <vertical/>
        <horizontal/>
      </border>
    </dxf>
    <dxf>
      <border>
        <top style="thin">
          <color auto="1"/>
        </top>
        <bottom style="thin">
          <color auto="1"/>
        </bottom>
        <vertical/>
        <horizontal/>
      </border>
    </dxf>
    <dxf>
      <border>
        <right style="thin">
          <color auto="1"/>
        </right>
        <vertical/>
        <horizontal/>
      </border>
    </dxf>
    <dxf>
      <border>
        <top style="thin">
          <color auto="1"/>
        </top>
        <bottom style="thin">
          <color auto="1"/>
        </bottom>
        <vertical/>
        <horizontal/>
      </border>
    </dxf>
    <dxf>
      <border>
        <right style="thin">
          <color auto="1"/>
        </right>
        <vertical/>
        <horizontal/>
      </border>
    </dxf>
    <dxf>
      <border>
        <top style="thin">
          <color auto="1"/>
        </top>
        <bottom style="thin">
          <color auto="1"/>
        </bottom>
        <vertical/>
        <horizontal/>
      </border>
    </dxf>
    <dxf>
      <fill>
        <patternFill>
          <bgColor theme="4" tint="0.79998168889431442"/>
        </patternFill>
      </fill>
    </dxf>
  </dxfs>
  <tableStyles count="0" defaultTableStyle="TableStyleMedium2" defaultPivotStyle="PivotStyleLight16"/>
  <colors>
    <mruColors>
      <color rgb="FFE7E6E6"/>
      <color rgb="FFFF0000"/>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36</xdr:row>
          <xdr:rowOff>114300</xdr:rowOff>
        </xdr:from>
        <xdr:to>
          <xdr:col>3</xdr:col>
          <xdr:colOff>123825</xdr:colOff>
          <xdr:row>38</xdr:row>
          <xdr:rowOff>0</xdr:rowOff>
        </xdr:to>
        <xdr:sp macro="" textlink="">
          <xdr:nvSpPr>
            <xdr:cNvPr id="7169" name="Button 1" hidden="1">
              <a:extLst>
                <a:ext uri="{63B3BB69-23CF-44E3-9099-C40C66FF867C}">
                  <a14:compatExt spid="_x0000_s716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BE" sz="1100" b="0" i="0" u="none" strike="noStrike" baseline="0">
                  <a:solidFill>
                    <a:srgbClr val="000000"/>
                  </a:solidFill>
                  <a:latin typeface="Calibri"/>
                </a:rPr>
                <a:t>Direkt zur Beschreibung der Anlagen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24</xdr:row>
          <xdr:rowOff>152400</xdr:rowOff>
        </xdr:from>
        <xdr:to>
          <xdr:col>2</xdr:col>
          <xdr:colOff>66675</xdr:colOff>
          <xdr:row>27</xdr:row>
          <xdr:rowOff>152400</xdr:rowOff>
        </xdr:to>
        <xdr:sp macro="" textlink="">
          <xdr:nvSpPr>
            <xdr:cNvPr id="6146" name="Button 2" hidden="1">
              <a:extLst>
                <a:ext uri="{63B3BB69-23CF-44E3-9099-C40C66FF867C}">
                  <a14:compatExt spid="_x0000_s614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BE" sz="1100" b="0" i="0" u="none" strike="noStrike" baseline="0">
                  <a:solidFill>
                    <a:srgbClr val="FF0000"/>
                  </a:solidFill>
                  <a:latin typeface="Calibri"/>
                </a:rPr>
                <a:t>Duplizieren Sie die Daten für andere Jahre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24</xdr:row>
          <xdr:rowOff>133350</xdr:rowOff>
        </xdr:from>
        <xdr:to>
          <xdr:col>4</xdr:col>
          <xdr:colOff>133350</xdr:colOff>
          <xdr:row>27</xdr:row>
          <xdr:rowOff>123825</xdr:rowOff>
        </xdr:to>
        <xdr:sp macro="" textlink="">
          <xdr:nvSpPr>
            <xdr:cNvPr id="6147" name="Button 3" hidden="1">
              <a:extLst>
                <a:ext uri="{63B3BB69-23CF-44E3-9099-C40C66FF867C}">
                  <a14:compatExt spid="_x0000_s614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BE" sz="1100" b="0" i="0" u="none" strike="noStrike" baseline="0">
                  <a:solidFill>
                    <a:srgbClr val="000000"/>
                  </a:solidFill>
                  <a:latin typeface="Calibri"/>
                </a:rPr>
                <a:t>Daten löschen</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ugues\AppData\Local\Microsoft\Windows\INetCache\Content.Outlook\RSXGHR3G\Annexe%204%20-%20v20160502-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des installa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allex.wallonie.be/index.php?doc=8940" TargetMode="External"/><Relationship Id="rId1" Type="http://schemas.openxmlformats.org/officeDocument/2006/relationships/hyperlink" Target="http://www.cwape.be/?dir=0.2&amp;docid=382" TargetMode="External"/><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CA53"/>
  <sheetViews>
    <sheetView showGridLines="0" showRowColHeaders="0" zoomScale="85" zoomScaleNormal="85" zoomScalePageLayoutView="85" workbookViewId="0">
      <selection activeCell="B4" sqref="B4:P4"/>
    </sheetView>
  </sheetViews>
  <sheetFormatPr baseColWidth="10" defaultColWidth="9.140625" defaultRowHeight="15.75" x14ac:dyDescent="0.25"/>
  <cols>
    <col min="1" max="1" width="9.140625" style="104"/>
    <col min="2" max="2" width="12.7109375" style="104" customWidth="1"/>
    <col min="3" max="3" width="33" style="104" customWidth="1"/>
    <col min="4" max="4" width="36.7109375" style="104" customWidth="1"/>
    <col min="5" max="14" width="9.140625" style="104"/>
    <col min="15" max="15" width="19" style="104" customWidth="1"/>
    <col min="16" max="16384" width="9.140625" style="104"/>
  </cols>
  <sheetData>
    <row r="1" spans="1:79" x14ac:dyDescent="0.25">
      <c r="C1" s="105"/>
      <c r="D1" s="105"/>
    </row>
    <row r="2" spans="1:79" x14ac:dyDescent="0.25">
      <c r="C2" s="106"/>
      <c r="D2" s="106"/>
    </row>
    <row r="4" spans="1:79" ht="36" customHeight="1" x14ac:dyDescent="0.25">
      <c r="B4" s="480" t="s">
        <v>0</v>
      </c>
      <c r="C4" s="480"/>
      <c r="D4" s="480"/>
      <c r="E4" s="480"/>
      <c r="F4" s="480"/>
      <c r="G4" s="480"/>
      <c r="H4" s="480"/>
      <c r="I4" s="480"/>
      <c r="J4" s="480"/>
      <c r="K4" s="480"/>
      <c r="L4" s="480"/>
      <c r="M4" s="480"/>
      <c r="N4" s="480"/>
      <c r="O4" s="480"/>
      <c r="P4" s="480"/>
    </row>
    <row r="5" spans="1:79" s="371" customFormat="1" ht="44.25" customHeight="1" x14ac:dyDescent="0.25">
      <c r="B5" s="482" t="s">
        <v>1</v>
      </c>
      <c r="C5" s="482"/>
      <c r="D5" s="482"/>
      <c r="E5" s="482"/>
      <c r="F5" s="482"/>
      <c r="G5" s="482"/>
      <c r="H5" s="482"/>
      <c r="I5" s="482"/>
      <c r="J5" s="482"/>
      <c r="K5" s="482"/>
      <c r="L5" s="482"/>
      <c r="M5" s="482"/>
      <c r="N5" s="482"/>
      <c r="O5" s="482"/>
      <c r="P5" s="482"/>
    </row>
    <row r="6" spans="1:79" s="371" customFormat="1" ht="21.95" customHeight="1" x14ac:dyDescent="0.25">
      <c r="B6" s="483" t="s">
        <v>1103</v>
      </c>
      <c r="C6" s="483"/>
      <c r="D6" s="483"/>
      <c r="E6" s="483"/>
      <c r="F6" s="483"/>
      <c r="G6" s="483"/>
      <c r="H6" s="483"/>
      <c r="I6" s="483"/>
      <c r="J6" s="483"/>
      <c r="K6" s="483"/>
      <c r="L6" s="483"/>
      <c r="M6" s="483"/>
      <c r="N6" s="483"/>
      <c r="O6" s="483"/>
      <c r="P6" s="483"/>
    </row>
    <row r="7" spans="1:79" x14ac:dyDescent="0.25">
      <c r="B7" s="107"/>
      <c r="C7" s="107"/>
      <c r="D7" s="107"/>
      <c r="E7" s="107"/>
      <c r="F7" s="107"/>
      <c r="G7" s="107"/>
      <c r="H7" s="107"/>
      <c r="I7" s="107"/>
      <c r="J7" s="107"/>
      <c r="K7" s="107"/>
      <c r="L7" s="107"/>
      <c r="M7" s="107"/>
      <c r="N7" s="107"/>
      <c r="O7" s="107"/>
      <c r="P7" s="107"/>
    </row>
    <row r="8" spans="1:79" s="386" customFormat="1" ht="23.25" x14ac:dyDescent="0.35">
      <c r="B8" s="387"/>
      <c r="C8" s="387" t="s">
        <v>1104</v>
      </c>
      <c r="D8" s="387"/>
      <c r="E8" s="388" t="s">
        <v>1105</v>
      </c>
      <c r="F8" s="388"/>
      <c r="G8" s="388"/>
      <c r="H8" s="388"/>
      <c r="I8" s="388"/>
      <c r="J8" s="388"/>
      <c r="K8" s="388"/>
      <c r="L8" s="387"/>
      <c r="M8" s="387"/>
      <c r="N8" s="387"/>
      <c r="O8" s="387"/>
      <c r="P8" s="387"/>
    </row>
    <row r="9" spans="1:79" x14ac:dyDescent="0.25">
      <c r="B9" s="107"/>
      <c r="C9" s="107"/>
      <c r="D9" s="107"/>
      <c r="E9" s="107"/>
      <c r="F9" s="107"/>
      <c r="G9" s="107"/>
      <c r="H9" s="107"/>
      <c r="I9" s="107"/>
      <c r="J9" s="107"/>
      <c r="K9" s="107"/>
      <c r="L9" s="107"/>
      <c r="M9" s="107"/>
      <c r="N9" s="107"/>
      <c r="O9" s="107"/>
      <c r="P9" s="107"/>
    </row>
    <row r="10" spans="1:79" x14ac:dyDescent="0.25">
      <c r="B10" s="108" t="s">
        <v>1106</v>
      </c>
      <c r="C10" s="107"/>
      <c r="D10" s="108" t="s">
        <v>1107</v>
      </c>
      <c r="E10" s="379" t="s">
        <v>1123</v>
      </c>
      <c r="F10" s="107"/>
      <c r="G10" s="107"/>
      <c r="H10" s="107"/>
      <c r="I10" s="107"/>
      <c r="J10" s="107"/>
      <c r="K10" s="107"/>
      <c r="L10" s="107"/>
      <c r="M10" s="107"/>
      <c r="N10" s="107"/>
      <c r="O10" s="107"/>
      <c r="P10" s="107"/>
    </row>
    <row r="11" spans="1:79" x14ac:dyDescent="0.25">
      <c r="A11" s="371"/>
      <c r="B11" s="107"/>
      <c r="C11" s="107"/>
      <c r="D11" s="107"/>
      <c r="E11" s="107"/>
      <c r="F11" s="107"/>
      <c r="G11" s="107"/>
      <c r="H11" s="107"/>
      <c r="I11" s="107"/>
      <c r="J11" s="107"/>
      <c r="K11" s="107"/>
      <c r="L11" s="107"/>
      <c r="M11" s="107"/>
      <c r="N11" s="107"/>
      <c r="O11" s="107"/>
      <c r="P11" s="107"/>
    </row>
    <row r="12" spans="1:79" s="374" customFormat="1" x14ac:dyDescent="0.25">
      <c r="A12" s="104"/>
      <c r="C12" s="377" t="s">
        <v>1108</v>
      </c>
      <c r="D12" s="377" t="s">
        <v>1109</v>
      </c>
      <c r="E12" s="477" t="s">
        <v>1110</v>
      </c>
      <c r="F12" s="477"/>
      <c r="G12" s="477"/>
      <c r="H12" s="477"/>
      <c r="I12" s="477"/>
      <c r="J12" s="477"/>
      <c r="K12" s="477"/>
      <c r="L12" s="477"/>
      <c r="M12" s="477"/>
      <c r="N12" s="477"/>
      <c r="O12" s="477"/>
      <c r="P12" s="378"/>
      <c r="Q12" s="104"/>
      <c r="R12" s="104"/>
      <c r="S12" s="104"/>
      <c r="T12" s="104"/>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6"/>
      <c r="AW12" s="376"/>
      <c r="AX12" s="376"/>
      <c r="AY12" s="376"/>
      <c r="AZ12" s="376"/>
      <c r="BA12" s="376"/>
      <c r="BB12" s="376"/>
      <c r="BC12" s="376"/>
      <c r="BD12" s="376"/>
      <c r="BE12" s="376"/>
      <c r="BF12" s="376"/>
      <c r="BG12" s="376"/>
      <c r="BH12" s="376"/>
      <c r="BI12" s="376"/>
      <c r="BJ12" s="376"/>
      <c r="BK12" s="376"/>
      <c r="BL12" s="376"/>
      <c r="BM12" s="376"/>
      <c r="BN12" s="376"/>
      <c r="BO12" s="376"/>
      <c r="BP12" s="376"/>
      <c r="BQ12" s="376"/>
      <c r="BR12" s="376"/>
      <c r="BS12" s="376"/>
      <c r="BT12" s="376"/>
      <c r="BU12" s="376"/>
      <c r="BV12" s="376"/>
      <c r="BW12" s="376"/>
      <c r="BX12" s="376"/>
      <c r="BY12" s="376"/>
      <c r="BZ12" s="376"/>
      <c r="CA12" s="376"/>
    </row>
    <row r="13" spans="1:79" s="374" customFormat="1" x14ac:dyDescent="0.25">
      <c r="A13" s="372"/>
      <c r="C13" s="378"/>
      <c r="D13" s="378"/>
      <c r="E13" s="378"/>
      <c r="F13" s="378"/>
      <c r="G13" s="378"/>
      <c r="H13" s="378"/>
      <c r="I13" s="378"/>
      <c r="J13" s="378"/>
      <c r="K13" s="378"/>
      <c r="L13" s="477"/>
      <c r="M13" s="477"/>
      <c r="N13" s="477"/>
      <c r="O13" s="477"/>
      <c r="P13" s="378"/>
      <c r="Q13" s="371"/>
      <c r="R13" s="371"/>
      <c r="S13" s="371"/>
      <c r="T13" s="371"/>
      <c r="U13" s="376"/>
      <c r="V13" s="376"/>
      <c r="W13" s="376"/>
      <c r="X13" s="376"/>
      <c r="Y13" s="376"/>
      <c r="Z13" s="376"/>
      <c r="AA13" s="376"/>
      <c r="AB13" s="376"/>
      <c r="AC13" s="376"/>
      <c r="AD13" s="376"/>
      <c r="AE13" s="376"/>
      <c r="AF13" s="376"/>
      <c r="AG13" s="376"/>
      <c r="AH13" s="376"/>
      <c r="AI13" s="376"/>
      <c r="AJ13" s="376"/>
      <c r="AK13" s="376"/>
      <c r="AL13" s="376"/>
      <c r="AM13" s="376"/>
      <c r="AN13" s="376"/>
      <c r="AO13" s="376"/>
      <c r="AP13" s="376"/>
      <c r="AQ13" s="376"/>
      <c r="AR13" s="376"/>
      <c r="AS13" s="376"/>
      <c r="AT13" s="376"/>
      <c r="AU13" s="376"/>
      <c r="AV13" s="376"/>
      <c r="AW13" s="376"/>
      <c r="AX13" s="376"/>
      <c r="AY13" s="376"/>
      <c r="AZ13" s="376"/>
      <c r="BA13" s="376"/>
      <c r="BB13" s="376"/>
      <c r="BC13" s="376"/>
      <c r="BD13" s="376"/>
      <c r="BE13" s="376"/>
      <c r="BF13" s="376"/>
      <c r="BG13" s="376"/>
      <c r="BH13" s="376"/>
      <c r="BI13" s="376"/>
      <c r="BJ13" s="376"/>
      <c r="BK13" s="376"/>
      <c r="BL13" s="376"/>
      <c r="BM13" s="376"/>
      <c r="BN13" s="376"/>
      <c r="BO13" s="376"/>
      <c r="BP13" s="376"/>
      <c r="BQ13" s="376"/>
      <c r="BR13" s="376"/>
      <c r="BS13" s="376"/>
      <c r="BT13" s="376"/>
      <c r="BU13" s="376"/>
      <c r="BV13" s="376"/>
      <c r="BW13" s="376"/>
      <c r="BX13" s="376"/>
      <c r="BY13" s="376"/>
      <c r="BZ13" s="376"/>
      <c r="CA13" s="376"/>
    </row>
    <row r="14" spans="1:79" s="374" customFormat="1" x14ac:dyDescent="0.25">
      <c r="A14" s="104"/>
      <c r="C14" s="377" t="s">
        <v>1111</v>
      </c>
      <c r="D14" s="377" t="s">
        <v>1109</v>
      </c>
      <c r="E14" s="378" t="s">
        <v>1112</v>
      </c>
      <c r="F14" s="378"/>
      <c r="G14" s="378"/>
      <c r="H14" s="378"/>
      <c r="I14" s="378"/>
      <c r="J14" s="378"/>
      <c r="K14" s="378"/>
      <c r="L14" s="378"/>
      <c r="M14" s="378"/>
      <c r="N14" s="378"/>
      <c r="O14" s="378"/>
      <c r="P14" s="378"/>
      <c r="Q14" s="380"/>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6"/>
      <c r="BD14" s="376"/>
      <c r="BE14" s="376"/>
      <c r="BF14" s="376"/>
      <c r="BG14" s="376"/>
      <c r="BH14" s="376"/>
      <c r="BI14" s="376"/>
      <c r="BJ14" s="376"/>
      <c r="BK14" s="376"/>
      <c r="BL14" s="376"/>
      <c r="BM14" s="376"/>
      <c r="BN14" s="376"/>
      <c r="BO14" s="376"/>
      <c r="BP14" s="376"/>
      <c r="BQ14" s="376"/>
      <c r="BR14" s="376"/>
      <c r="BS14" s="376"/>
      <c r="BT14" s="376"/>
      <c r="BU14" s="376"/>
      <c r="BV14" s="376"/>
      <c r="BW14" s="376"/>
      <c r="BX14" s="376"/>
      <c r="BY14" s="376"/>
      <c r="BZ14" s="376"/>
      <c r="CA14" s="376"/>
    </row>
    <row r="15" spans="1:79" s="374" customFormat="1" x14ac:dyDescent="0.25">
      <c r="A15" s="371"/>
      <c r="C15" s="378"/>
      <c r="D15" s="378"/>
      <c r="E15" s="378"/>
      <c r="F15" s="378"/>
      <c r="G15" s="378"/>
      <c r="H15" s="378"/>
      <c r="I15" s="378"/>
      <c r="J15" s="378"/>
      <c r="K15" s="378"/>
      <c r="L15" s="477"/>
      <c r="M15" s="477"/>
      <c r="N15" s="477"/>
      <c r="O15" s="477"/>
      <c r="P15" s="378"/>
      <c r="Q15" s="380"/>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6"/>
      <c r="AW15" s="376"/>
      <c r="AX15" s="376"/>
      <c r="AY15" s="376"/>
      <c r="AZ15" s="376"/>
      <c r="BA15" s="376"/>
      <c r="BB15" s="376"/>
      <c r="BC15" s="376"/>
      <c r="BD15" s="376"/>
      <c r="BE15" s="376"/>
      <c r="BF15" s="376"/>
      <c r="BG15" s="376"/>
      <c r="BH15" s="376"/>
      <c r="BI15" s="376"/>
      <c r="BJ15" s="376"/>
      <c r="BK15" s="376"/>
      <c r="BL15" s="376"/>
      <c r="BM15" s="376"/>
      <c r="BN15" s="376"/>
      <c r="BO15" s="376"/>
      <c r="BP15" s="376"/>
      <c r="BQ15" s="376"/>
      <c r="BR15" s="376"/>
      <c r="BS15" s="376"/>
      <c r="BT15" s="376"/>
      <c r="BU15" s="376"/>
      <c r="BV15" s="376"/>
      <c r="BW15" s="376"/>
      <c r="BX15" s="376"/>
      <c r="BY15" s="376"/>
      <c r="BZ15" s="376"/>
      <c r="CA15" s="376"/>
    </row>
    <row r="16" spans="1:79" s="374" customFormat="1" ht="33" customHeight="1" x14ac:dyDescent="0.25">
      <c r="A16" s="104"/>
      <c r="C16" s="377" t="s">
        <v>1113</v>
      </c>
      <c r="D16" s="377" t="s">
        <v>1109</v>
      </c>
      <c r="E16" s="484" t="s">
        <v>1114</v>
      </c>
      <c r="F16" s="484"/>
      <c r="G16" s="484"/>
      <c r="H16" s="484"/>
      <c r="I16" s="484"/>
      <c r="J16" s="484"/>
      <c r="K16" s="484"/>
      <c r="L16" s="484"/>
      <c r="M16" s="484"/>
      <c r="N16" s="484"/>
      <c r="O16" s="484"/>
      <c r="P16" s="378"/>
      <c r="Q16" s="380"/>
      <c r="R16" s="376"/>
      <c r="S16" s="376"/>
      <c r="T16" s="376"/>
      <c r="U16" s="376"/>
      <c r="V16" s="376"/>
      <c r="W16" s="376"/>
      <c r="X16" s="376"/>
      <c r="Y16" s="376"/>
      <c r="Z16" s="376"/>
      <c r="AA16" s="376"/>
      <c r="AB16" s="376"/>
      <c r="AC16" s="376"/>
      <c r="AD16" s="376"/>
      <c r="AE16" s="376"/>
      <c r="AF16" s="376"/>
      <c r="AG16" s="376"/>
      <c r="AH16" s="376"/>
      <c r="AI16" s="376"/>
      <c r="AJ16" s="376"/>
      <c r="AK16" s="376"/>
      <c r="AL16" s="376"/>
      <c r="AM16" s="376"/>
      <c r="AN16" s="376"/>
      <c r="AO16" s="376"/>
      <c r="AP16" s="376"/>
      <c r="AQ16" s="376"/>
      <c r="AR16" s="376"/>
      <c r="AS16" s="376"/>
      <c r="AT16" s="376"/>
      <c r="AU16" s="376"/>
      <c r="AV16" s="376"/>
      <c r="AW16" s="376"/>
      <c r="AX16" s="376"/>
      <c r="AY16" s="376"/>
      <c r="AZ16" s="376"/>
      <c r="BA16" s="376"/>
      <c r="BB16" s="376"/>
      <c r="BC16" s="376"/>
      <c r="BD16" s="376"/>
      <c r="BE16" s="376"/>
      <c r="BF16" s="376"/>
      <c r="BG16" s="376"/>
      <c r="BH16" s="376"/>
      <c r="BI16" s="376"/>
      <c r="BJ16" s="376"/>
      <c r="BK16" s="376"/>
      <c r="BL16" s="376"/>
      <c r="BM16" s="376"/>
      <c r="BN16" s="376"/>
      <c r="BO16" s="376"/>
      <c r="BP16" s="376"/>
      <c r="BQ16" s="376"/>
      <c r="BR16" s="376"/>
      <c r="BS16" s="376"/>
      <c r="BT16" s="376"/>
      <c r="BU16" s="376"/>
      <c r="BV16" s="376"/>
      <c r="BW16" s="376"/>
      <c r="BX16" s="376"/>
      <c r="BY16" s="376"/>
      <c r="BZ16" s="376"/>
      <c r="CA16" s="376"/>
    </row>
    <row r="17" spans="1:79" s="374" customFormat="1" x14ac:dyDescent="0.25">
      <c r="A17" s="372"/>
      <c r="C17" s="378"/>
      <c r="D17" s="378"/>
      <c r="E17" s="378" t="s">
        <v>1115</v>
      </c>
      <c r="F17" s="378"/>
      <c r="G17" s="378"/>
      <c r="H17" s="378"/>
      <c r="I17" s="378"/>
      <c r="J17" s="378"/>
      <c r="K17" s="378"/>
      <c r="L17" s="378"/>
      <c r="M17" s="378"/>
      <c r="N17" s="378"/>
      <c r="O17" s="378"/>
      <c r="P17" s="378"/>
      <c r="Q17" s="380"/>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6"/>
      <c r="AX17" s="376"/>
      <c r="AY17" s="376"/>
      <c r="AZ17" s="376"/>
      <c r="BA17" s="376"/>
      <c r="BB17" s="376"/>
      <c r="BC17" s="376"/>
      <c r="BD17" s="376"/>
      <c r="BE17" s="376"/>
      <c r="BF17" s="376"/>
      <c r="BG17" s="376"/>
      <c r="BH17" s="376"/>
      <c r="BI17" s="376"/>
      <c r="BJ17" s="376"/>
      <c r="BK17" s="376"/>
      <c r="BL17" s="376"/>
      <c r="BM17" s="376"/>
      <c r="BN17" s="376"/>
      <c r="BO17" s="376"/>
      <c r="BP17" s="376"/>
      <c r="BQ17" s="376"/>
      <c r="BR17" s="376"/>
      <c r="BS17" s="376"/>
      <c r="BT17" s="376"/>
      <c r="BU17" s="376"/>
      <c r="BV17" s="376"/>
      <c r="BW17" s="376"/>
      <c r="BX17" s="376"/>
      <c r="BY17" s="376"/>
      <c r="BZ17" s="376"/>
      <c r="CA17" s="376"/>
    </row>
    <row r="18" spans="1:79" s="374" customFormat="1" x14ac:dyDescent="0.25">
      <c r="A18" s="104"/>
      <c r="C18" s="378"/>
      <c r="D18" s="378"/>
      <c r="E18" s="378"/>
      <c r="F18" s="378"/>
      <c r="G18" s="378"/>
      <c r="H18" s="378"/>
      <c r="I18" s="378"/>
      <c r="J18" s="378"/>
      <c r="K18" s="378"/>
      <c r="L18" s="477"/>
      <c r="M18" s="477"/>
      <c r="N18" s="477"/>
      <c r="O18" s="477"/>
      <c r="P18" s="378"/>
      <c r="Q18" s="380"/>
      <c r="R18" s="376"/>
      <c r="S18" s="376"/>
      <c r="T18" s="376"/>
      <c r="U18" s="376"/>
      <c r="V18" s="376"/>
      <c r="W18" s="376"/>
      <c r="X18" s="376"/>
      <c r="Y18" s="376"/>
      <c r="Z18" s="376"/>
      <c r="AA18" s="376"/>
      <c r="AB18" s="376"/>
      <c r="AC18" s="376"/>
      <c r="AD18" s="376"/>
      <c r="AE18" s="376"/>
      <c r="AF18" s="376"/>
      <c r="AG18" s="376"/>
      <c r="AH18" s="376"/>
      <c r="AI18" s="376"/>
      <c r="AJ18" s="376"/>
      <c r="AK18" s="376"/>
      <c r="AL18" s="376"/>
      <c r="AM18" s="376"/>
      <c r="AN18" s="376"/>
      <c r="AO18" s="376"/>
      <c r="AP18" s="376"/>
      <c r="AQ18" s="376"/>
      <c r="AR18" s="376"/>
      <c r="AS18" s="376"/>
      <c r="AT18" s="376"/>
      <c r="AU18" s="376"/>
      <c r="AV18" s="376"/>
      <c r="AW18" s="376"/>
      <c r="AX18" s="376"/>
      <c r="AY18" s="376"/>
      <c r="AZ18" s="376"/>
      <c r="BA18" s="376"/>
      <c r="BB18" s="376"/>
      <c r="BC18" s="376"/>
      <c r="BD18" s="376"/>
      <c r="BE18" s="376"/>
      <c r="BF18" s="376"/>
      <c r="BG18" s="376"/>
      <c r="BH18" s="376"/>
      <c r="BI18" s="376"/>
      <c r="BJ18" s="376"/>
      <c r="BK18" s="376"/>
      <c r="BL18" s="376"/>
      <c r="BM18" s="376"/>
      <c r="BN18" s="376"/>
      <c r="BO18" s="376"/>
      <c r="BP18" s="376"/>
      <c r="BQ18" s="376"/>
      <c r="BR18" s="376"/>
      <c r="BS18" s="376"/>
      <c r="BT18" s="376"/>
      <c r="BU18" s="376"/>
      <c r="BV18" s="376"/>
      <c r="BW18" s="376"/>
      <c r="BX18" s="376"/>
      <c r="BY18" s="376"/>
      <c r="BZ18" s="376"/>
      <c r="CA18" s="376"/>
    </row>
    <row r="19" spans="1:79" s="374" customFormat="1" x14ac:dyDescent="0.25">
      <c r="A19" s="371"/>
      <c r="C19" s="377" t="s">
        <v>1116</v>
      </c>
      <c r="D19" s="377" t="s">
        <v>1117</v>
      </c>
      <c r="E19" s="477" t="s">
        <v>1118</v>
      </c>
      <c r="F19" s="477"/>
      <c r="G19" s="477"/>
      <c r="H19" s="477"/>
      <c r="I19" s="477"/>
      <c r="J19" s="477"/>
      <c r="K19" s="477"/>
      <c r="L19" s="477"/>
      <c r="M19" s="477"/>
      <c r="N19" s="477"/>
      <c r="O19" s="378"/>
      <c r="P19" s="378"/>
      <c r="Q19" s="380"/>
      <c r="R19" s="376"/>
      <c r="S19" s="376"/>
      <c r="T19" s="376"/>
      <c r="U19" s="376"/>
      <c r="V19" s="376"/>
      <c r="W19" s="376"/>
      <c r="X19" s="376"/>
      <c r="Y19" s="376"/>
      <c r="Z19" s="376"/>
      <c r="AA19" s="376"/>
      <c r="AB19" s="376"/>
      <c r="AC19" s="376"/>
      <c r="AD19" s="376"/>
      <c r="AE19" s="376"/>
      <c r="AF19" s="376"/>
      <c r="AG19" s="376"/>
      <c r="AH19" s="376"/>
      <c r="AI19" s="376"/>
      <c r="AJ19" s="376"/>
      <c r="AK19" s="376"/>
      <c r="AL19" s="376"/>
      <c r="AM19" s="376"/>
      <c r="AN19" s="376"/>
      <c r="AO19" s="376"/>
      <c r="AP19" s="376"/>
      <c r="AQ19" s="376"/>
      <c r="AR19" s="376"/>
      <c r="AS19" s="376"/>
      <c r="AT19" s="376"/>
      <c r="AU19" s="376"/>
      <c r="AV19" s="376"/>
      <c r="AW19" s="376"/>
      <c r="AX19" s="376"/>
      <c r="AY19" s="376"/>
      <c r="AZ19" s="376"/>
      <c r="BA19" s="376"/>
      <c r="BB19" s="376"/>
      <c r="BC19" s="376"/>
      <c r="BD19" s="376"/>
      <c r="BE19" s="376"/>
      <c r="BF19" s="376"/>
      <c r="BG19" s="376"/>
      <c r="BH19" s="376"/>
      <c r="BI19" s="376"/>
      <c r="BJ19" s="376"/>
      <c r="BK19" s="376"/>
      <c r="BL19" s="376"/>
      <c r="BM19" s="376"/>
      <c r="BN19" s="376"/>
      <c r="BO19" s="376"/>
      <c r="BP19" s="376"/>
      <c r="BQ19" s="376"/>
      <c r="BR19" s="376"/>
      <c r="BS19" s="376"/>
      <c r="BT19" s="376"/>
      <c r="BU19" s="376"/>
      <c r="BV19" s="376"/>
      <c r="BW19" s="376"/>
      <c r="BX19" s="376"/>
      <c r="BY19" s="376"/>
      <c r="BZ19" s="376"/>
      <c r="CA19" s="376"/>
    </row>
    <row r="20" spans="1:79" s="374" customFormat="1" x14ac:dyDescent="0.25">
      <c r="A20" s="104"/>
      <c r="C20" s="377"/>
      <c r="D20" s="377"/>
      <c r="E20" s="477" t="s">
        <v>1119</v>
      </c>
      <c r="F20" s="477"/>
      <c r="G20" s="477"/>
      <c r="H20" s="477"/>
      <c r="I20" s="477"/>
      <c r="J20" s="477"/>
      <c r="K20" s="477"/>
      <c r="L20" s="477"/>
      <c r="M20" s="477"/>
      <c r="N20" s="477"/>
      <c r="O20" s="477"/>
      <c r="P20" s="378"/>
      <c r="Q20" s="380"/>
      <c r="R20" s="376"/>
      <c r="S20" s="376"/>
      <c r="T20" s="376"/>
      <c r="U20" s="376"/>
      <c r="V20" s="376"/>
      <c r="W20" s="376"/>
      <c r="X20" s="376"/>
      <c r="Y20" s="376"/>
      <c r="Z20" s="376"/>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76"/>
      <c r="AW20" s="376"/>
      <c r="AX20" s="376"/>
      <c r="AY20" s="376"/>
      <c r="AZ20" s="376"/>
      <c r="BA20" s="376"/>
      <c r="BB20" s="376"/>
      <c r="BC20" s="376"/>
      <c r="BD20" s="376"/>
      <c r="BE20" s="376"/>
      <c r="BF20" s="376"/>
      <c r="BG20" s="376"/>
      <c r="BH20" s="376"/>
      <c r="BI20" s="376"/>
      <c r="BJ20" s="376"/>
      <c r="BK20" s="376"/>
      <c r="BL20" s="376"/>
      <c r="BM20" s="376"/>
      <c r="BN20" s="376"/>
      <c r="BO20" s="376"/>
      <c r="BP20" s="376"/>
      <c r="BQ20" s="376"/>
      <c r="BR20" s="376"/>
      <c r="BS20" s="376"/>
      <c r="BT20" s="376"/>
      <c r="BU20" s="376"/>
      <c r="BV20" s="376"/>
      <c r="BW20" s="376"/>
      <c r="BX20" s="376"/>
      <c r="BY20" s="376"/>
      <c r="BZ20" s="376"/>
      <c r="CA20" s="376"/>
    </row>
    <row r="21" spans="1:79" s="374" customFormat="1" x14ac:dyDescent="0.25">
      <c r="A21" s="372"/>
      <c r="C21" s="377"/>
      <c r="D21" s="377"/>
      <c r="E21" s="378"/>
      <c r="F21" s="378"/>
      <c r="G21" s="378"/>
      <c r="H21" s="378"/>
      <c r="I21" s="378"/>
      <c r="J21" s="378"/>
      <c r="K21" s="378"/>
      <c r="L21" s="477"/>
      <c r="M21" s="477"/>
      <c r="N21" s="477"/>
      <c r="O21" s="477"/>
      <c r="P21" s="378"/>
      <c r="Q21" s="380"/>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c r="AW21" s="376"/>
      <c r="AX21" s="376"/>
      <c r="AY21" s="376"/>
      <c r="AZ21" s="376"/>
      <c r="BA21" s="376"/>
      <c r="BB21" s="376"/>
      <c r="BC21" s="376"/>
      <c r="BD21" s="376"/>
      <c r="BE21" s="376"/>
      <c r="BF21" s="376"/>
      <c r="BG21" s="376"/>
      <c r="BH21" s="376"/>
      <c r="BI21" s="376"/>
      <c r="BJ21" s="376"/>
      <c r="BK21" s="376"/>
      <c r="BL21" s="376"/>
      <c r="BM21" s="376"/>
      <c r="BN21" s="376"/>
      <c r="BO21" s="376"/>
      <c r="BP21" s="376"/>
      <c r="BQ21" s="376"/>
      <c r="BR21" s="376"/>
      <c r="BS21" s="376"/>
      <c r="BT21" s="376"/>
      <c r="BU21" s="376"/>
      <c r="BV21" s="376"/>
      <c r="BW21" s="376"/>
      <c r="BX21" s="376"/>
      <c r="BY21" s="376"/>
      <c r="BZ21" s="376"/>
      <c r="CA21" s="376"/>
    </row>
    <row r="22" spans="1:79" s="374" customFormat="1" x14ac:dyDescent="0.25">
      <c r="A22" s="104"/>
      <c r="C22" s="378"/>
      <c r="D22" s="378"/>
      <c r="E22" s="378" t="s">
        <v>1122</v>
      </c>
      <c r="F22" s="378"/>
      <c r="G22" s="378"/>
      <c r="H22" s="378"/>
      <c r="I22" s="378"/>
      <c r="J22" s="378"/>
      <c r="K22" s="378"/>
      <c r="L22" s="378"/>
      <c r="M22" s="378"/>
      <c r="N22" s="378"/>
      <c r="O22" s="378"/>
      <c r="P22" s="378"/>
      <c r="Q22" s="380"/>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6"/>
      <c r="AP22" s="376"/>
      <c r="AQ22" s="376"/>
      <c r="AR22" s="376"/>
      <c r="AS22" s="376"/>
      <c r="AT22" s="376"/>
      <c r="AU22" s="376"/>
      <c r="AV22" s="376"/>
      <c r="AW22" s="376"/>
      <c r="AX22" s="376"/>
      <c r="AY22" s="376"/>
      <c r="AZ22" s="376"/>
      <c r="BA22" s="376"/>
      <c r="BB22" s="376"/>
      <c r="BC22" s="376"/>
      <c r="BD22" s="376"/>
      <c r="BE22" s="376"/>
      <c r="BF22" s="376"/>
      <c r="BG22" s="376"/>
      <c r="BH22" s="376"/>
      <c r="BI22" s="376"/>
      <c r="BJ22" s="376"/>
      <c r="BK22" s="376"/>
      <c r="BL22" s="376"/>
      <c r="BM22" s="376"/>
      <c r="BN22" s="376"/>
      <c r="BO22" s="376"/>
      <c r="BP22" s="376"/>
      <c r="BQ22" s="376"/>
      <c r="BR22" s="376"/>
      <c r="BS22" s="376"/>
      <c r="BT22" s="376"/>
      <c r="BU22" s="376"/>
      <c r="BV22" s="376"/>
      <c r="BW22" s="376"/>
      <c r="BX22" s="376"/>
      <c r="BY22" s="376"/>
      <c r="BZ22" s="376"/>
      <c r="CA22" s="376"/>
    </row>
    <row r="23" spans="1:79" s="374" customFormat="1" x14ac:dyDescent="0.25">
      <c r="A23" s="371"/>
      <c r="C23" s="378"/>
      <c r="D23" s="378"/>
      <c r="E23" s="378"/>
      <c r="F23" s="378"/>
      <c r="G23" s="378"/>
      <c r="H23" s="378"/>
      <c r="I23" s="378"/>
      <c r="J23" s="378"/>
      <c r="K23" s="378"/>
      <c r="L23" s="487"/>
      <c r="M23" s="487"/>
      <c r="N23" s="487"/>
      <c r="O23" s="487"/>
      <c r="P23" s="378"/>
      <c r="Q23" s="380"/>
      <c r="R23" s="376"/>
      <c r="S23" s="376"/>
      <c r="T23" s="376"/>
      <c r="U23" s="376"/>
      <c r="V23" s="376"/>
      <c r="W23" s="376"/>
      <c r="X23" s="376"/>
      <c r="Y23" s="376"/>
      <c r="Z23" s="376"/>
      <c r="AA23" s="376"/>
      <c r="AB23" s="376"/>
      <c r="AC23" s="376"/>
      <c r="AD23" s="376"/>
      <c r="AE23" s="376"/>
      <c r="AF23" s="376"/>
      <c r="AG23" s="376"/>
      <c r="AH23" s="376"/>
      <c r="AI23" s="376"/>
      <c r="AJ23" s="376"/>
      <c r="AK23" s="376"/>
      <c r="AL23" s="376"/>
      <c r="AM23" s="376"/>
      <c r="AN23" s="376"/>
      <c r="AO23" s="376"/>
      <c r="AP23" s="376"/>
      <c r="AQ23" s="376"/>
      <c r="AR23" s="376"/>
      <c r="AS23" s="376"/>
      <c r="AT23" s="376"/>
      <c r="AU23" s="376"/>
      <c r="AV23" s="376"/>
      <c r="AW23" s="376"/>
      <c r="AX23" s="376"/>
      <c r="AY23" s="376"/>
      <c r="AZ23" s="376"/>
      <c r="BA23" s="376"/>
      <c r="BB23" s="376"/>
      <c r="BC23" s="376"/>
      <c r="BD23" s="376"/>
      <c r="BE23" s="376"/>
      <c r="BF23" s="376"/>
      <c r="BG23" s="376"/>
      <c r="BH23" s="376"/>
      <c r="BI23" s="376"/>
      <c r="BJ23" s="376"/>
      <c r="BK23" s="376"/>
      <c r="BL23" s="376"/>
      <c r="BM23" s="376"/>
      <c r="BN23" s="376"/>
      <c r="BO23" s="376"/>
      <c r="BP23" s="376"/>
      <c r="BQ23" s="376"/>
      <c r="BR23" s="376"/>
      <c r="BS23" s="376"/>
      <c r="BT23" s="376"/>
      <c r="BU23" s="376"/>
      <c r="BV23" s="376"/>
      <c r="BW23" s="376"/>
      <c r="BX23" s="376"/>
      <c r="BY23" s="376"/>
      <c r="BZ23" s="376"/>
      <c r="CA23" s="376"/>
    </row>
    <row r="24" spans="1:79" s="374" customFormat="1" x14ac:dyDescent="0.25">
      <c r="A24" s="104"/>
      <c r="C24" s="378"/>
      <c r="D24" s="378"/>
      <c r="E24" s="395" t="s">
        <v>1120</v>
      </c>
      <c r="F24" s="396"/>
      <c r="G24" s="396"/>
      <c r="H24" s="396"/>
      <c r="I24" s="396"/>
      <c r="J24" s="396"/>
      <c r="K24" s="396"/>
      <c r="L24" s="396"/>
      <c r="M24" s="396"/>
      <c r="N24" s="396"/>
      <c r="O24" s="396"/>
      <c r="P24" s="397"/>
      <c r="Q24" s="381"/>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6"/>
      <c r="BA24" s="376"/>
      <c r="BB24" s="376"/>
      <c r="BC24" s="376"/>
      <c r="BD24" s="376"/>
      <c r="BE24" s="376"/>
      <c r="BF24" s="376"/>
      <c r="BG24" s="376"/>
      <c r="BH24" s="376"/>
      <c r="BI24" s="376"/>
      <c r="BJ24" s="376"/>
      <c r="BK24" s="376"/>
      <c r="BL24" s="376"/>
      <c r="BM24" s="376"/>
      <c r="BN24" s="376"/>
      <c r="BO24" s="376"/>
      <c r="BP24" s="376"/>
      <c r="BQ24" s="376"/>
      <c r="BR24" s="376"/>
      <c r="BS24" s="376"/>
      <c r="BT24" s="376"/>
      <c r="BU24" s="376"/>
      <c r="BV24" s="376"/>
      <c r="BW24" s="376"/>
      <c r="BX24" s="376"/>
      <c r="BY24" s="376"/>
      <c r="BZ24" s="376"/>
      <c r="CA24" s="376"/>
    </row>
    <row r="25" spans="1:79" s="374" customFormat="1" x14ac:dyDescent="0.25">
      <c r="A25" s="372"/>
      <c r="C25" s="378"/>
      <c r="D25" s="378"/>
      <c r="E25" s="478" t="s">
        <v>1121</v>
      </c>
      <c r="F25" s="479"/>
      <c r="G25" s="479"/>
      <c r="H25" s="479"/>
      <c r="I25" s="479"/>
      <c r="J25" s="398"/>
      <c r="K25" s="398"/>
      <c r="L25" s="479"/>
      <c r="M25" s="479"/>
      <c r="N25" s="479"/>
      <c r="O25" s="479"/>
      <c r="P25" s="399"/>
      <c r="Q25" s="382"/>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76"/>
      <c r="BK25" s="376"/>
      <c r="BL25" s="376"/>
      <c r="BM25" s="376"/>
      <c r="BN25" s="376"/>
      <c r="BO25" s="376"/>
      <c r="BP25" s="376"/>
      <c r="BQ25" s="376"/>
      <c r="BR25" s="376"/>
      <c r="BS25" s="376"/>
      <c r="BT25" s="376"/>
      <c r="BU25" s="376"/>
      <c r="BV25" s="376"/>
      <c r="BW25" s="376"/>
      <c r="BX25" s="376"/>
      <c r="BY25" s="376"/>
      <c r="BZ25" s="376"/>
      <c r="CA25" s="376"/>
    </row>
    <row r="26" spans="1:79" x14ac:dyDescent="0.25">
      <c r="B26" s="107"/>
      <c r="C26" s="107"/>
      <c r="D26" s="107"/>
      <c r="E26" s="107"/>
      <c r="F26" s="107"/>
      <c r="G26" s="107"/>
      <c r="H26" s="107"/>
      <c r="I26" s="107"/>
      <c r="J26" s="107"/>
      <c r="K26" s="107"/>
      <c r="L26" s="107"/>
      <c r="M26" s="107"/>
      <c r="N26" s="107"/>
      <c r="O26" s="107"/>
      <c r="P26" s="107"/>
    </row>
    <row r="27" spans="1:79" x14ac:dyDescent="0.25">
      <c r="B27" s="107"/>
      <c r="C27" s="110" t="s">
        <v>2</v>
      </c>
      <c r="D27" s="110"/>
      <c r="E27" s="107"/>
      <c r="F27" s="107"/>
      <c r="G27" s="107"/>
      <c r="H27" s="107"/>
      <c r="I27" s="107"/>
      <c r="J27" s="107"/>
      <c r="K27" s="107"/>
      <c r="L27" s="107"/>
      <c r="M27" s="107"/>
      <c r="N27" s="107"/>
      <c r="O27" s="107"/>
      <c r="P27" s="107"/>
    </row>
    <row r="28" spans="1:79" x14ac:dyDescent="0.25">
      <c r="B28" s="107"/>
      <c r="C28" s="107"/>
      <c r="D28" s="107"/>
      <c r="E28" s="107"/>
      <c r="F28" s="107"/>
      <c r="G28" s="107"/>
      <c r="H28" s="107"/>
      <c r="I28" s="107"/>
      <c r="J28" s="107"/>
      <c r="K28" s="107"/>
      <c r="L28" s="107"/>
      <c r="M28" s="107"/>
      <c r="N28" s="107"/>
      <c r="O28" s="107"/>
      <c r="P28" s="107"/>
    </row>
    <row r="29" spans="1:79" x14ac:dyDescent="0.25">
      <c r="B29" s="107"/>
      <c r="C29" s="107"/>
      <c r="D29" s="108" t="s">
        <v>1107</v>
      </c>
      <c r="E29" s="379" t="s">
        <v>1123</v>
      </c>
      <c r="F29" s="107"/>
      <c r="G29" s="107"/>
      <c r="H29" s="107"/>
      <c r="I29" s="107"/>
      <c r="J29" s="107"/>
      <c r="K29" s="107"/>
      <c r="L29" s="107"/>
      <c r="M29" s="107"/>
      <c r="N29" s="107"/>
      <c r="O29" s="107"/>
      <c r="P29" s="107"/>
    </row>
    <row r="30" spans="1:79" x14ac:dyDescent="0.25">
      <c r="B30" s="107"/>
      <c r="C30" s="107"/>
      <c r="D30" s="107"/>
      <c r="E30" s="107"/>
      <c r="F30" s="107"/>
      <c r="G30" s="107"/>
      <c r="H30" s="107"/>
      <c r="I30" s="107"/>
      <c r="J30" s="107"/>
      <c r="K30" s="107"/>
      <c r="L30" s="107"/>
      <c r="M30" s="107"/>
      <c r="N30" s="107"/>
      <c r="O30" s="107"/>
      <c r="P30" s="107"/>
    </row>
    <row r="31" spans="1:79" x14ac:dyDescent="0.25">
      <c r="B31" s="107"/>
      <c r="C31" s="109" t="s">
        <v>3</v>
      </c>
      <c r="D31" s="109" t="s">
        <v>1117</v>
      </c>
      <c r="E31" s="373" t="s">
        <v>1126</v>
      </c>
      <c r="F31" s="107"/>
      <c r="G31" s="107"/>
      <c r="H31" s="107"/>
      <c r="I31" s="107"/>
      <c r="J31" s="107"/>
      <c r="K31" s="107"/>
      <c r="L31" s="107"/>
      <c r="M31" s="107"/>
      <c r="N31" s="107"/>
      <c r="O31" s="107"/>
      <c r="P31" s="107"/>
    </row>
    <row r="32" spans="1:79" x14ac:dyDescent="0.25">
      <c r="B32" s="107"/>
      <c r="C32" s="109"/>
      <c r="D32" s="109"/>
      <c r="E32" s="373" t="s">
        <v>1124</v>
      </c>
      <c r="F32" s="107"/>
      <c r="G32" s="107"/>
      <c r="H32" s="107"/>
      <c r="I32" s="107"/>
      <c r="J32" s="107"/>
      <c r="K32" s="107"/>
      <c r="L32" s="107"/>
      <c r="M32" s="107"/>
      <c r="N32" s="107"/>
      <c r="O32" s="107"/>
      <c r="P32" s="107"/>
      <c r="R32" s="383"/>
    </row>
    <row r="33" spans="2:18" x14ac:dyDescent="0.25">
      <c r="B33" s="107"/>
      <c r="C33" s="107"/>
      <c r="D33" s="107"/>
      <c r="E33" s="107" t="s">
        <v>1125</v>
      </c>
      <c r="F33" s="107"/>
      <c r="G33" s="107"/>
      <c r="H33" s="107"/>
      <c r="I33" s="107"/>
      <c r="J33" s="107"/>
      <c r="K33" s="107"/>
      <c r="L33" s="107"/>
      <c r="M33" s="107"/>
      <c r="N33" s="107"/>
      <c r="O33" s="107"/>
      <c r="P33" s="107"/>
      <c r="R33" s="383"/>
    </row>
    <row r="34" spans="2:18" x14ac:dyDescent="0.25">
      <c r="B34" s="107"/>
      <c r="C34" s="107"/>
      <c r="D34" s="107"/>
      <c r="E34" s="107"/>
      <c r="F34" s="107"/>
      <c r="G34" s="107"/>
      <c r="H34" s="107"/>
      <c r="I34" s="107"/>
      <c r="J34" s="107"/>
      <c r="K34" s="107"/>
      <c r="L34" s="107"/>
      <c r="M34" s="107"/>
      <c r="N34" s="107"/>
      <c r="O34" s="107"/>
      <c r="P34" s="107"/>
    </row>
    <row r="35" spans="2:18" x14ac:dyDescent="0.25">
      <c r="B35" s="107"/>
      <c r="C35" s="109" t="s">
        <v>4</v>
      </c>
      <c r="D35" s="109" t="s">
        <v>1117</v>
      </c>
      <c r="E35" s="107" t="s">
        <v>1127</v>
      </c>
      <c r="F35" s="107"/>
      <c r="G35" s="107"/>
      <c r="H35" s="107"/>
      <c r="I35" s="107"/>
      <c r="J35" s="107"/>
      <c r="K35" s="107"/>
      <c r="L35" s="107"/>
      <c r="M35" s="107"/>
      <c r="N35" s="107"/>
      <c r="O35" s="107"/>
      <c r="P35" s="107"/>
    </row>
    <row r="36" spans="2:18" x14ac:dyDescent="0.25">
      <c r="B36" s="107"/>
      <c r="C36" s="107"/>
      <c r="D36" s="107"/>
      <c r="E36" s="107" t="s">
        <v>1128</v>
      </c>
      <c r="F36" s="107"/>
      <c r="G36" s="107"/>
      <c r="H36" s="107"/>
      <c r="I36" s="107"/>
      <c r="J36" s="107"/>
      <c r="K36" s="107"/>
      <c r="L36" s="107"/>
      <c r="M36" s="107"/>
      <c r="N36" s="107"/>
      <c r="O36" s="107"/>
      <c r="P36" s="107"/>
    </row>
    <row r="37" spans="2:18" x14ac:dyDescent="0.25">
      <c r="B37" s="107"/>
      <c r="C37" s="107"/>
      <c r="D37" s="107"/>
      <c r="E37" s="107" t="s">
        <v>1129</v>
      </c>
      <c r="F37" s="107"/>
      <c r="G37" s="107"/>
      <c r="H37" s="107"/>
      <c r="I37" s="107"/>
      <c r="J37" s="107"/>
      <c r="K37" s="107"/>
      <c r="L37" s="107"/>
      <c r="M37" s="107"/>
      <c r="N37" s="107"/>
      <c r="O37" s="107"/>
      <c r="P37" s="107"/>
    </row>
    <row r="38" spans="2:18" ht="29.1" customHeight="1" x14ac:dyDescent="0.25">
      <c r="B38" s="107"/>
      <c r="C38" s="107"/>
      <c r="D38" s="107"/>
      <c r="E38" s="485" t="s">
        <v>1130</v>
      </c>
      <c r="F38" s="485"/>
      <c r="G38" s="485"/>
      <c r="H38" s="485"/>
      <c r="I38" s="485"/>
      <c r="J38" s="485"/>
      <c r="K38" s="485"/>
      <c r="L38" s="485"/>
      <c r="M38" s="485"/>
      <c r="N38" s="485"/>
      <c r="O38" s="485"/>
      <c r="P38" s="107"/>
    </row>
    <row r="39" spans="2:18" x14ac:dyDescent="0.25">
      <c r="B39" s="107"/>
      <c r="C39" s="107"/>
      <c r="D39" s="107"/>
      <c r="E39" s="107"/>
      <c r="F39" s="107"/>
      <c r="G39" s="107"/>
      <c r="H39" s="107"/>
      <c r="I39" s="107"/>
      <c r="J39" s="107"/>
      <c r="K39" s="107"/>
      <c r="L39" s="107"/>
      <c r="M39" s="107"/>
      <c r="N39" s="107"/>
      <c r="O39" s="107"/>
      <c r="P39" s="107"/>
    </row>
    <row r="40" spans="2:18" x14ac:dyDescent="0.25">
      <c r="B40" s="107"/>
      <c r="C40" s="109" t="s">
        <v>5</v>
      </c>
      <c r="D40" s="109" t="s">
        <v>1117</v>
      </c>
      <c r="E40" s="375" t="s">
        <v>1131</v>
      </c>
      <c r="F40" s="107"/>
      <c r="G40" s="107"/>
      <c r="H40" s="107"/>
      <c r="I40" s="107"/>
      <c r="J40" s="107"/>
      <c r="K40" s="107"/>
      <c r="L40" s="107"/>
      <c r="M40" s="107"/>
      <c r="N40" s="107"/>
      <c r="O40" s="107"/>
      <c r="P40" s="107"/>
    </row>
    <row r="41" spans="2:18" x14ac:dyDescent="0.25">
      <c r="B41" s="107"/>
      <c r="C41" s="107" t="s">
        <v>6</v>
      </c>
      <c r="D41" s="107"/>
      <c r="E41" s="375" t="s">
        <v>1132</v>
      </c>
      <c r="F41" s="107"/>
      <c r="G41" s="107"/>
      <c r="H41" s="107"/>
      <c r="I41" s="107"/>
      <c r="J41" s="107"/>
      <c r="K41" s="107"/>
      <c r="L41" s="107"/>
      <c r="M41" s="107"/>
      <c r="N41" s="107"/>
      <c r="O41" s="107"/>
      <c r="P41" s="107"/>
    </row>
    <row r="42" spans="2:18" x14ac:dyDescent="0.25">
      <c r="B42" s="107"/>
      <c r="C42" s="107"/>
      <c r="D42" s="107"/>
      <c r="E42" s="107"/>
      <c r="F42" s="107"/>
      <c r="G42" s="107"/>
      <c r="H42" s="107"/>
      <c r="I42" s="107"/>
      <c r="J42" s="107"/>
      <c r="K42" s="107"/>
      <c r="L42" s="107"/>
      <c r="M42" s="107"/>
      <c r="N42" s="107"/>
      <c r="O42" s="107"/>
      <c r="P42" s="107"/>
    </row>
    <row r="43" spans="2:18" x14ac:dyDescent="0.25">
      <c r="B43" s="107"/>
      <c r="C43" s="109" t="s">
        <v>7</v>
      </c>
      <c r="D43" s="109" t="s">
        <v>1117</v>
      </c>
      <c r="E43" s="486" t="s">
        <v>1135</v>
      </c>
      <c r="F43" s="486"/>
      <c r="G43" s="486"/>
      <c r="H43" s="486"/>
      <c r="I43" s="486"/>
      <c r="J43" s="486"/>
      <c r="K43" s="486"/>
      <c r="L43" s="486"/>
      <c r="M43" s="486"/>
      <c r="N43" s="486"/>
      <c r="O43" s="486"/>
      <c r="P43" s="107"/>
    </row>
    <row r="44" spans="2:18" x14ac:dyDescent="0.25">
      <c r="B44" s="107"/>
      <c r="C44" s="107" t="s">
        <v>8</v>
      </c>
      <c r="D44" s="107"/>
      <c r="E44" s="375" t="s">
        <v>1133</v>
      </c>
      <c r="F44" s="375"/>
      <c r="G44" s="374"/>
      <c r="H44" s="374"/>
      <c r="I44" s="374"/>
      <c r="J44" s="374"/>
      <c r="K44" s="374"/>
      <c r="L44" s="374"/>
      <c r="M44" s="374"/>
      <c r="N44" s="374"/>
      <c r="O44" s="374"/>
      <c r="P44" s="107"/>
    </row>
    <row r="45" spans="2:18" x14ac:dyDescent="0.25">
      <c r="B45" s="107"/>
      <c r="C45" s="107"/>
      <c r="D45" s="107"/>
      <c r="E45" s="375" t="s">
        <v>1134</v>
      </c>
      <c r="F45" s="375"/>
      <c r="G45" s="374"/>
      <c r="H45" s="374"/>
      <c r="I45" s="374"/>
      <c r="J45" s="374"/>
      <c r="K45" s="374"/>
      <c r="L45" s="374"/>
      <c r="M45" s="374"/>
      <c r="N45" s="374"/>
      <c r="O45" s="374"/>
      <c r="P45" s="107"/>
    </row>
    <row r="46" spans="2:18" x14ac:dyDescent="0.25">
      <c r="B46" s="107"/>
      <c r="C46" s="107"/>
      <c r="D46" s="107"/>
      <c r="E46" s="107"/>
      <c r="F46" s="107"/>
      <c r="G46" s="107"/>
      <c r="H46" s="107"/>
      <c r="I46" s="107"/>
      <c r="J46" s="107"/>
      <c r="K46" s="107"/>
      <c r="L46" s="107"/>
      <c r="M46" s="107"/>
      <c r="N46" s="107"/>
      <c r="O46" s="107"/>
      <c r="P46" s="107"/>
    </row>
    <row r="47" spans="2:18" x14ac:dyDescent="0.25">
      <c r="B47" s="107"/>
      <c r="C47" s="109" t="s">
        <v>9</v>
      </c>
      <c r="D47" s="109" t="s">
        <v>1117</v>
      </c>
      <c r="E47" s="328" t="s">
        <v>10</v>
      </c>
      <c r="F47" s="107"/>
      <c r="G47" s="107"/>
      <c r="H47" s="107"/>
      <c r="I47" s="107"/>
      <c r="J47" s="107"/>
      <c r="K47" s="107"/>
      <c r="L47" s="107"/>
      <c r="M47" s="107"/>
      <c r="N47" s="107"/>
      <c r="O47" s="107"/>
      <c r="P47" s="107"/>
    </row>
    <row r="48" spans="2:18" x14ac:dyDescent="0.25">
      <c r="B48" s="107"/>
      <c r="C48" s="107" t="s">
        <v>11</v>
      </c>
      <c r="D48" s="107"/>
      <c r="E48" s="384" t="s">
        <v>1136</v>
      </c>
      <c r="F48" s="107"/>
      <c r="G48" s="107"/>
      <c r="H48" s="107"/>
      <c r="I48" s="107"/>
      <c r="J48" s="107"/>
      <c r="K48" s="107"/>
      <c r="L48" s="107"/>
      <c r="M48" s="107"/>
      <c r="N48" s="107"/>
      <c r="O48" s="107"/>
      <c r="P48" s="107"/>
    </row>
    <row r="49" spans="2:16" x14ac:dyDescent="0.25">
      <c r="B49" s="107"/>
      <c r="C49" s="107"/>
      <c r="D49" s="107"/>
      <c r="E49" s="385" t="s">
        <v>1137</v>
      </c>
      <c r="F49" s="107"/>
      <c r="G49" s="107"/>
      <c r="H49" s="107"/>
      <c r="I49" s="107"/>
      <c r="J49" s="107"/>
      <c r="K49" s="107"/>
      <c r="L49" s="107"/>
      <c r="M49" s="107"/>
      <c r="N49" s="107"/>
      <c r="O49" s="107"/>
      <c r="P49" s="107"/>
    </row>
    <row r="50" spans="2:16" ht="15.75" customHeight="1" x14ac:dyDescent="0.25">
      <c r="B50" s="107"/>
      <c r="C50" s="107"/>
      <c r="D50" s="107"/>
      <c r="E50" s="481" t="s">
        <v>12</v>
      </c>
      <c r="F50" s="481"/>
      <c r="G50" s="481"/>
      <c r="H50" s="481"/>
      <c r="I50" s="481"/>
      <c r="J50" s="481"/>
      <c r="K50" s="481"/>
      <c r="L50" s="481"/>
      <c r="M50" s="481"/>
      <c r="N50" s="481"/>
      <c r="O50" s="481"/>
      <c r="P50" s="107"/>
    </row>
    <row r="51" spans="2:16" x14ac:dyDescent="0.25">
      <c r="B51" s="107"/>
      <c r="C51" s="107"/>
      <c r="D51" s="107"/>
      <c r="E51" s="107"/>
      <c r="F51" s="107"/>
      <c r="G51" s="107"/>
      <c r="H51" s="107"/>
      <c r="I51" s="107"/>
      <c r="J51" s="107"/>
      <c r="K51" s="107"/>
      <c r="L51" s="107"/>
      <c r="M51" s="107"/>
      <c r="N51" s="107"/>
      <c r="O51" s="107"/>
      <c r="P51" s="107"/>
    </row>
    <row r="52" spans="2:16" x14ac:dyDescent="0.25">
      <c r="B52" s="107"/>
      <c r="C52" s="107"/>
      <c r="D52" s="107"/>
      <c r="E52" s="107"/>
      <c r="F52" s="107"/>
      <c r="G52" s="107"/>
      <c r="H52" s="107"/>
      <c r="I52" s="107"/>
      <c r="J52" s="107"/>
      <c r="K52" s="107"/>
      <c r="L52" s="107"/>
      <c r="M52" s="107"/>
      <c r="N52" s="107"/>
      <c r="O52" s="107"/>
      <c r="P52" s="107"/>
    </row>
    <row r="53" spans="2:16" x14ac:dyDescent="0.25">
      <c r="B53" s="107"/>
      <c r="C53" s="107"/>
      <c r="D53" s="107"/>
      <c r="E53" s="107"/>
      <c r="F53" s="107"/>
      <c r="G53" s="107"/>
      <c r="H53" s="107"/>
      <c r="I53" s="107"/>
      <c r="J53" s="107"/>
      <c r="K53" s="107"/>
      <c r="L53" s="107"/>
      <c r="M53" s="107"/>
      <c r="N53" s="107"/>
      <c r="O53" s="107"/>
      <c r="P53" s="107"/>
    </row>
  </sheetData>
  <sheetProtection algorithmName="SHA-512" hashValue="uMfC/H8B0F3PtDCfAVx+cXQF3MSUMFL+6ZpeY1fVwW3TZ0TswhRlJT/0EDCwEUh6pxvi22Jhg5DoAwBrm66JdQ==" saltValue="psuVlH6Uf82rwany4gFyoQ==" spinCount="100000" sheet="1" objects="1" scenarios="1" selectLockedCells="1" selectUnlockedCells="1"/>
  <mergeCells count="27">
    <mergeCell ref="B4:P4"/>
    <mergeCell ref="E50:O50"/>
    <mergeCell ref="B5:P5"/>
    <mergeCell ref="B6:P6"/>
    <mergeCell ref="E12:K12"/>
    <mergeCell ref="L12:M12"/>
    <mergeCell ref="N12:O12"/>
    <mergeCell ref="L13:M13"/>
    <mergeCell ref="N13:O13"/>
    <mergeCell ref="L15:M15"/>
    <mergeCell ref="N15:O15"/>
    <mergeCell ref="E16:O16"/>
    <mergeCell ref="E38:O38"/>
    <mergeCell ref="E43:O43"/>
    <mergeCell ref="L23:M23"/>
    <mergeCell ref="N23:O23"/>
    <mergeCell ref="L18:M18"/>
    <mergeCell ref="N18:O18"/>
    <mergeCell ref="E19:L19"/>
    <mergeCell ref="M19:N19"/>
    <mergeCell ref="E25:I25"/>
    <mergeCell ref="L25:M25"/>
    <mergeCell ref="N25:O25"/>
    <mergeCell ref="E20:M20"/>
    <mergeCell ref="N20:O20"/>
    <mergeCell ref="L21:M21"/>
    <mergeCell ref="N21:O21"/>
  </mergeCells>
  <phoneticPr fontId="26" type="noConversion"/>
  <hyperlinks>
    <hyperlink ref="E50:O50" location="'RENTABILITÄTSINFO'!A1" display="Cliquer ici pour la note explicative sur l'EVALUATION ECONOMIQUE DE L'INSTALLATION"/>
  </hyperlinks>
  <pageMargins left="0.70000000000000007" right="0.70000000000000007" top="0.75000000000000011" bottom="0.75000000000000011" header="0.30000000000000004" footer="0.30000000000000004"/>
  <pageSetup paperSize="9" scale="55" orientation="landscape" horizontalDpi="4294967292" verticalDpi="4294967292" r:id="rId1"/>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12"/>
  <sheetViews>
    <sheetView workbookViewId="0">
      <selection activeCell="B9" sqref="B9"/>
    </sheetView>
  </sheetViews>
  <sheetFormatPr baseColWidth="10" defaultColWidth="9.140625" defaultRowHeight="15" x14ac:dyDescent="0.25"/>
  <cols>
    <col min="2" max="2" width="49.140625" customWidth="1"/>
    <col min="3" max="4" width="38.7109375" bestFit="1" customWidth="1"/>
    <col min="12" max="12" width="13.42578125" customWidth="1"/>
    <col min="13" max="13" width="16.42578125" customWidth="1"/>
  </cols>
  <sheetData>
    <row r="2" spans="2:4" x14ac:dyDescent="0.25">
      <c r="B2" t="s">
        <v>1063</v>
      </c>
    </row>
    <row r="4" spans="2:4" x14ac:dyDescent="0.25">
      <c r="B4" t="s">
        <v>1064</v>
      </c>
      <c r="C4">
        <v>200</v>
      </c>
      <c r="D4" t="s">
        <v>1065</v>
      </c>
    </row>
    <row r="5" spans="2:4" x14ac:dyDescent="0.25">
      <c r="B5" t="s">
        <v>1066</v>
      </c>
      <c r="C5">
        <v>456</v>
      </c>
      <c r="D5" t="s">
        <v>1067</v>
      </c>
    </row>
    <row r="6" spans="2:4" x14ac:dyDescent="0.25">
      <c r="B6" t="s">
        <v>1068</v>
      </c>
      <c r="C6">
        <v>279</v>
      </c>
      <c r="D6" t="s">
        <v>1069</v>
      </c>
    </row>
    <row r="7" spans="2:4" x14ac:dyDescent="0.25">
      <c r="B7" t="s">
        <v>1070</v>
      </c>
      <c r="C7">
        <v>340</v>
      </c>
      <c r="D7" t="s">
        <v>1071</v>
      </c>
    </row>
    <row r="10" spans="2:4" x14ac:dyDescent="0.25">
      <c r="B10" t="s">
        <v>1072</v>
      </c>
    </row>
    <row r="12" spans="2:4" x14ac:dyDescent="0.25">
      <c r="B12" t="s">
        <v>1073</v>
      </c>
      <c r="C12">
        <v>672</v>
      </c>
      <c r="D12" t="s">
        <v>1074</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J40"/>
  <sheetViews>
    <sheetView showGridLines="0" showRowColHeaders="0" showRuler="0" view="pageLayout" zoomScaleNormal="100" workbookViewId="0">
      <selection activeCell="A4" sqref="A4:J4"/>
    </sheetView>
  </sheetViews>
  <sheetFormatPr baseColWidth="10" defaultColWidth="11.42578125" defaultRowHeight="15" x14ac:dyDescent="0.25"/>
  <cols>
    <col min="1" max="10" width="8" style="245" customWidth="1"/>
    <col min="11" max="16384" width="11.42578125" style="245"/>
  </cols>
  <sheetData>
    <row r="1" spans="1:10" ht="20.100000000000001" customHeight="1" x14ac:dyDescent="0.25">
      <c r="A1" s="243" t="s">
        <v>13</v>
      </c>
      <c r="B1" s="244"/>
      <c r="C1" s="244"/>
      <c r="D1" s="244"/>
      <c r="E1" s="244"/>
      <c r="F1" s="244"/>
      <c r="G1" s="244"/>
      <c r="H1" s="244"/>
      <c r="I1" s="244"/>
      <c r="J1" s="244"/>
    </row>
    <row r="2" spans="1:10" ht="50.1" customHeight="1" x14ac:dyDescent="0.25">
      <c r="A2" s="489" t="s">
        <v>1085</v>
      </c>
      <c r="B2" s="490"/>
      <c r="C2" s="490"/>
      <c r="D2" s="490"/>
      <c r="E2" s="490"/>
      <c r="F2" s="490"/>
      <c r="G2" s="490"/>
      <c r="H2" s="490"/>
      <c r="I2" s="490"/>
      <c r="J2" s="490"/>
    </row>
    <row r="3" spans="1:10" ht="20.100000000000001" customHeight="1" x14ac:dyDescent="0.25">
      <c r="A3" s="243" t="s">
        <v>14</v>
      </c>
    </row>
    <row r="4" spans="1:10" ht="92.1" customHeight="1" x14ac:dyDescent="0.25">
      <c r="A4" s="489" t="s">
        <v>1100</v>
      </c>
      <c r="B4" s="490"/>
      <c r="C4" s="490"/>
      <c r="D4" s="490"/>
      <c r="E4" s="490"/>
      <c r="F4" s="490"/>
      <c r="G4" s="490"/>
      <c r="H4" s="490"/>
      <c r="I4" s="490"/>
      <c r="J4" s="490"/>
    </row>
    <row r="5" spans="1:10" ht="62.1" customHeight="1" x14ac:dyDescent="0.25">
      <c r="A5" s="489" t="s">
        <v>1101</v>
      </c>
      <c r="B5" s="490"/>
      <c r="C5" s="490"/>
      <c r="D5" s="490"/>
      <c r="E5" s="490"/>
      <c r="F5" s="490"/>
      <c r="G5" s="490"/>
      <c r="H5" s="490"/>
      <c r="I5" s="490"/>
      <c r="J5" s="490"/>
    </row>
    <row r="6" spans="1:10" ht="90.95" customHeight="1" x14ac:dyDescent="0.25">
      <c r="A6" s="489" t="s">
        <v>1102</v>
      </c>
      <c r="B6" s="490"/>
      <c r="C6" s="490"/>
      <c r="D6" s="490"/>
      <c r="E6" s="490"/>
      <c r="F6" s="490"/>
      <c r="G6" s="490"/>
      <c r="H6" s="490"/>
      <c r="I6" s="490"/>
      <c r="J6" s="490"/>
    </row>
    <row r="7" spans="1:10" ht="18" customHeight="1" x14ac:dyDescent="0.25">
      <c r="A7" s="243" t="s">
        <v>15</v>
      </c>
      <c r="B7" s="244"/>
      <c r="C7" s="244"/>
      <c r="D7" s="244"/>
      <c r="E7" s="244"/>
      <c r="F7" s="244"/>
      <c r="G7" s="244"/>
      <c r="H7" s="244"/>
      <c r="I7" s="244"/>
      <c r="J7" s="244"/>
    </row>
    <row r="8" spans="1:10" ht="51" customHeight="1" x14ac:dyDescent="0.25">
      <c r="A8" s="490" t="s">
        <v>16</v>
      </c>
      <c r="B8" s="490"/>
      <c r="C8" s="490"/>
      <c r="D8" s="490"/>
      <c r="E8" s="490"/>
      <c r="F8" s="490"/>
      <c r="G8" s="490"/>
      <c r="H8" s="490"/>
      <c r="I8" s="490"/>
      <c r="J8" s="490"/>
    </row>
    <row r="9" spans="1:10" ht="18" customHeight="1" x14ac:dyDescent="0.25">
      <c r="A9" s="246" t="s">
        <v>17</v>
      </c>
    </row>
    <row r="10" spans="1:10" ht="18.95" customHeight="1" x14ac:dyDescent="0.25">
      <c r="A10" s="491" t="s">
        <v>18</v>
      </c>
      <c r="B10" s="491"/>
      <c r="C10" s="491"/>
      <c r="D10" s="491"/>
      <c r="E10" s="491"/>
      <c r="F10" s="491"/>
      <c r="G10" s="491"/>
      <c r="H10" s="491"/>
      <c r="I10" s="491"/>
      <c r="J10" s="491"/>
    </row>
    <row r="11" spans="1:10" ht="60.95" customHeight="1" x14ac:dyDescent="0.25">
      <c r="A11" s="492" t="s">
        <v>1076</v>
      </c>
      <c r="B11" s="492"/>
      <c r="C11" s="492"/>
      <c r="D11" s="492"/>
      <c r="E11" s="492"/>
      <c r="F11" s="492"/>
      <c r="G11" s="492"/>
      <c r="H11" s="492"/>
      <c r="I11" s="492"/>
      <c r="J11" s="492"/>
    </row>
    <row r="12" spans="1:10" ht="21" customHeight="1" x14ac:dyDescent="0.25">
      <c r="A12" s="246" t="s">
        <v>19</v>
      </c>
    </row>
    <row r="13" spans="1:10" ht="21" customHeight="1" x14ac:dyDescent="0.25">
      <c r="A13" s="489" t="s">
        <v>20</v>
      </c>
      <c r="B13" s="490"/>
      <c r="C13" s="490"/>
      <c r="D13" s="490"/>
      <c r="E13" s="490"/>
      <c r="F13" s="490"/>
      <c r="G13" s="490"/>
      <c r="H13" s="490"/>
      <c r="I13" s="490"/>
      <c r="J13" s="490"/>
    </row>
    <row r="14" spans="1:10" ht="20.100000000000001" customHeight="1" x14ac:dyDescent="0.25">
      <c r="A14" s="246" t="s">
        <v>21</v>
      </c>
    </row>
    <row r="15" spans="1:10" ht="32.1" customHeight="1" x14ac:dyDescent="0.25">
      <c r="A15" s="492" t="s">
        <v>1086</v>
      </c>
      <c r="B15" s="492"/>
      <c r="C15" s="492"/>
      <c r="D15" s="492"/>
      <c r="E15" s="492"/>
      <c r="F15" s="492"/>
      <c r="G15" s="492"/>
      <c r="H15" s="492"/>
      <c r="I15" s="492"/>
      <c r="J15" s="492"/>
    </row>
    <row r="16" spans="1:10" ht="60" customHeight="1" x14ac:dyDescent="0.25">
      <c r="A16" s="489" t="s">
        <v>22</v>
      </c>
      <c r="B16" s="490"/>
      <c r="C16" s="490"/>
      <c r="D16" s="490"/>
      <c r="E16" s="490"/>
      <c r="F16" s="490"/>
      <c r="G16" s="490"/>
      <c r="H16" s="490"/>
      <c r="I16" s="490"/>
      <c r="J16" s="490"/>
    </row>
    <row r="17" spans="1:10" ht="21" customHeight="1" x14ac:dyDescent="0.25">
      <c r="A17" s="246" t="s">
        <v>23</v>
      </c>
    </row>
    <row r="18" spans="1:10" ht="15.95" customHeight="1" x14ac:dyDescent="0.25">
      <c r="A18" s="249" t="s">
        <v>24</v>
      </c>
    </row>
    <row r="19" spans="1:10" ht="74.099999999999994" customHeight="1" x14ac:dyDescent="0.25">
      <c r="A19" s="489" t="s">
        <v>25</v>
      </c>
      <c r="B19" s="490"/>
      <c r="C19" s="490"/>
      <c r="D19" s="490"/>
      <c r="E19" s="490"/>
      <c r="F19" s="490"/>
      <c r="G19" s="490"/>
      <c r="H19" s="490"/>
      <c r="I19" s="490"/>
      <c r="J19" s="490"/>
    </row>
    <row r="20" spans="1:10" ht="47.1" customHeight="1" x14ac:dyDescent="0.25">
      <c r="A20" s="492" t="s">
        <v>1087</v>
      </c>
      <c r="B20" s="492"/>
      <c r="C20" s="492"/>
      <c r="D20" s="492"/>
      <c r="E20" s="492"/>
      <c r="F20" s="492"/>
      <c r="G20" s="492"/>
      <c r="H20" s="492"/>
      <c r="I20" s="492"/>
      <c r="J20" s="492"/>
    </row>
    <row r="21" spans="1:10" ht="15.95" customHeight="1" x14ac:dyDescent="0.25">
      <c r="A21" s="305" t="s">
        <v>26</v>
      </c>
    </row>
    <row r="22" spans="1:10" ht="18" customHeight="1" x14ac:dyDescent="0.25">
      <c r="A22" s="488" t="s">
        <v>1088</v>
      </c>
      <c r="B22" s="488"/>
      <c r="C22" s="488"/>
      <c r="D22" s="488"/>
      <c r="E22" s="488"/>
      <c r="F22" s="488"/>
      <c r="G22" s="488"/>
      <c r="H22" s="488"/>
      <c r="I22" s="488"/>
      <c r="J22" s="488"/>
    </row>
    <row r="23" spans="1:10" ht="21" customHeight="1" x14ac:dyDescent="0.25">
      <c r="A23" s="246" t="s">
        <v>27</v>
      </c>
    </row>
    <row r="24" spans="1:10" ht="35.1" customHeight="1" x14ac:dyDescent="0.25">
      <c r="A24" s="490" t="s">
        <v>28</v>
      </c>
      <c r="B24" s="490"/>
      <c r="C24" s="490"/>
      <c r="D24" s="490"/>
      <c r="E24" s="490"/>
      <c r="F24" s="490"/>
      <c r="G24" s="490"/>
      <c r="H24" s="490"/>
      <c r="I24" s="490"/>
      <c r="J24" s="490"/>
    </row>
    <row r="25" spans="1:10" ht="30.95" customHeight="1" x14ac:dyDescent="0.25">
      <c r="A25" s="489" t="s">
        <v>29</v>
      </c>
      <c r="B25" s="490"/>
      <c r="C25" s="490"/>
      <c r="D25" s="490"/>
      <c r="E25" s="490"/>
      <c r="F25" s="490"/>
      <c r="G25" s="490"/>
      <c r="H25" s="490"/>
      <c r="I25" s="490"/>
      <c r="J25" s="490"/>
    </row>
    <row r="26" spans="1:10" ht="33" customHeight="1" x14ac:dyDescent="0.25">
      <c r="A26" s="493" t="s">
        <v>30</v>
      </c>
      <c r="B26" s="494"/>
      <c r="C26" s="494"/>
      <c r="D26" s="494"/>
      <c r="E26" s="494"/>
      <c r="F26" s="494"/>
      <c r="G26" s="494"/>
      <c r="H26" s="494"/>
      <c r="I26" s="494"/>
      <c r="J26" s="494"/>
    </row>
    <row r="27" spans="1:10" ht="48.95" customHeight="1" x14ac:dyDescent="0.25">
      <c r="A27" s="492" t="s">
        <v>1089</v>
      </c>
      <c r="B27" s="492"/>
      <c r="C27" s="492"/>
      <c r="D27" s="492"/>
      <c r="E27" s="492"/>
      <c r="F27" s="492"/>
      <c r="G27" s="492"/>
      <c r="H27" s="492"/>
      <c r="I27" s="492"/>
      <c r="J27" s="492"/>
    </row>
    <row r="28" spans="1:10" ht="18.95" customHeight="1" x14ac:dyDescent="0.25">
      <c r="A28" s="246" t="s">
        <v>31</v>
      </c>
      <c r="B28" s="304"/>
      <c r="C28" s="304"/>
      <c r="D28" s="304"/>
      <c r="E28" s="304"/>
      <c r="F28" s="304"/>
      <c r="G28" s="304"/>
      <c r="H28" s="304"/>
      <c r="I28" s="304"/>
      <c r="J28" s="304"/>
    </row>
    <row r="29" spans="1:10" ht="80.099999999999994" customHeight="1" x14ac:dyDescent="0.25">
      <c r="A29" s="492" t="s">
        <v>1090</v>
      </c>
      <c r="B29" s="492"/>
      <c r="C29" s="492"/>
      <c r="D29" s="492"/>
      <c r="E29" s="492"/>
      <c r="F29" s="492"/>
      <c r="G29" s="492"/>
      <c r="H29" s="492"/>
      <c r="I29" s="492"/>
      <c r="J29" s="492"/>
    </row>
    <row r="30" spans="1:10" ht="18" customHeight="1" x14ac:dyDescent="0.25">
      <c r="A30" s="246" t="s">
        <v>32</v>
      </c>
      <c r="B30" s="248"/>
      <c r="C30" s="248"/>
      <c r="D30" s="248"/>
      <c r="E30" s="248"/>
      <c r="F30" s="248"/>
      <c r="G30" s="248"/>
      <c r="H30" s="248"/>
      <c r="I30" s="248"/>
      <c r="J30" s="248"/>
    </row>
    <row r="31" spans="1:10" ht="15.95" customHeight="1" x14ac:dyDescent="0.25">
      <c r="A31" s="249" t="s">
        <v>33</v>
      </c>
      <c r="B31" s="248"/>
      <c r="C31" s="248"/>
      <c r="D31" s="248"/>
      <c r="E31" s="248"/>
      <c r="F31" s="248"/>
      <c r="G31" s="248"/>
      <c r="H31" s="248"/>
      <c r="I31" s="248"/>
      <c r="J31" s="248"/>
    </row>
    <row r="32" spans="1:10" ht="15" customHeight="1" x14ac:dyDescent="0.25">
      <c r="A32" s="250" t="s">
        <v>34</v>
      </c>
      <c r="B32" s="248"/>
      <c r="C32" s="248"/>
      <c r="D32" s="248"/>
      <c r="F32" s="250"/>
      <c r="H32" s="364" t="s">
        <v>35</v>
      </c>
      <c r="I32" s="248"/>
      <c r="J32" s="248"/>
    </row>
    <row r="33" spans="1:10" s="324" customFormat="1" ht="18" customHeight="1" x14ac:dyDescent="0.25">
      <c r="A33" s="252" t="s">
        <v>36</v>
      </c>
      <c r="B33" s="323"/>
      <c r="C33" s="323"/>
      <c r="D33" s="323"/>
      <c r="F33" s="252"/>
      <c r="H33" s="365" t="s">
        <v>37</v>
      </c>
      <c r="I33" s="323"/>
      <c r="J33" s="323"/>
    </row>
    <row r="34" spans="1:10" ht="14.1" customHeight="1" x14ac:dyDescent="0.25">
      <c r="A34" s="249" t="s">
        <v>38</v>
      </c>
      <c r="B34" s="251"/>
      <c r="C34" s="251"/>
      <c r="D34" s="251"/>
      <c r="F34" s="247"/>
      <c r="H34" s="366"/>
      <c r="I34" s="248"/>
      <c r="J34" s="248"/>
    </row>
    <row r="35" spans="1:10" s="324" customFormat="1" ht="15" customHeight="1" x14ac:dyDescent="0.25">
      <c r="A35" s="252" t="s">
        <v>39</v>
      </c>
      <c r="B35" s="323"/>
      <c r="C35" s="323"/>
      <c r="D35" s="323"/>
      <c r="F35" s="252"/>
      <c r="H35" s="365" t="s">
        <v>40</v>
      </c>
      <c r="I35" s="323"/>
      <c r="J35" s="323"/>
    </row>
    <row r="36" spans="1:10" ht="20.100000000000001" customHeight="1" x14ac:dyDescent="0.25">
      <c r="A36" s="252" t="s">
        <v>41</v>
      </c>
      <c r="B36" s="251"/>
      <c r="C36" s="251"/>
      <c r="D36" s="251"/>
      <c r="F36" s="250"/>
      <c r="H36" s="364" t="s">
        <v>42</v>
      </c>
      <c r="I36" s="248"/>
      <c r="J36" s="248"/>
    </row>
    <row r="37" spans="1:10" ht="15.95" customHeight="1" x14ac:dyDescent="0.25">
      <c r="A37" s="246" t="s">
        <v>43</v>
      </c>
      <c r="B37" s="248"/>
      <c r="C37" s="248"/>
      <c r="D37" s="248"/>
      <c r="E37" s="248"/>
      <c r="F37" s="248"/>
      <c r="G37" s="248"/>
      <c r="H37" s="248"/>
      <c r="I37" s="248"/>
      <c r="J37" s="248"/>
    </row>
    <row r="38" spans="1:10" ht="36" customHeight="1" x14ac:dyDescent="0.25">
      <c r="A38" s="497" t="s">
        <v>1144</v>
      </c>
      <c r="B38" s="497"/>
      <c r="C38" s="497"/>
      <c r="D38" s="497"/>
      <c r="E38" s="497"/>
      <c r="F38" s="497"/>
      <c r="G38" s="497"/>
      <c r="H38" s="497"/>
      <c r="I38" s="497"/>
      <c r="J38" s="497"/>
    </row>
    <row r="39" spans="1:10" ht="18" customHeight="1" x14ac:dyDescent="0.25">
      <c r="A39" s="495" t="s">
        <v>1080</v>
      </c>
      <c r="B39" s="495"/>
      <c r="C39" s="495"/>
      <c r="D39" s="495"/>
      <c r="E39" s="495"/>
      <c r="F39" s="495"/>
      <c r="G39" s="495"/>
      <c r="H39" s="495"/>
      <c r="I39" s="495"/>
      <c r="J39" s="495"/>
    </row>
    <row r="40" spans="1:10" ht="48" customHeight="1" x14ac:dyDescent="0.25">
      <c r="A40" s="496" t="s">
        <v>1081</v>
      </c>
      <c r="B40" s="496"/>
      <c r="C40" s="496"/>
      <c r="D40" s="496"/>
      <c r="E40" s="496"/>
      <c r="F40" s="496"/>
      <c r="G40" s="496"/>
      <c r="H40" s="496"/>
      <c r="I40" s="496"/>
      <c r="J40" s="496"/>
    </row>
  </sheetData>
  <sheetProtection algorithmName="SHA-512" hashValue="7M036zOoyQ6DACfRiqYiCrmHj13WeIEneFVsaHHT2CiHhcLSzKC2DTUhNzZucnXuhS+2ckRCkPtEa1DIhFs97A==" saltValue="ndhjwRhSGp+pYwWCl3m6SQ==" spinCount="100000" sheet="1" objects="1" scenarios="1" selectLockedCells="1" selectUnlockedCells="1"/>
  <mergeCells count="21">
    <mergeCell ref="A24:J24"/>
    <mergeCell ref="A25:J25"/>
    <mergeCell ref="A26:J26"/>
    <mergeCell ref="A39:J39"/>
    <mergeCell ref="A40:J40"/>
    <mergeCell ref="A27:J27"/>
    <mergeCell ref="A29:J29"/>
    <mergeCell ref="A38:J38"/>
    <mergeCell ref="A22:J22"/>
    <mergeCell ref="A2:J2"/>
    <mergeCell ref="A4:J4"/>
    <mergeCell ref="A5:J5"/>
    <mergeCell ref="A6:J6"/>
    <mergeCell ref="A8:J8"/>
    <mergeCell ref="A10:J10"/>
    <mergeCell ref="A13:J13"/>
    <mergeCell ref="A15:J15"/>
    <mergeCell ref="A16:J16"/>
    <mergeCell ref="A11:J11"/>
    <mergeCell ref="A19:J19"/>
    <mergeCell ref="A20:J20"/>
  </mergeCells>
  <phoneticPr fontId="26" type="noConversion"/>
  <pageMargins left="0.75000000000000011" right="0.75000000000000011" top="1" bottom="1" header="0.5" footer="0.5"/>
  <pageSetup paperSize="9" orientation="portrait" horizontalDpi="4294967292" verticalDpi="4294967292" r:id="rId1"/>
  <headerFooter>
    <oddHeader>&amp;LAnhang 4 - Ausschreibung zu Biomasse-Projekten
&amp;R&amp;9RENTABILITÄTSINFO</oddHeader>
    <oddFooter>&amp;LSPW-DGO4 - Anhang 4 - Version vom 19/05/2016&amp;R&amp;P / &amp;N</oddFooter>
  </headerFooter>
  <rowBreaks count="1" manualBreakCount="1">
    <brk id="16" max="16383" man="1"/>
  </rowBreaks>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3366FF"/>
  </sheetPr>
  <dimension ref="A2:H90"/>
  <sheetViews>
    <sheetView showGridLines="0" showRowColHeaders="0" tabSelected="1" showRuler="0" view="pageLayout" topLeftCell="A23" zoomScaleNormal="100" workbookViewId="0">
      <selection activeCell="A26" sqref="A26:H26"/>
    </sheetView>
  </sheetViews>
  <sheetFormatPr baseColWidth="10" defaultColWidth="10.85546875" defaultRowHeight="15" x14ac:dyDescent="0.25"/>
  <cols>
    <col min="1" max="8" width="9.42578125" style="2" customWidth="1"/>
    <col min="9" max="16384" width="10.85546875" style="2"/>
  </cols>
  <sheetData>
    <row r="2" spans="1:8" ht="91.5" customHeight="1" x14ac:dyDescent="0.25">
      <c r="A2" s="498" t="s">
        <v>44</v>
      </c>
      <c r="B2" s="499"/>
      <c r="C2" s="499"/>
      <c r="D2" s="499"/>
      <c r="E2" s="499"/>
      <c r="F2" s="499"/>
      <c r="G2" s="499"/>
      <c r="H2" s="500"/>
    </row>
    <row r="4" spans="1:8" ht="15.75" x14ac:dyDescent="0.25">
      <c r="A4" s="506" t="s">
        <v>1091</v>
      </c>
      <c r="B4" s="507"/>
      <c r="C4" s="507"/>
      <c r="D4" s="507"/>
      <c r="E4" s="507"/>
      <c r="F4" s="507"/>
      <c r="G4" s="507"/>
      <c r="H4" s="508"/>
    </row>
    <row r="6" spans="1:8" x14ac:dyDescent="0.25">
      <c r="A6" s="3" t="s">
        <v>45</v>
      </c>
    </row>
    <row r="7" spans="1:8" x14ac:dyDescent="0.25">
      <c r="A7" s="3"/>
    </row>
    <row r="8" spans="1:8" ht="32.1" customHeight="1" x14ac:dyDescent="0.25">
      <c r="A8" s="510" t="s">
        <v>46</v>
      </c>
      <c r="B8" s="510"/>
      <c r="C8" s="510"/>
      <c r="D8" s="510"/>
      <c r="E8" s="510"/>
      <c r="F8" s="510"/>
      <c r="G8" s="510"/>
      <c r="H8" s="510"/>
    </row>
    <row r="9" spans="1:8" ht="50.1" customHeight="1" x14ac:dyDescent="0.25">
      <c r="A9" s="510" t="s">
        <v>47</v>
      </c>
      <c r="B9" s="510"/>
      <c r="C9" s="510"/>
      <c r="D9" s="510"/>
      <c r="E9" s="510"/>
      <c r="F9" s="510"/>
      <c r="G9" s="510"/>
      <c r="H9" s="510"/>
    </row>
    <row r="10" spans="1:8" ht="69" customHeight="1" x14ac:dyDescent="0.25">
      <c r="A10" s="510" t="s">
        <v>48</v>
      </c>
      <c r="B10" s="510"/>
      <c r="C10" s="510"/>
      <c r="D10" s="510"/>
      <c r="E10" s="510"/>
      <c r="F10" s="510"/>
      <c r="G10" s="510"/>
      <c r="H10" s="510"/>
    </row>
    <row r="11" spans="1:8" ht="60.95" customHeight="1" x14ac:dyDescent="0.25">
      <c r="A11" s="510" t="s">
        <v>49</v>
      </c>
      <c r="B11" s="510"/>
      <c r="C11" s="510"/>
      <c r="D11" s="510"/>
      <c r="E11" s="510"/>
      <c r="F11" s="510"/>
      <c r="G11" s="510"/>
      <c r="H11" s="510"/>
    </row>
    <row r="12" spans="1:8" ht="17.100000000000001" customHeight="1" x14ac:dyDescent="0.25">
      <c r="A12" s="511" t="s">
        <v>50</v>
      </c>
      <c r="B12" s="511"/>
      <c r="C12" s="511"/>
      <c r="D12" s="511"/>
      <c r="E12" s="511"/>
      <c r="F12" s="511"/>
      <c r="G12" s="511"/>
      <c r="H12" s="511"/>
    </row>
    <row r="13" spans="1:8" x14ac:dyDescent="0.25">
      <c r="A13" s="501" t="s">
        <v>51</v>
      </c>
      <c r="B13" s="502"/>
      <c r="C13" s="501" t="s">
        <v>52</v>
      </c>
      <c r="D13" s="502"/>
      <c r="E13" s="501" t="s">
        <v>53</v>
      </c>
      <c r="F13" s="502"/>
      <c r="G13" s="501" t="s">
        <v>54</v>
      </c>
      <c r="H13" s="502"/>
    </row>
    <row r="14" spans="1:8" x14ac:dyDescent="0.25">
      <c r="A14" s="503" t="s">
        <v>55</v>
      </c>
      <c r="B14" s="504"/>
      <c r="C14" s="505" t="s">
        <v>1077</v>
      </c>
      <c r="D14" s="504"/>
      <c r="E14" s="503" t="s">
        <v>56</v>
      </c>
      <c r="F14" s="504"/>
      <c r="G14" s="503" t="s">
        <v>57</v>
      </c>
      <c r="H14" s="504"/>
    </row>
    <row r="15" spans="1:8" x14ac:dyDescent="0.25">
      <c r="A15" s="509">
        <f>IF(1&lt;=Installation_Ntot,'Beschreibung der Anlagen'!$D16,"")</f>
        <v>0</v>
      </c>
      <c r="B15" s="509"/>
      <c r="C15" s="509">
        <f>IF(1&lt;=Installation_Ntot,'Beschreibung der Anlagen'!$D17,"")</f>
        <v>0</v>
      </c>
      <c r="D15" s="509"/>
      <c r="E15" s="513">
        <f>IF(1&lt;=Installation_Ntot,'Beschreibung der Anlagen'!$D18,"")</f>
        <v>0</v>
      </c>
      <c r="F15" s="513"/>
      <c r="G15" s="512">
        <f>IF(1&lt;=Installation_Ntot,'Beschreibung der Anlagen'!$D21,"")</f>
        <v>0</v>
      </c>
      <c r="H15" s="512"/>
    </row>
    <row r="16" spans="1:8" x14ac:dyDescent="0.25">
      <c r="A16" s="514" t="str">
        <f>IF(2&lt;=Installation_Ntot,'Beschreibung der Anlagen'!$E16,"")</f>
        <v/>
      </c>
      <c r="B16" s="514"/>
      <c r="C16" s="509" t="str">
        <f>IF(2&lt;=Installation_Ntot,'Beschreibung der Anlagen'!$E17,"")</f>
        <v/>
      </c>
      <c r="D16" s="509"/>
      <c r="E16" s="513" t="str">
        <f>IF(2&lt;=Installation_Ntot,'Beschreibung der Anlagen'!$E18,"")</f>
        <v/>
      </c>
      <c r="F16" s="513"/>
      <c r="G16" s="512" t="str">
        <f>IF(2&lt;=Installation_Ntot,'Beschreibung der Anlagen'!$E21,"")</f>
        <v/>
      </c>
      <c r="H16" s="512"/>
    </row>
    <row r="17" spans="1:8" x14ac:dyDescent="0.25">
      <c r="A17" s="509" t="str">
        <f>IF(3&lt;=Installation_Ntot,'Beschreibung der Anlagen'!$F16,"")</f>
        <v/>
      </c>
      <c r="B17" s="509"/>
      <c r="C17" s="509" t="str">
        <f>IF(3&lt;=Installation_Ntot,'Beschreibung der Anlagen'!$F17,"")</f>
        <v/>
      </c>
      <c r="D17" s="509"/>
      <c r="E17" s="509" t="str">
        <f>IF(3&lt;=Installation_Ntot,'Beschreibung der Anlagen'!$F18,"")</f>
        <v/>
      </c>
      <c r="F17" s="509"/>
      <c r="G17" s="512" t="str">
        <f>IF(3&lt;=Installation_Ntot,'Beschreibung der Anlagen'!$F21,"")</f>
        <v/>
      </c>
      <c r="H17" s="512"/>
    </row>
    <row r="18" spans="1:8" x14ac:dyDescent="0.25">
      <c r="A18" s="509" t="str">
        <f>IF(4&lt;=Installation_Ntot,'Beschreibung der Anlagen'!$G16,"")</f>
        <v/>
      </c>
      <c r="B18" s="509"/>
      <c r="C18" s="509" t="str">
        <f>IF(4&lt;=Installation_Ntot,'Beschreibung der Anlagen'!$G17,"")</f>
        <v/>
      </c>
      <c r="D18" s="509"/>
      <c r="E18" s="509" t="str">
        <f>IF(4&lt;=Installation_Ntot,'Beschreibung der Anlagen'!$G18,"")</f>
        <v/>
      </c>
      <c r="F18" s="509"/>
      <c r="G18" s="512" t="str">
        <f>IF(4&lt;=Installation_Ntot,'Beschreibung der Anlagen'!$G21,"")</f>
        <v/>
      </c>
      <c r="H18" s="512"/>
    </row>
    <row r="19" spans="1:8" x14ac:dyDescent="0.25">
      <c r="A19" s="509" t="str">
        <f>IF(5&lt;=Installation_Ntot,'Beschreibung der Anlagen'!$H16,"")</f>
        <v/>
      </c>
      <c r="B19" s="509"/>
      <c r="C19" s="509" t="str">
        <f>IF(5&lt;=Installation_Ntot,'Beschreibung der Anlagen'!$H17,"")</f>
        <v/>
      </c>
      <c r="D19" s="509"/>
      <c r="E19" s="509" t="str">
        <f>IF(5&lt;=Installation_Ntot,'Beschreibung der Anlagen'!$H18,"")</f>
        <v/>
      </c>
      <c r="F19" s="509"/>
      <c r="G19" s="512" t="str">
        <f>IF(5&lt;=Installation_Ntot,'Beschreibung der Anlagen'!$H21,"")</f>
        <v/>
      </c>
      <c r="H19" s="512"/>
    </row>
    <row r="21" spans="1:8" x14ac:dyDescent="0.25">
      <c r="A21" s="3"/>
    </row>
    <row r="22" spans="1:8" x14ac:dyDescent="0.25">
      <c r="A22" s="3" t="s">
        <v>58</v>
      </c>
    </row>
    <row r="23" spans="1:8" x14ac:dyDescent="0.25">
      <c r="A23" s="3"/>
    </row>
    <row r="24" spans="1:8" ht="138" customHeight="1" x14ac:dyDescent="0.25">
      <c r="A24" s="518" t="s">
        <v>59</v>
      </c>
      <c r="B24" s="518"/>
      <c r="C24" s="518"/>
      <c r="D24" s="518"/>
      <c r="E24" s="518"/>
      <c r="F24" s="518"/>
      <c r="G24" s="518"/>
      <c r="H24" s="518"/>
    </row>
    <row r="25" spans="1:8" ht="69.95" customHeight="1" x14ac:dyDescent="0.25">
      <c r="A25" s="519" t="s">
        <v>1228</v>
      </c>
      <c r="B25" s="518"/>
      <c r="C25" s="518"/>
      <c r="D25" s="518"/>
      <c r="E25" s="518"/>
      <c r="F25" s="518"/>
      <c r="G25" s="518"/>
      <c r="H25" s="518"/>
    </row>
    <row r="26" spans="1:8" ht="18.95" customHeight="1" x14ac:dyDescent="0.25">
      <c r="A26" s="511" t="s">
        <v>60</v>
      </c>
      <c r="B26" s="511"/>
      <c r="C26" s="511"/>
      <c r="D26" s="511"/>
      <c r="E26" s="511"/>
      <c r="F26" s="511"/>
      <c r="G26" s="511"/>
      <c r="H26" s="511"/>
    </row>
    <row r="27" spans="1:8" x14ac:dyDescent="0.25">
      <c r="B27" s="501" t="s">
        <v>61</v>
      </c>
      <c r="C27" s="502"/>
      <c r="D27" s="501" t="s">
        <v>62</v>
      </c>
      <c r="E27" s="502"/>
      <c r="F27" s="501" t="s">
        <v>63</v>
      </c>
      <c r="G27" s="502"/>
    </row>
    <row r="28" spans="1:8" x14ac:dyDescent="0.25">
      <c r="B28" s="503" t="s">
        <v>64</v>
      </c>
      <c r="C28" s="504"/>
      <c r="D28" s="503" t="s">
        <v>65</v>
      </c>
      <c r="E28" s="504"/>
      <c r="F28" s="503" t="s">
        <v>66</v>
      </c>
      <c r="G28" s="504"/>
    </row>
    <row r="29" spans="1:8" x14ac:dyDescent="0.25">
      <c r="B29" s="515">
        <f>A15</f>
        <v>0</v>
      </c>
      <c r="C29" s="515"/>
      <c r="D29" s="516" t="e">
        <f>IF(B29="","",INDEX(INDIRECT("'Install. 0" &amp; MATCH(B29,denomination,0) &amp; " - Production'!Production_MWhe"),1))</f>
        <v>#N/A</v>
      </c>
      <c r="E29" s="517"/>
      <c r="F29" s="516" t="e">
        <f>IF(D29="","",INDIRECT("'Install. 0" &amp; MATCH(B29,denomination,0) &amp; " - Production'!Mwhe_moy"))</f>
        <v>#N/A</v>
      </c>
      <c r="G29" s="517"/>
    </row>
    <row r="30" spans="1:8" x14ac:dyDescent="0.25">
      <c r="B30" s="515" t="str">
        <f>A16</f>
        <v/>
      </c>
      <c r="C30" s="515"/>
      <c r="D30" s="516" t="str">
        <f>IF(B30="","",INDEX(INDIRECT("'Install. 0" &amp; MATCH(B30,denomination,0) &amp; " - Production'!Production_MWhe"),1))</f>
        <v/>
      </c>
      <c r="E30" s="517"/>
      <c r="F30" s="516" t="str">
        <f>IF(D30="","",INDIRECT("'Install. 0" &amp; MATCH(B30,denomination,0) &amp; " - Production'!Mwhe_moy"))</f>
        <v/>
      </c>
      <c r="G30" s="517"/>
    </row>
    <row r="31" spans="1:8" x14ac:dyDescent="0.25">
      <c r="B31" s="515" t="str">
        <f>A17</f>
        <v/>
      </c>
      <c r="C31" s="515"/>
      <c r="D31" s="516" t="str">
        <f>IF(B31="","",INDEX(INDIRECT("'Install. 0" &amp; MATCH(B31,denomination,0) &amp; " - Production'!Production_MWhe"),1))</f>
        <v/>
      </c>
      <c r="E31" s="517"/>
      <c r="F31" s="516" t="str">
        <f>IF(D31="","",INDIRECT("'Install. 0" &amp; MATCH(B31,denomination,0) &amp; " - Production'!Mwhe_moy"))</f>
        <v/>
      </c>
      <c r="G31" s="517"/>
    </row>
    <row r="32" spans="1:8" x14ac:dyDescent="0.25">
      <c r="B32" s="515" t="str">
        <f>A18</f>
        <v/>
      </c>
      <c r="C32" s="515"/>
      <c r="D32" s="516" t="str">
        <f>IF(B32="","",INDEX(INDIRECT("'Install. 0" &amp; MATCH(B32,denomination,0) &amp; " - Production'!Production_MWhe"),1))</f>
        <v/>
      </c>
      <c r="E32" s="517"/>
      <c r="F32" s="516" t="str">
        <f>IF(D32="","",INDIRECT("'Install. 0" &amp; MATCH(B32,denomination,0) &amp; " - Production'!Mwhe_moy"))</f>
        <v/>
      </c>
      <c r="G32" s="517"/>
    </row>
    <row r="33" spans="1:7" x14ac:dyDescent="0.25">
      <c r="B33" s="515" t="str">
        <f>A19</f>
        <v/>
      </c>
      <c r="C33" s="515"/>
      <c r="D33" s="516" t="str">
        <f>IF(B33="","",INDEX(INDIRECT("'Install. 0" &amp; MATCH(B33,denomination,0) &amp; " - Production'!Production_MWhe"),1))</f>
        <v/>
      </c>
      <c r="E33" s="517"/>
      <c r="F33" s="516" t="str">
        <f>IF(D33="","",INDIRECT("'Install. 0" &amp; MATCH(B33,denomination,0) &amp; " - Production'!Mwhe_moy"))</f>
        <v/>
      </c>
      <c r="G33" s="517"/>
    </row>
    <row r="34" spans="1:7" x14ac:dyDescent="0.25">
      <c r="B34" s="522" t="s">
        <v>67</v>
      </c>
      <c r="C34" s="522"/>
      <c r="D34" s="523" t="e">
        <f>SUM(D29:E33)</f>
        <v>#N/A</v>
      </c>
      <c r="E34" s="524"/>
      <c r="F34" s="523" t="e">
        <f>SUM(F29:G33)</f>
        <v>#N/A</v>
      </c>
      <c r="G34" s="524"/>
    </row>
    <row r="35" spans="1:7" x14ac:dyDescent="0.25">
      <c r="B35" s="2" t="s">
        <v>68</v>
      </c>
    </row>
    <row r="37" spans="1:7" x14ac:dyDescent="0.25">
      <c r="B37" s="501" t="s">
        <v>69</v>
      </c>
      <c r="C37" s="502"/>
      <c r="D37" s="501" t="s">
        <v>70</v>
      </c>
      <c r="E37" s="502"/>
      <c r="F37" s="501" t="s">
        <v>71</v>
      </c>
      <c r="G37" s="502"/>
    </row>
    <row r="38" spans="1:7" x14ac:dyDescent="0.25">
      <c r="B38" s="503" t="s">
        <v>72</v>
      </c>
      <c r="C38" s="504"/>
      <c r="D38" s="503" t="s">
        <v>73</v>
      </c>
      <c r="E38" s="504"/>
      <c r="F38" s="503" t="s">
        <v>74</v>
      </c>
      <c r="G38" s="504"/>
    </row>
    <row r="39" spans="1:7" x14ac:dyDescent="0.25">
      <c r="B39" s="509">
        <f>B29</f>
        <v>0</v>
      </c>
      <c r="C39" s="509"/>
      <c r="D39" s="520" t="e">
        <f>IF(B39="","",INDEX(INDIRECT("'Install. 0" &amp; MATCH(B39,denomination,0) &amp; " - Production'!Production_MWhq"),1))</f>
        <v>#N/A</v>
      </c>
      <c r="E39" s="521"/>
      <c r="F39" s="520" t="e">
        <f>IF(D39="","",INDIRECT("'Install. 0" &amp; MATCH(B39,denomination,0) &amp; " - Production'!Mwhq_moy"))</f>
        <v>#N/A</v>
      </c>
      <c r="G39" s="521"/>
    </row>
    <row r="40" spans="1:7" x14ac:dyDescent="0.25">
      <c r="B40" s="509" t="str">
        <f>B30</f>
        <v/>
      </c>
      <c r="C40" s="509"/>
      <c r="D40" s="520" t="str">
        <f>IF(B40="","",INDEX(INDIRECT("'Install. 0" &amp; MATCH(B40,denomination,0) &amp; " - Production'!Production_MWhq"),1))</f>
        <v/>
      </c>
      <c r="E40" s="521"/>
      <c r="F40" s="520" t="str">
        <f>IF(D40="","",INDIRECT("'Install. 0" &amp; MATCH(B40,denomination,0) &amp; " - Production'!Mwhq_moy"))</f>
        <v/>
      </c>
      <c r="G40" s="521"/>
    </row>
    <row r="41" spans="1:7" x14ac:dyDescent="0.25">
      <c r="B41" s="509" t="str">
        <f>B31</f>
        <v/>
      </c>
      <c r="C41" s="509"/>
      <c r="D41" s="520" t="str">
        <f>IF(B41="","",INDEX(INDIRECT("'Install. 0" &amp; MATCH(B41,denomination,0) &amp; " - Production'!Production_MWhq"),1))</f>
        <v/>
      </c>
      <c r="E41" s="521"/>
      <c r="F41" s="520" t="str">
        <f>IF(D41="","",INDIRECT("'Install. 0" &amp; MATCH(B41,denomination,0) &amp; " - Production'!Mwhq_moy"))</f>
        <v/>
      </c>
      <c r="G41" s="521"/>
    </row>
    <row r="42" spans="1:7" x14ac:dyDescent="0.25">
      <c r="B42" s="509" t="str">
        <f>B32</f>
        <v/>
      </c>
      <c r="C42" s="509"/>
      <c r="D42" s="520" t="str">
        <f>IF(B42="","",INDEX(INDIRECT("'Install. 0" &amp; MATCH(B42,denomination,0) &amp; " - Production'!Production_MWhq"),1))</f>
        <v/>
      </c>
      <c r="E42" s="521"/>
      <c r="F42" s="520" t="str">
        <f>IF(D42="","",INDIRECT("'Install. 0" &amp; MATCH(B42,denomination,0) &amp; " - Production'!Mwhq_moy"))</f>
        <v/>
      </c>
      <c r="G42" s="521"/>
    </row>
    <row r="43" spans="1:7" x14ac:dyDescent="0.25">
      <c r="B43" s="509" t="str">
        <f>B33</f>
        <v/>
      </c>
      <c r="C43" s="509"/>
      <c r="D43" s="520" t="str">
        <f>IF(B43="","",INDEX(INDIRECT("'Install. 0" &amp; MATCH(B43,denomination,0) &amp; " - Production'!Production_MWhq"),1))</f>
        <v/>
      </c>
      <c r="E43" s="521"/>
      <c r="F43" s="520" t="str">
        <f>IF(D43="","",INDIRECT("'Install. 0" &amp; MATCH(B43,denomination,0) &amp; " - Production'!Mwhq_moy"))</f>
        <v/>
      </c>
      <c r="G43" s="521"/>
    </row>
    <row r="44" spans="1:7" x14ac:dyDescent="0.25">
      <c r="B44" s="522" t="s">
        <v>75</v>
      </c>
      <c r="C44" s="522"/>
      <c r="D44" s="523" t="e">
        <f>SUM(D39:E43)</f>
        <v>#N/A</v>
      </c>
      <c r="E44" s="524"/>
      <c r="F44" s="523" t="e">
        <f>SUM(F39:G43)</f>
        <v>#N/A</v>
      </c>
      <c r="G44" s="524"/>
    </row>
    <row r="45" spans="1:7" x14ac:dyDescent="0.25">
      <c r="B45" s="2" t="s">
        <v>76</v>
      </c>
    </row>
    <row r="47" spans="1:7" x14ac:dyDescent="0.25">
      <c r="A47" s="367" t="s">
        <v>1092</v>
      </c>
    </row>
    <row r="48" spans="1:7" x14ac:dyDescent="0.25">
      <c r="A48" s="367" t="s">
        <v>1093</v>
      </c>
    </row>
    <row r="50" spans="1:8" ht="27.95" customHeight="1" x14ac:dyDescent="0.25">
      <c r="A50" s="528" t="s">
        <v>77</v>
      </c>
      <c r="B50" s="528"/>
      <c r="C50" s="528"/>
      <c r="D50" s="528"/>
      <c r="E50" s="528"/>
      <c r="F50" s="528"/>
      <c r="G50" s="528"/>
      <c r="H50" s="528"/>
    </row>
    <row r="52" spans="1:8" s="112" customFormat="1" ht="38.1" customHeight="1" x14ac:dyDescent="0.25">
      <c r="A52" s="510" t="s">
        <v>78</v>
      </c>
      <c r="B52" s="510"/>
      <c r="C52" s="510"/>
      <c r="D52" s="510"/>
      <c r="E52" s="510"/>
      <c r="F52" s="510"/>
      <c r="G52" s="510"/>
      <c r="H52" s="510"/>
    </row>
    <row r="53" spans="1:8" ht="18" x14ac:dyDescent="0.35">
      <c r="C53" s="2" t="s">
        <v>79</v>
      </c>
    </row>
    <row r="54" spans="1:8" ht="18" x14ac:dyDescent="0.35">
      <c r="B54" s="2" t="s">
        <v>80</v>
      </c>
      <c r="C54" s="2" t="s">
        <v>81</v>
      </c>
    </row>
    <row r="57" spans="1:8" ht="18" x14ac:dyDescent="0.35">
      <c r="A57" s="501" t="s">
        <v>82</v>
      </c>
      <c r="B57" s="502"/>
      <c r="C57" s="501" t="s">
        <v>83</v>
      </c>
      <c r="D57" s="502"/>
      <c r="E57" s="501" t="s">
        <v>84</v>
      </c>
      <c r="F57" s="502"/>
      <c r="G57" s="501" t="s">
        <v>85</v>
      </c>
      <c r="H57" s="502"/>
    </row>
    <row r="58" spans="1:8" x14ac:dyDescent="0.25">
      <c r="A58" s="503" t="s">
        <v>86</v>
      </c>
      <c r="B58" s="504"/>
      <c r="C58" s="503" t="s">
        <v>87</v>
      </c>
      <c r="D58" s="504"/>
      <c r="E58" s="503" t="s">
        <v>88</v>
      </c>
      <c r="F58" s="504"/>
      <c r="G58" s="503" t="s">
        <v>89</v>
      </c>
      <c r="H58" s="504"/>
    </row>
    <row r="59" spans="1:8" x14ac:dyDescent="0.25">
      <c r="A59" s="509">
        <f t="shared" ref="A59:A64" si="0">B39</f>
        <v>0</v>
      </c>
      <c r="B59" s="509"/>
      <c r="C59" s="526" t="e">
        <f>IF(A59="","",ROUND(INDIRECT("'Install. 0" &amp; MATCH(A59,denomination,0) &amp; " - Rentabilite'!soutien_cv"),3))</f>
        <v>#N/A</v>
      </c>
      <c r="D59" s="527"/>
      <c r="E59" s="520" t="e">
        <f>D29</f>
        <v>#N/A</v>
      </c>
      <c r="F59" s="521"/>
      <c r="G59" s="520" t="e">
        <f>IF(A59="","",ROUND(E59*C59,0))</f>
        <v>#N/A</v>
      </c>
      <c r="H59" s="521"/>
    </row>
    <row r="60" spans="1:8" x14ac:dyDescent="0.25">
      <c r="A60" s="509" t="str">
        <f t="shared" si="0"/>
        <v/>
      </c>
      <c r="B60" s="509"/>
      <c r="C60" s="526" t="str">
        <f>IF(A60="","",ROUND(INDIRECT("'Install. 0" &amp; MATCH(A60,denomination,0) &amp; " - Rentabilite'!soutien_cv"),3))</f>
        <v/>
      </c>
      <c r="D60" s="527"/>
      <c r="E60" s="520" t="str">
        <f>D30</f>
        <v/>
      </c>
      <c r="F60" s="521"/>
      <c r="G60" s="520" t="str">
        <f>IF(A60="","",ROUND(E60*C60,0))</f>
        <v/>
      </c>
      <c r="H60" s="521"/>
    </row>
    <row r="61" spans="1:8" x14ac:dyDescent="0.25">
      <c r="A61" s="509" t="str">
        <f t="shared" si="0"/>
        <v/>
      </c>
      <c r="B61" s="509"/>
      <c r="C61" s="526" t="str">
        <f>IF(A61="","",ROUND(INDIRECT("'Install. 0" &amp; MATCH(A61,denomination,0) &amp; " - Rentabilite'!soutien_cv"),3))</f>
        <v/>
      </c>
      <c r="D61" s="527"/>
      <c r="E61" s="520" t="str">
        <f>D31</f>
        <v/>
      </c>
      <c r="F61" s="521"/>
      <c r="G61" s="520" t="str">
        <f>IF(A61="","",ROUND(E61*C61,0))</f>
        <v/>
      </c>
      <c r="H61" s="521"/>
    </row>
    <row r="62" spans="1:8" x14ac:dyDescent="0.25">
      <c r="A62" s="509" t="str">
        <f t="shared" si="0"/>
        <v/>
      </c>
      <c r="B62" s="509"/>
      <c r="C62" s="526" t="str">
        <f>IF(A62="","",ROUND(INDIRECT("'Install. 0" &amp; MATCH(A62,denomination,0) &amp; " - Rentabilite'!soutien_cv"),3))</f>
        <v/>
      </c>
      <c r="D62" s="527"/>
      <c r="E62" s="520" t="str">
        <f>D32</f>
        <v/>
      </c>
      <c r="F62" s="521"/>
      <c r="G62" s="520" t="str">
        <f>IF(A62="","",ROUND(E62*C62,0))</f>
        <v/>
      </c>
      <c r="H62" s="521"/>
    </row>
    <row r="63" spans="1:8" x14ac:dyDescent="0.25">
      <c r="A63" s="509" t="str">
        <f t="shared" si="0"/>
        <v/>
      </c>
      <c r="B63" s="509"/>
      <c r="C63" s="526" t="str">
        <f>IF(A63="","",ROUND(INDIRECT("'Install. 0" &amp; MATCH(A63,denomination,0) &amp; " - Rentabilite'!soutien_cv"),3))</f>
        <v/>
      </c>
      <c r="D63" s="527"/>
      <c r="E63" s="520" t="str">
        <f>D33</f>
        <v/>
      </c>
      <c r="F63" s="521"/>
      <c r="G63" s="520" t="str">
        <f>IF(A63="","",ROUND(E63*C63,0))</f>
        <v/>
      </c>
      <c r="H63" s="521"/>
    </row>
    <row r="64" spans="1:8" x14ac:dyDescent="0.25">
      <c r="A64" s="522" t="str">
        <f t="shared" si="0"/>
        <v>GESAMT</v>
      </c>
      <c r="B64" s="522"/>
      <c r="C64" s="525" t="e">
        <f>ROUND(G64/E64,3)</f>
        <v>#N/A</v>
      </c>
      <c r="D64" s="525"/>
      <c r="E64" s="523" t="e">
        <f>SUM(E59:F63)</f>
        <v>#N/A</v>
      </c>
      <c r="F64" s="524"/>
      <c r="G64" s="523" t="e">
        <f>SUM(G59:H63)</f>
        <v>#N/A</v>
      </c>
      <c r="H64" s="524"/>
    </row>
    <row r="65" spans="1:4" x14ac:dyDescent="0.25">
      <c r="A65" s="2" t="s">
        <v>90</v>
      </c>
    </row>
    <row r="67" spans="1:4" x14ac:dyDescent="0.25">
      <c r="A67" s="3"/>
    </row>
    <row r="69" spans="1:4" x14ac:dyDescent="0.25">
      <c r="A69" s="3" t="s">
        <v>91</v>
      </c>
    </row>
    <row r="72" spans="1:4" x14ac:dyDescent="0.25">
      <c r="A72" s="501" t="s">
        <v>92</v>
      </c>
      <c r="B72" s="502"/>
      <c r="C72" s="501" t="s">
        <v>93</v>
      </c>
      <c r="D72" s="502"/>
    </row>
    <row r="73" spans="1:4" x14ac:dyDescent="0.25">
      <c r="A73" s="503" t="s">
        <v>94</v>
      </c>
      <c r="B73" s="504"/>
      <c r="C73" s="503" t="s">
        <v>95</v>
      </c>
      <c r="D73" s="504"/>
    </row>
    <row r="74" spans="1:4" x14ac:dyDescent="0.25">
      <c r="A74" s="509">
        <f>A59</f>
        <v>0</v>
      </c>
      <c r="B74" s="509"/>
      <c r="C74" s="520" t="e">
        <f>IF(A74="","",5%*G59*65)</f>
        <v>#N/A</v>
      </c>
      <c r="D74" s="521"/>
    </row>
    <row r="75" spans="1:4" x14ac:dyDescent="0.25">
      <c r="A75" s="509" t="str">
        <f>A60</f>
        <v/>
      </c>
      <c r="B75" s="509"/>
      <c r="C75" s="520" t="str">
        <f>IF(A75="","",5%*G60*65)</f>
        <v/>
      </c>
      <c r="D75" s="521"/>
    </row>
    <row r="76" spans="1:4" x14ac:dyDescent="0.25">
      <c r="A76" s="509" t="str">
        <f>A61</f>
        <v/>
      </c>
      <c r="B76" s="509"/>
      <c r="C76" s="520" t="str">
        <f>IF(A76="","",5%*G61*65)</f>
        <v/>
      </c>
      <c r="D76" s="521"/>
    </row>
    <row r="77" spans="1:4" x14ac:dyDescent="0.25">
      <c r="A77" s="509" t="str">
        <f>A62</f>
        <v/>
      </c>
      <c r="B77" s="509"/>
      <c r="C77" s="520" t="str">
        <f>IF(A77="","",5%*G62*65)</f>
        <v/>
      </c>
      <c r="D77" s="521"/>
    </row>
    <row r="78" spans="1:4" x14ac:dyDescent="0.25">
      <c r="A78" s="515" t="str">
        <f>A63</f>
        <v/>
      </c>
      <c r="B78" s="515"/>
      <c r="C78" s="516" t="str">
        <f>IF(A78="","",5%*G63*65)</f>
        <v/>
      </c>
      <c r="D78" s="517"/>
    </row>
    <row r="79" spans="1:4" x14ac:dyDescent="0.25">
      <c r="A79" s="522" t="s">
        <v>96</v>
      </c>
      <c r="B79" s="522"/>
      <c r="C79" s="523" t="e">
        <f>SUM(C74:D78)</f>
        <v>#N/A</v>
      </c>
      <c r="D79" s="524"/>
    </row>
    <row r="82" spans="1:4" x14ac:dyDescent="0.25">
      <c r="A82" s="3" t="s">
        <v>97</v>
      </c>
    </row>
    <row r="84" spans="1:4" x14ac:dyDescent="0.25">
      <c r="A84" s="501" t="s">
        <v>98</v>
      </c>
      <c r="B84" s="502"/>
      <c r="C84" s="501" t="s">
        <v>99</v>
      </c>
      <c r="D84" s="502"/>
    </row>
    <row r="85" spans="1:4" x14ac:dyDescent="0.25">
      <c r="A85" s="503" t="s">
        <v>100</v>
      </c>
      <c r="B85" s="504"/>
      <c r="C85" s="503" t="s">
        <v>101</v>
      </c>
      <c r="D85" s="504"/>
    </row>
    <row r="86" spans="1:4" x14ac:dyDescent="0.25">
      <c r="A86" s="509">
        <f>A74</f>
        <v>0</v>
      </c>
      <c r="B86" s="509"/>
      <c r="C86" s="529" t="e">
        <f>IF(A86="","",INDIRECT("'Install. 0" &amp; MATCH(A86,denomination,0) &amp; " - Rentabilite'!IRR"))</f>
        <v>#N/A</v>
      </c>
      <c r="D86" s="530"/>
    </row>
    <row r="87" spans="1:4" x14ac:dyDescent="0.25">
      <c r="A87" s="509" t="str">
        <f>A75</f>
        <v/>
      </c>
      <c r="B87" s="509"/>
      <c r="C87" s="520" t="str">
        <f>IF(A87="","",INDIRECT("'Install. 0" &amp; MATCH(A87,denomination,0) &amp; " - Rentabilite'!IRR"))</f>
        <v/>
      </c>
      <c r="D87" s="521"/>
    </row>
    <row r="88" spans="1:4" x14ac:dyDescent="0.25">
      <c r="A88" s="509" t="str">
        <f>A76</f>
        <v/>
      </c>
      <c r="B88" s="509"/>
      <c r="C88" s="520" t="str">
        <f>IF(A88="","",INDIRECT("'Install. 0" &amp; MATCH(A88,denomination,0) &amp; " - Rentabilite'!IRR"))</f>
        <v/>
      </c>
      <c r="D88" s="521"/>
    </row>
    <row r="89" spans="1:4" x14ac:dyDescent="0.25">
      <c r="A89" s="509" t="str">
        <f>A77</f>
        <v/>
      </c>
      <c r="B89" s="509"/>
      <c r="C89" s="520" t="str">
        <f>IF(A89="","",INDIRECT("'Install. 0" &amp; MATCH(A89,denomination,0) &amp; " - Rentabilite'!IRR"))</f>
        <v/>
      </c>
      <c r="D89" s="521"/>
    </row>
    <row r="90" spans="1:4" x14ac:dyDescent="0.25">
      <c r="A90" s="515" t="str">
        <f>A78</f>
        <v/>
      </c>
      <c r="B90" s="515"/>
      <c r="C90" s="516" t="str">
        <f>IF(A90="","",INDIRECT("'Install. 0" &amp; MATCH(A90,denomination,0) &amp; " - Rentabilite'!IRR"))</f>
        <v/>
      </c>
      <c r="D90" s="517"/>
    </row>
  </sheetData>
  <sheetProtection algorithmName="SHA-512" hashValue="n1BXFHVppH1gL2PcMhikAMc2iMwLrFHcYQRtZ/zF5jAaP6GhRG+EQ4eAhaOW5VlpGUq+NUvaK3j/qTjig/r4LA==" saltValue="cs1owHekXuNS9eTciMIa9g==" spinCount="100000" sheet="1" objects="1" scenarios="1" selectLockedCells="1" selectUnlockedCells="1"/>
  <mergeCells count="150">
    <mergeCell ref="A50:H50"/>
    <mergeCell ref="A89:B89"/>
    <mergeCell ref="C89:D89"/>
    <mergeCell ref="A90:B90"/>
    <mergeCell ref="C90:D90"/>
    <mergeCell ref="A84:B84"/>
    <mergeCell ref="C84:D84"/>
    <mergeCell ref="A85:B85"/>
    <mergeCell ref="C85:D85"/>
    <mergeCell ref="A86:B86"/>
    <mergeCell ref="C86:D86"/>
    <mergeCell ref="A87:B87"/>
    <mergeCell ref="C87:D87"/>
    <mergeCell ref="A88:B88"/>
    <mergeCell ref="C88:D88"/>
    <mergeCell ref="A64:B64"/>
    <mergeCell ref="G64:H64"/>
    <mergeCell ref="A72:B72"/>
    <mergeCell ref="C72:D72"/>
    <mergeCell ref="A62:B62"/>
    <mergeCell ref="C62:D62"/>
    <mergeCell ref="E62:F62"/>
    <mergeCell ref="G62:H62"/>
    <mergeCell ref="A63:B63"/>
    <mergeCell ref="E58:F58"/>
    <mergeCell ref="G58:H58"/>
    <mergeCell ref="A59:B59"/>
    <mergeCell ref="C59:D59"/>
    <mergeCell ref="E59:F59"/>
    <mergeCell ref="G59:H59"/>
    <mergeCell ref="A76:B76"/>
    <mergeCell ref="C76:D76"/>
    <mergeCell ref="C63:D63"/>
    <mergeCell ref="E63:F63"/>
    <mergeCell ref="G63:H63"/>
    <mergeCell ref="A60:B60"/>
    <mergeCell ref="C60:D60"/>
    <mergeCell ref="E60:F60"/>
    <mergeCell ref="G60:H60"/>
    <mergeCell ref="A61:B61"/>
    <mergeCell ref="C61:D61"/>
    <mergeCell ref="E61:F61"/>
    <mergeCell ref="G61:H61"/>
    <mergeCell ref="A77:B77"/>
    <mergeCell ref="C77:D77"/>
    <mergeCell ref="A78:B78"/>
    <mergeCell ref="C78:D78"/>
    <mergeCell ref="A79:B79"/>
    <mergeCell ref="C79:D79"/>
    <mergeCell ref="B44:C44"/>
    <mergeCell ref="D44:E44"/>
    <mergeCell ref="A57:B57"/>
    <mergeCell ref="C57:D57"/>
    <mergeCell ref="E57:F57"/>
    <mergeCell ref="C64:D64"/>
    <mergeCell ref="E64:F64"/>
    <mergeCell ref="F44:G44"/>
    <mergeCell ref="A52:H52"/>
    <mergeCell ref="G57:H57"/>
    <mergeCell ref="A73:B73"/>
    <mergeCell ref="C73:D73"/>
    <mergeCell ref="A74:B74"/>
    <mergeCell ref="C74:D74"/>
    <mergeCell ref="A75:B75"/>
    <mergeCell ref="C75:D75"/>
    <mergeCell ref="A58:B58"/>
    <mergeCell ref="C58:D58"/>
    <mergeCell ref="B43:C43"/>
    <mergeCell ref="D43:E43"/>
    <mergeCell ref="F43:G43"/>
    <mergeCell ref="B34:C34"/>
    <mergeCell ref="D34:E34"/>
    <mergeCell ref="F34:G34"/>
    <mergeCell ref="B41:C41"/>
    <mergeCell ref="D41:E41"/>
    <mergeCell ref="F41:G41"/>
    <mergeCell ref="B42:C42"/>
    <mergeCell ref="D42:E42"/>
    <mergeCell ref="F42:G42"/>
    <mergeCell ref="B39:C39"/>
    <mergeCell ref="D39:E39"/>
    <mergeCell ref="F39:G39"/>
    <mergeCell ref="B40:C40"/>
    <mergeCell ref="D40:E40"/>
    <mergeCell ref="F40:G40"/>
    <mergeCell ref="B37:C37"/>
    <mergeCell ref="D37:E37"/>
    <mergeCell ref="F37:G37"/>
    <mergeCell ref="B38:C38"/>
    <mergeCell ref="D38:E38"/>
    <mergeCell ref="F38:G38"/>
    <mergeCell ref="B32:C32"/>
    <mergeCell ref="D32:E32"/>
    <mergeCell ref="F32:G32"/>
    <mergeCell ref="B33:C33"/>
    <mergeCell ref="D33:E33"/>
    <mergeCell ref="F33:G33"/>
    <mergeCell ref="B30:C30"/>
    <mergeCell ref="D30:E30"/>
    <mergeCell ref="F30:G30"/>
    <mergeCell ref="B31:C31"/>
    <mergeCell ref="D31:E31"/>
    <mergeCell ref="F31:G31"/>
    <mergeCell ref="G18:H18"/>
    <mergeCell ref="C18:D18"/>
    <mergeCell ref="B28:C28"/>
    <mergeCell ref="D28:E28"/>
    <mergeCell ref="F28:G28"/>
    <mergeCell ref="B29:C29"/>
    <mergeCell ref="D29:E29"/>
    <mergeCell ref="F29:G29"/>
    <mergeCell ref="A24:H24"/>
    <mergeCell ref="B27:C27"/>
    <mergeCell ref="D27:E27"/>
    <mergeCell ref="F27:G27"/>
    <mergeCell ref="A25:H25"/>
    <mergeCell ref="C19:D19"/>
    <mergeCell ref="A26:H26"/>
    <mergeCell ref="G19:H19"/>
    <mergeCell ref="E18:F18"/>
    <mergeCell ref="E19:F19"/>
    <mergeCell ref="A18:B18"/>
    <mergeCell ref="A19:B19"/>
    <mergeCell ref="C16:D16"/>
    <mergeCell ref="C17:D17"/>
    <mergeCell ref="A8:H8"/>
    <mergeCell ref="A9:H9"/>
    <mergeCell ref="A12:H12"/>
    <mergeCell ref="A10:H10"/>
    <mergeCell ref="A11:H11"/>
    <mergeCell ref="G15:H15"/>
    <mergeCell ref="G16:H16"/>
    <mergeCell ref="G17:H17"/>
    <mergeCell ref="E15:F15"/>
    <mergeCell ref="E16:F16"/>
    <mergeCell ref="E17:F17"/>
    <mergeCell ref="A15:B15"/>
    <mergeCell ref="A16:B16"/>
    <mergeCell ref="A17:B17"/>
    <mergeCell ref="C15:D15"/>
    <mergeCell ref="A2:H2"/>
    <mergeCell ref="A13:B13"/>
    <mergeCell ref="A14:B14"/>
    <mergeCell ref="C13:D13"/>
    <mergeCell ref="E13:F13"/>
    <mergeCell ref="G13:H13"/>
    <mergeCell ref="E14:F14"/>
    <mergeCell ref="G14:H14"/>
    <mergeCell ref="C14:D14"/>
    <mergeCell ref="A4:H4"/>
  </mergeCells>
  <phoneticPr fontId="26" type="noConversion"/>
  <pageMargins left="0.75000000000000011" right="0.75000000000000011" top="1.3968503937007877" bottom="1" header="0.30314960629921262" footer="0.5"/>
  <pageSetup paperSize="9" orientation="portrait" horizontalDpi="4294967292" verticalDpi="4294967292" r:id="rId1"/>
  <headerFooter>
    <oddHeader>&amp;L&amp;G&amp;C&amp;G&amp;R&amp;G</oddHeader>
    <oddFooter>&amp;LSPW-DGO4 - Anhang 4 - Version vom 19/05/2016&amp;R&amp;P/&amp;N</oddFooter>
  </headerFooter>
  <rowBreaks count="2" manualBreakCount="2">
    <brk id="20" max="16383" man="1"/>
    <brk id="48" max="16383" man="1"/>
  </rowBreaks>
  <legacyDrawingHF r:id="rId2"/>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tint="-0.249977111117893"/>
  </sheetPr>
  <dimension ref="B1:L51"/>
  <sheetViews>
    <sheetView showGridLines="0" showRowColHeaders="0" showRuler="0" view="pageLayout" workbookViewId="0">
      <selection activeCell="D5" sqref="D5"/>
    </sheetView>
  </sheetViews>
  <sheetFormatPr baseColWidth="10" defaultColWidth="9.140625" defaultRowHeight="15" x14ac:dyDescent="0.25"/>
  <cols>
    <col min="1" max="1" width="3.7109375" style="1" customWidth="1"/>
    <col min="2" max="2" width="9.140625" style="1"/>
    <col min="3" max="3" width="33.85546875" style="1" customWidth="1"/>
    <col min="4" max="4" width="35.42578125" style="1" customWidth="1"/>
    <col min="5" max="5" width="10.140625" style="1" customWidth="1"/>
    <col min="6" max="6" width="3.85546875" style="1" customWidth="1"/>
    <col min="7" max="7" width="9.140625" style="1"/>
    <col min="8" max="8" width="14.28515625" style="1" customWidth="1"/>
    <col min="9" max="16384" width="9.140625" style="1"/>
  </cols>
  <sheetData>
    <row r="1" spans="2:12" ht="15.75" thickBot="1" x14ac:dyDescent="0.3">
      <c r="G1" s="368"/>
      <c r="H1" s="368"/>
      <c r="I1" s="368"/>
      <c r="J1" s="368"/>
      <c r="K1" s="368"/>
      <c r="L1" s="368"/>
    </row>
    <row r="2" spans="2:12" x14ac:dyDescent="0.25">
      <c r="B2" s="8"/>
      <c r="C2" s="9"/>
      <c r="D2" s="9"/>
      <c r="E2" s="10" t="s">
        <v>102</v>
      </c>
      <c r="G2" s="368"/>
      <c r="H2" s="368"/>
      <c r="I2" s="368"/>
      <c r="J2" s="368"/>
      <c r="K2" s="368"/>
      <c r="L2" s="368"/>
    </row>
    <row r="3" spans="2:12" x14ac:dyDescent="0.25">
      <c r="B3" s="11"/>
      <c r="C3" s="12" t="s">
        <v>103</v>
      </c>
      <c r="D3" s="13"/>
      <c r="E3" s="14"/>
      <c r="G3" s="368"/>
      <c r="H3" s="368"/>
      <c r="I3" s="368"/>
      <c r="J3" s="368"/>
      <c r="K3" s="368"/>
      <c r="L3" s="368"/>
    </row>
    <row r="4" spans="2:12" x14ac:dyDescent="0.25">
      <c r="B4" s="11"/>
      <c r="C4" s="13"/>
      <c r="D4" s="13"/>
      <c r="E4" s="14"/>
      <c r="G4" s="368"/>
      <c r="H4" s="368"/>
      <c r="I4" s="368"/>
      <c r="J4" s="368"/>
      <c r="K4" s="368"/>
      <c r="L4" s="368"/>
    </row>
    <row r="5" spans="2:12" x14ac:dyDescent="0.25">
      <c r="B5" s="11"/>
      <c r="C5" s="13" t="s">
        <v>104</v>
      </c>
      <c r="D5" s="15" t="s">
        <v>1083</v>
      </c>
      <c r="E5" s="14"/>
      <c r="G5" s="368"/>
      <c r="H5" s="369"/>
      <c r="I5" s="368"/>
      <c r="J5" s="368"/>
      <c r="K5" s="368"/>
      <c r="L5" s="368"/>
    </row>
    <row r="6" spans="2:12" x14ac:dyDescent="0.25">
      <c r="B6" s="11"/>
      <c r="C6" s="13" t="s">
        <v>105</v>
      </c>
      <c r="D6" s="15"/>
      <c r="E6" s="14"/>
      <c r="G6" s="368"/>
      <c r="H6" s="368"/>
      <c r="I6" s="368"/>
      <c r="J6" s="368"/>
      <c r="K6" s="368"/>
      <c r="L6" s="368"/>
    </row>
    <row r="7" spans="2:12" x14ac:dyDescent="0.25">
      <c r="B7" s="11"/>
      <c r="C7" s="13" t="s">
        <v>106</v>
      </c>
      <c r="D7" s="15"/>
      <c r="E7" s="14"/>
      <c r="G7" s="368"/>
      <c r="H7" s="368"/>
      <c r="I7" s="368"/>
      <c r="J7" s="368"/>
      <c r="K7" s="368"/>
      <c r="L7" s="368"/>
    </row>
    <row r="8" spans="2:12" x14ac:dyDescent="0.25">
      <c r="B8" s="11"/>
      <c r="C8" s="13" t="s">
        <v>107</v>
      </c>
      <c r="D8" s="15"/>
      <c r="E8" s="14"/>
      <c r="G8" s="368"/>
      <c r="H8" s="368"/>
      <c r="I8" s="368"/>
      <c r="J8" s="368"/>
      <c r="K8" s="368"/>
      <c r="L8" s="368"/>
    </row>
    <row r="9" spans="2:12" x14ac:dyDescent="0.25">
      <c r="B9" s="11"/>
      <c r="C9" s="13" t="s">
        <v>108</v>
      </c>
      <c r="D9" s="15"/>
      <c r="E9" s="14"/>
      <c r="G9" s="368"/>
      <c r="H9" s="368"/>
      <c r="I9" s="368"/>
      <c r="J9" s="368"/>
      <c r="K9" s="368"/>
      <c r="L9" s="368"/>
    </row>
    <row r="10" spans="2:12" x14ac:dyDescent="0.25">
      <c r="B10" s="11"/>
      <c r="C10" s="13" t="s">
        <v>109</v>
      </c>
      <c r="D10" s="15"/>
      <c r="E10" s="14"/>
      <c r="G10" s="368"/>
      <c r="H10" s="368"/>
      <c r="I10" s="368"/>
      <c r="J10" s="368"/>
      <c r="K10" s="368"/>
      <c r="L10" s="368"/>
    </row>
    <row r="11" spans="2:12" x14ac:dyDescent="0.25">
      <c r="B11" s="11"/>
      <c r="C11" s="13"/>
      <c r="D11" s="13"/>
      <c r="E11" s="14"/>
      <c r="G11" s="368"/>
      <c r="H11" s="368"/>
      <c r="I11" s="368"/>
      <c r="J11" s="368"/>
      <c r="K11" s="368"/>
      <c r="L11" s="368"/>
    </row>
    <row r="12" spans="2:12" x14ac:dyDescent="0.25">
      <c r="B12" s="11"/>
      <c r="C12" s="13"/>
      <c r="D12" s="13"/>
      <c r="E12" s="14"/>
      <c r="G12" s="368"/>
      <c r="H12" s="368"/>
      <c r="I12" s="368"/>
      <c r="J12" s="368"/>
      <c r="K12" s="368"/>
      <c r="L12" s="368"/>
    </row>
    <row r="13" spans="2:12" x14ac:dyDescent="0.25">
      <c r="B13" s="11"/>
      <c r="C13" s="13" t="s">
        <v>110</v>
      </c>
      <c r="D13" s="15"/>
      <c r="E13" s="14"/>
      <c r="G13" s="368"/>
      <c r="H13" s="368"/>
      <c r="I13" s="368"/>
      <c r="J13" s="368"/>
      <c r="K13" s="368"/>
      <c r="L13" s="368"/>
    </row>
    <row r="14" spans="2:12" x14ac:dyDescent="0.25">
      <c r="B14" s="11"/>
      <c r="C14" s="13"/>
      <c r="D14" s="15"/>
      <c r="E14" s="14"/>
      <c r="G14" s="368"/>
      <c r="H14" s="368"/>
      <c r="I14" s="368"/>
      <c r="J14" s="368"/>
      <c r="K14" s="368"/>
      <c r="L14" s="368"/>
    </row>
    <row r="15" spans="2:12" x14ac:dyDescent="0.25">
      <c r="B15" s="11"/>
      <c r="C15" s="13" t="s">
        <v>111</v>
      </c>
      <c r="D15" s="15"/>
      <c r="E15" s="14"/>
      <c r="G15" s="368"/>
      <c r="H15" s="368"/>
      <c r="I15" s="368"/>
      <c r="J15" s="368"/>
      <c r="K15" s="368"/>
      <c r="L15" s="368"/>
    </row>
    <row r="16" spans="2:12" x14ac:dyDescent="0.25">
      <c r="B16" s="11"/>
      <c r="C16" s="13"/>
      <c r="D16" s="13"/>
      <c r="E16" s="14"/>
      <c r="G16" s="368"/>
      <c r="H16" s="368"/>
      <c r="I16" s="368"/>
      <c r="J16" s="368"/>
      <c r="K16" s="368"/>
      <c r="L16" s="368"/>
    </row>
    <row r="17" spans="2:12" ht="15.75" thickBot="1" x14ac:dyDescent="0.3">
      <c r="B17" s="16"/>
      <c r="C17" s="17"/>
      <c r="D17" s="17"/>
      <c r="E17" s="18"/>
      <c r="G17" s="368"/>
      <c r="H17" s="368"/>
      <c r="I17" s="368"/>
      <c r="J17" s="368"/>
      <c r="K17" s="368"/>
      <c r="L17" s="368"/>
    </row>
    <row r="18" spans="2:12" ht="15.75" thickBot="1" x14ac:dyDescent="0.3">
      <c r="G18" s="368"/>
      <c r="H18" s="368"/>
      <c r="I18" s="368"/>
      <c r="J18" s="368"/>
      <c r="K18" s="368"/>
      <c r="L18" s="368"/>
    </row>
    <row r="19" spans="2:12" x14ac:dyDescent="0.25">
      <c r="B19" s="8"/>
      <c r="C19" s="9"/>
      <c r="D19" s="9"/>
      <c r="E19" s="10" t="s">
        <v>112</v>
      </c>
      <c r="G19" s="368"/>
      <c r="H19" s="368"/>
      <c r="I19" s="368"/>
      <c r="J19" s="368"/>
      <c r="K19" s="368"/>
      <c r="L19" s="368"/>
    </row>
    <row r="20" spans="2:12" x14ac:dyDescent="0.25">
      <c r="B20" s="11"/>
      <c r="C20" s="12" t="s">
        <v>113</v>
      </c>
      <c r="D20" s="13"/>
      <c r="E20" s="14"/>
      <c r="G20" s="368"/>
      <c r="H20" s="368"/>
      <c r="I20" s="368"/>
      <c r="J20" s="368"/>
      <c r="K20" s="368"/>
      <c r="L20" s="368"/>
    </row>
    <row r="21" spans="2:12" x14ac:dyDescent="0.25">
      <c r="B21" s="11"/>
      <c r="C21" s="13"/>
      <c r="D21" s="13"/>
      <c r="E21" s="14"/>
      <c r="G21" s="368"/>
      <c r="H21" s="368"/>
      <c r="I21" s="368"/>
      <c r="J21" s="368"/>
      <c r="K21" s="368"/>
      <c r="L21" s="368"/>
    </row>
    <row r="22" spans="2:12" x14ac:dyDescent="0.25">
      <c r="B22" s="11"/>
      <c r="C22" s="13" t="s">
        <v>114</v>
      </c>
      <c r="D22" s="15"/>
      <c r="E22" s="14"/>
      <c r="G22" s="368"/>
      <c r="H22" s="368"/>
      <c r="I22" s="368"/>
      <c r="J22" s="368"/>
      <c r="K22" s="368"/>
      <c r="L22" s="368"/>
    </row>
    <row r="23" spans="2:12" x14ac:dyDescent="0.25">
      <c r="B23" s="11"/>
      <c r="C23" s="13" t="s">
        <v>115</v>
      </c>
      <c r="D23" s="15"/>
      <c r="E23" s="14"/>
      <c r="G23" s="368"/>
      <c r="H23" s="368"/>
      <c r="I23" s="368"/>
      <c r="J23" s="368"/>
      <c r="K23" s="368"/>
      <c r="L23" s="368"/>
    </row>
    <row r="24" spans="2:12" x14ac:dyDescent="0.25">
      <c r="B24" s="11"/>
      <c r="C24" s="13" t="s">
        <v>116</v>
      </c>
      <c r="D24" s="15"/>
      <c r="E24" s="14"/>
      <c r="G24" s="368"/>
      <c r="H24" s="368"/>
      <c r="I24" s="368"/>
      <c r="J24" s="368"/>
      <c r="K24" s="368"/>
      <c r="L24" s="368"/>
    </row>
    <row r="25" spans="2:12" x14ac:dyDescent="0.25">
      <c r="B25" s="11"/>
      <c r="C25" s="13" t="s">
        <v>117</v>
      </c>
      <c r="D25" s="15"/>
      <c r="E25" s="14"/>
      <c r="G25" s="368"/>
      <c r="H25" s="368"/>
      <c r="I25" s="368"/>
      <c r="J25" s="368"/>
      <c r="K25" s="368"/>
      <c r="L25" s="368"/>
    </row>
    <row r="26" spans="2:12" x14ac:dyDescent="0.25">
      <c r="B26" s="11"/>
      <c r="C26" s="13" t="s">
        <v>118</v>
      </c>
      <c r="D26" s="15"/>
      <c r="E26" s="14"/>
      <c r="G26" s="368"/>
      <c r="H26" s="368"/>
      <c r="I26" s="368"/>
      <c r="J26" s="368"/>
      <c r="K26" s="368"/>
      <c r="L26" s="368"/>
    </row>
    <row r="27" spans="2:12" x14ac:dyDescent="0.25">
      <c r="B27" s="11"/>
      <c r="C27" s="13" t="s">
        <v>119</v>
      </c>
      <c r="D27" s="15"/>
      <c r="E27" s="14"/>
      <c r="G27" s="368"/>
      <c r="H27" s="368"/>
      <c r="I27" s="368"/>
      <c r="J27" s="368"/>
      <c r="K27" s="368"/>
      <c r="L27" s="368"/>
    </row>
    <row r="28" spans="2:12" x14ac:dyDescent="0.25">
      <c r="B28" s="11"/>
      <c r="C28" s="13" t="s">
        <v>120</v>
      </c>
      <c r="D28" s="15"/>
      <c r="E28" s="14"/>
      <c r="G28" s="368"/>
      <c r="H28" s="368"/>
      <c r="I28" s="368"/>
      <c r="J28" s="368"/>
      <c r="K28" s="368"/>
      <c r="L28" s="368"/>
    </row>
    <row r="29" spans="2:12" x14ac:dyDescent="0.25">
      <c r="B29" s="11"/>
      <c r="C29" s="13" t="s">
        <v>121</v>
      </c>
      <c r="D29" s="15"/>
      <c r="E29" s="14"/>
      <c r="G29" s="368"/>
      <c r="H29" s="368"/>
      <c r="I29" s="368"/>
      <c r="J29" s="368"/>
      <c r="K29" s="368"/>
      <c r="L29" s="368"/>
    </row>
    <row r="30" spans="2:12" x14ac:dyDescent="0.25">
      <c r="B30" s="11"/>
      <c r="C30" s="13" t="s">
        <v>122</v>
      </c>
      <c r="D30" s="15"/>
      <c r="E30" s="14"/>
      <c r="G30" s="368"/>
      <c r="H30" s="368"/>
      <c r="I30" s="368"/>
      <c r="J30" s="368"/>
      <c r="K30" s="368"/>
      <c r="L30" s="368"/>
    </row>
    <row r="31" spans="2:12" x14ac:dyDescent="0.25">
      <c r="B31" s="11"/>
      <c r="C31" s="13"/>
      <c r="D31" s="13"/>
      <c r="E31" s="14"/>
      <c r="G31" s="368"/>
      <c r="H31" s="368"/>
      <c r="I31" s="368"/>
      <c r="J31" s="368"/>
      <c r="K31" s="368"/>
      <c r="L31" s="368"/>
    </row>
    <row r="32" spans="2:12" ht="15.75" thickBot="1" x14ac:dyDescent="0.3">
      <c r="B32" s="16"/>
      <c r="C32" s="17"/>
      <c r="D32" s="17"/>
      <c r="E32" s="18"/>
      <c r="G32" s="368"/>
      <c r="H32" s="368"/>
      <c r="I32" s="368"/>
      <c r="J32" s="368"/>
      <c r="K32" s="368"/>
      <c r="L32" s="368"/>
    </row>
    <row r="33" spans="2:12" x14ac:dyDescent="0.25">
      <c r="G33" s="368"/>
      <c r="H33" s="368"/>
      <c r="I33" s="368"/>
      <c r="J33" s="368"/>
      <c r="K33" s="368"/>
      <c r="L33" s="368"/>
    </row>
    <row r="34" spans="2:12" x14ac:dyDescent="0.25">
      <c r="B34" s="2"/>
      <c r="C34" s="2"/>
      <c r="D34" s="2"/>
      <c r="E34" s="2"/>
      <c r="G34" s="368"/>
      <c r="H34" s="368"/>
      <c r="I34" s="368"/>
      <c r="J34" s="368"/>
      <c r="K34" s="368"/>
      <c r="L34" s="368"/>
    </row>
    <row r="35" spans="2:12" x14ac:dyDescent="0.25">
      <c r="B35" s="2"/>
      <c r="C35" s="3" t="s">
        <v>123</v>
      </c>
      <c r="D35" s="4">
        <v>1</v>
      </c>
      <c r="E35" s="2" t="s">
        <v>124</v>
      </c>
      <c r="G35" s="368"/>
      <c r="H35" s="368"/>
      <c r="I35" s="368"/>
      <c r="J35" s="368"/>
      <c r="K35" s="368"/>
      <c r="L35" s="368"/>
    </row>
    <row r="36" spans="2:12" x14ac:dyDescent="0.25">
      <c r="B36" s="2"/>
      <c r="C36" s="2"/>
      <c r="D36" s="2"/>
      <c r="E36" s="2"/>
      <c r="G36" s="368"/>
      <c r="H36" s="368"/>
      <c r="I36" s="368"/>
      <c r="J36" s="368"/>
      <c r="K36" s="368"/>
      <c r="L36" s="368"/>
    </row>
    <row r="37" spans="2:12" x14ac:dyDescent="0.25">
      <c r="G37" s="368"/>
      <c r="H37" s="368"/>
      <c r="I37" s="368"/>
      <c r="J37" s="368"/>
      <c r="K37" s="368"/>
      <c r="L37" s="368"/>
    </row>
    <row r="38" spans="2:12" x14ac:dyDescent="0.25">
      <c r="D38" s="6"/>
      <c r="G38" s="368"/>
      <c r="H38" s="368"/>
      <c r="I38" s="368"/>
      <c r="J38" s="368"/>
      <c r="K38" s="368"/>
      <c r="L38" s="368"/>
    </row>
    <row r="39" spans="2:12" x14ac:dyDescent="0.25">
      <c r="G39" s="368"/>
      <c r="H39" s="368"/>
      <c r="I39" s="368"/>
      <c r="J39" s="368"/>
      <c r="K39" s="368"/>
      <c r="L39" s="368"/>
    </row>
    <row r="40" spans="2:12" ht="26.1" customHeight="1" x14ac:dyDescent="0.25">
      <c r="B40" s="531" t="s">
        <v>1094</v>
      </c>
      <c r="C40" s="531"/>
      <c r="D40" s="531"/>
      <c r="E40" s="531"/>
      <c r="G40" s="368"/>
      <c r="H40" s="368"/>
      <c r="I40" s="368"/>
      <c r="J40" s="368"/>
      <c r="K40" s="368"/>
      <c r="L40" s="368"/>
    </row>
    <row r="41" spans="2:12" ht="36" customHeight="1" x14ac:dyDescent="0.25">
      <c r="B41" s="531" t="s">
        <v>1095</v>
      </c>
      <c r="C41" s="531"/>
      <c r="D41" s="531"/>
      <c r="E41" s="531"/>
      <c r="G41" s="368"/>
      <c r="H41" s="368"/>
      <c r="I41" s="368"/>
      <c r="J41" s="368"/>
      <c r="K41" s="368"/>
      <c r="L41" s="368"/>
    </row>
    <row r="42" spans="2:12" ht="51" customHeight="1" x14ac:dyDescent="0.25">
      <c r="B42" s="531" t="s">
        <v>1096</v>
      </c>
      <c r="C42" s="531"/>
      <c r="D42" s="531"/>
      <c r="E42" s="531"/>
      <c r="G42" s="368"/>
      <c r="H42" s="368"/>
      <c r="I42" s="368"/>
      <c r="J42" s="368"/>
      <c r="K42" s="368"/>
      <c r="L42" s="368"/>
    </row>
    <row r="43" spans="2:12" x14ac:dyDescent="0.25">
      <c r="G43" s="368"/>
      <c r="H43" s="368"/>
      <c r="I43" s="368"/>
      <c r="J43" s="368"/>
      <c r="K43" s="368"/>
      <c r="L43" s="368"/>
    </row>
    <row r="44" spans="2:12" x14ac:dyDescent="0.25">
      <c r="G44" s="368"/>
      <c r="H44" s="368"/>
      <c r="I44" s="368"/>
      <c r="J44" s="368"/>
      <c r="K44" s="368"/>
      <c r="L44" s="368"/>
    </row>
    <row r="45" spans="2:12" x14ac:dyDescent="0.25">
      <c r="G45" s="368"/>
      <c r="H45" s="368"/>
      <c r="I45" s="368"/>
      <c r="J45" s="368"/>
      <c r="K45" s="368"/>
      <c r="L45" s="368"/>
    </row>
    <row r="46" spans="2:12" x14ac:dyDescent="0.25">
      <c r="G46" s="368"/>
      <c r="H46" s="368"/>
      <c r="I46" s="368"/>
      <c r="J46" s="368"/>
      <c r="K46" s="368"/>
      <c r="L46" s="368"/>
    </row>
    <row r="47" spans="2:12" x14ac:dyDescent="0.25">
      <c r="G47" s="368"/>
      <c r="H47" s="368"/>
      <c r="I47" s="368"/>
      <c r="J47" s="368"/>
      <c r="K47" s="368"/>
      <c r="L47" s="368"/>
    </row>
    <row r="48" spans="2:12" x14ac:dyDescent="0.25">
      <c r="G48" s="368"/>
      <c r="H48" s="368"/>
      <c r="I48" s="368"/>
      <c r="J48" s="368"/>
      <c r="K48" s="368"/>
      <c r="L48" s="368"/>
    </row>
    <row r="49" spans="7:12" x14ac:dyDescent="0.25">
      <c r="G49" s="368"/>
      <c r="H49" s="368"/>
      <c r="I49" s="368"/>
      <c r="J49" s="368"/>
      <c r="K49" s="368"/>
      <c r="L49" s="368"/>
    </row>
    <row r="50" spans="7:12" x14ac:dyDescent="0.25">
      <c r="G50" s="368"/>
      <c r="H50" s="368"/>
      <c r="I50" s="368"/>
      <c r="J50" s="368"/>
      <c r="K50" s="368"/>
      <c r="L50" s="368"/>
    </row>
    <row r="51" spans="7:12" x14ac:dyDescent="0.25">
      <c r="G51" s="368"/>
      <c r="H51" s="368"/>
      <c r="I51" s="368"/>
      <c r="J51" s="368"/>
      <c r="K51" s="368"/>
      <c r="L51" s="368"/>
    </row>
  </sheetData>
  <sheetProtection algorithmName="SHA-512" hashValue="UqaRzZFIakf7mvb+WccS/7+QBiPRINo8Lx7PagWESSNIs0RzXXs+8I8oFRAPupRVKzELDV831WfQyDWtd57fHw==" saltValue="nY4GLtHtbuCAwZ7Ey8N5Jg==" spinCount="100000" sheet="1" objects="1" scenarios="1" selectLockedCells="1" selectUnlockedCells="1"/>
  <mergeCells count="3">
    <mergeCell ref="B40:E40"/>
    <mergeCell ref="B41:E41"/>
    <mergeCell ref="B42:E42"/>
  </mergeCells>
  <phoneticPr fontId="26" type="noConversion"/>
  <printOptions horizontalCentered="1"/>
  <pageMargins left="0.70000000000000007" right="0.70000000000000007" top="0.75000000000000011" bottom="0.75000000000000011" header="0.30000000000000004" footer="0.30000000000000004"/>
  <pageSetup paperSize="9" scale="76" orientation="portrait" r:id="rId1"/>
  <headerFooter>
    <oddHeader>&amp;LAnhang 4 - Ausschreibung zu Biomasse-Projekten&amp;R&amp;9&amp;A</oddHeader>
    <oddFooter>&amp;LSPW-DGO4 - Anhang 4 - Version vom 19/05/2016&amp;R&amp;P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Button 1">
              <controlPr defaultSize="0" print="0" autoFill="0" autoPict="0">
                <anchor moveWithCells="1">
                  <from>
                    <xdr:col>1</xdr:col>
                    <xdr:colOff>0</xdr:colOff>
                    <xdr:row>36</xdr:row>
                    <xdr:rowOff>114300</xdr:rowOff>
                  </from>
                  <to>
                    <xdr:col>3</xdr:col>
                    <xdr:colOff>123825</xdr:colOff>
                    <xdr:row>38</xdr:row>
                    <xdr:rowOff>0</xdr:rowOff>
                  </to>
                </anchor>
              </controlPr>
            </control>
          </mc:Choice>
        </mc:AlternateContent>
      </controls>
    </mc:Choice>
  </mc:AlternateContent>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sheetPr>
  <dimension ref="B1:L91"/>
  <sheetViews>
    <sheetView showGridLines="0" showRowColHeaders="0" zoomScale="85" zoomScaleNormal="85" zoomScalePageLayoutView="85" workbookViewId="0">
      <selection activeCell="C8" sqref="C8"/>
    </sheetView>
  </sheetViews>
  <sheetFormatPr baseColWidth="10" defaultColWidth="9.140625" defaultRowHeight="15" outlineLevelRow="1" x14ac:dyDescent="0.25"/>
  <cols>
    <col min="1" max="1" width="9.140625" style="113"/>
    <col min="2" max="2" width="13.7109375" style="113" customWidth="1"/>
    <col min="3" max="3" width="62.42578125" style="113" customWidth="1"/>
    <col min="4" max="11" width="28.28515625" style="113" customWidth="1"/>
    <col min="12" max="16384" width="9.140625" style="113"/>
  </cols>
  <sheetData>
    <row r="1" spans="2:11" ht="15.75" thickBot="1" x14ac:dyDescent="0.3"/>
    <row r="2" spans="2:11" x14ac:dyDescent="0.25">
      <c r="B2" s="114" t="s">
        <v>125</v>
      </c>
      <c r="C2" s="115"/>
      <c r="D2" s="115"/>
      <c r="E2" s="115"/>
      <c r="F2" s="115"/>
      <c r="G2" s="115"/>
      <c r="H2" s="115"/>
      <c r="I2" s="115"/>
      <c r="J2" s="115"/>
      <c r="K2" s="116"/>
    </row>
    <row r="3" spans="2:11" x14ac:dyDescent="0.25">
      <c r="B3" s="117"/>
      <c r="C3" s="118"/>
      <c r="D3" s="118"/>
      <c r="E3" s="118"/>
      <c r="F3" s="118"/>
      <c r="G3" s="118"/>
      <c r="H3" s="118"/>
      <c r="I3" s="118"/>
      <c r="J3" s="118"/>
      <c r="K3" s="119"/>
    </row>
    <row r="4" spans="2:11" x14ac:dyDescent="0.25">
      <c r="B4" s="117" t="s">
        <v>126</v>
      </c>
      <c r="C4" s="118" t="s">
        <v>127</v>
      </c>
      <c r="D4" s="118"/>
      <c r="E4" s="118"/>
      <c r="F4" s="118"/>
      <c r="G4" s="118"/>
      <c r="H4" s="118"/>
      <c r="I4" s="118"/>
      <c r="J4" s="118"/>
      <c r="K4" s="119"/>
    </row>
    <row r="5" spans="2:11" x14ac:dyDescent="0.25">
      <c r="B5" s="117"/>
      <c r="C5" s="118" t="s">
        <v>128</v>
      </c>
      <c r="D5" s="118"/>
      <c r="E5" s="118"/>
      <c r="F5" s="118"/>
      <c r="G5" s="118"/>
      <c r="H5" s="118"/>
      <c r="I5" s="118"/>
      <c r="J5" s="118"/>
      <c r="K5" s="119"/>
    </row>
    <row r="6" spans="2:11" x14ac:dyDescent="0.25">
      <c r="B6" s="117"/>
      <c r="C6" s="118" t="s">
        <v>129</v>
      </c>
      <c r="D6" s="118"/>
      <c r="E6" s="118"/>
      <c r="F6" s="118"/>
      <c r="G6" s="118"/>
      <c r="H6" s="118"/>
      <c r="I6" s="118"/>
      <c r="J6" s="118"/>
      <c r="K6" s="119"/>
    </row>
    <row r="7" spans="2:11" x14ac:dyDescent="0.25">
      <c r="B7" s="117"/>
      <c r="C7" s="118" t="s">
        <v>130</v>
      </c>
      <c r="D7" s="118"/>
      <c r="E7" s="118"/>
      <c r="F7" s="118"/>
      <c r="G7" s="120"/>
      <c r="H7" s="118"/>
      <c r="I7" s="118"/>
      <c r="J7" s="118"/>
      <c r="K7" s="119"/>
    </row>
    <row r="8" spans="2:11" x14ac:dyDescent="0.25">
      <c r="B8" s="117"/>
      <c r="C8" s="121" t="s">
        <v>131</v>
      </c>
      <c r="D8" s="122"/>
      <c r="E8" s="118"/>
      <c r="F8" s="118"/>
      <c r="G8" s="120"/>
      <c r="H8" s="118"/>
      <c r="I8" s="118"/>
      <c r="J8" s="118"/>
      <c r="K8" s="119"/>
    </row>
    <row r="9" spans="2:11" x14ac:dyDescent="0.25">
      <c r="B9" s="117"/>
      <c r="C9" s="123" t="s">
        <v>132</v>
      </c>
      <c r="D9" s="124"/>
      <c r="E9" s="118"/>
      <c r="F9" s="118"/>
      <c r="G9" s="118"/>
      <c r="H9" s="118"/>
      <c r="I9" s="118"/>
      <c r="J9" s="118"/>
      <c r="K9" s="119"/>
    </row>
    <row r="10" spans="2:11" ht="15.75" thickBot="1" x14ac:dyDescent="0.3">
      <c r="B10" s="125"/>
      <c r="C10" s="126" t="s">
        <v>133</v>
      </c>
      <c r="D10" s="126"/>
      <c r="E10" s="126"/>
      <c r="F10" s="126"/>
      <c r="G10" s="126"/>
      <c r="H10" s="126"/>
      <c r="I10" s="126"/>
      <c r="J10" s="126"/>
      <c r="K10" s="127"/>
    </row>
    <row r="11" spans="2:11" ht="15.75" thickBot="1" x14ac:dyDescent="0.3"/>
    <row r="12" spans="2:11" x14ac:dyDescent="0.25">
      <c r="B12" s="114" t="s">
        <v>134</v>
      </c>
      <c r="C12" s="115"/>
      <c r="D12" s="115"/>
      <c r="E12" s="115"/>
      <c r="F12" s="115"/>
      <c r="G12" s="115"/>
      <c r="H12" s="115"/>
      <c r="I12" s="115"/>
      <c r="J12" s="115"/>
      <c r="K12" s="116" t="s">
        <v>135</v>
      </c>
    </row>
    <row r="13" spans="2:11" x14ac:dyDescent="0.25">
      <c r="B13" s="117"/>
      <c r="C13" s="118"/>
      <c r="D13" s="118"/>
      <c r="E13" s="118"/>
      <c r="F13" s="118"/>
      <c r="G13" s="118"/>
      <c r="H13" s="118"/>
      <c r="I13" s="118"/>
      <c r="J13" s="118"/>
      <c r="K13" s="119"/>
    </row>
    <row r="14" spans="2:11" x14ac:dyDescent="0.25">
      <c r="B14" s="117"/>
      <c r="C14" s="128" t="s">
        <v>136</v>
      </c>
      <c r="D14" s="146">
        <f>IF(Installation_Ntot&gt;0,1,"")</f>
        <v>1</v>
      </c>
      <c r="E14" s="118" t="str">
        <f t="shared" ref="E14:K14" si="0">IF(D14="","",IF(D14+1&lt;=Installation_Ntot,D14+1,""))</f>
        <v/>
      </c>
      <c r="F14" s="118" t="str">
        <f t="shared" si="0"/>
        <v/>
      </c>
      <c r="G14" s="118" t="str">
        <f t="shared" si="0"/>
        <v/>
      </c>
      <c r="H14" s="118" t="str">
        <f t="shared" si="0"/>
        <v/>
      </c>
      <c r="I14" s="118" t="str">
        <f t="shared" si="0"/>
        <v/>
      </c>
      <c r="J14" s="118" t="str">
        <f t="shared" si="0"/>
        <v/>
      </c>
      <c r="K14" s="119" t="str">
        <f t="shared" si="0"/>
        <v/>
      </c>
    </row>
    <row r="15" spans="2:11" x14ac:dyDescent="0.25">
      <c r="B15" s="117"/>
      <c r="C15" s="118"/>
      <c r="D15" s="118"/>
      <c r="E15" s="118"/>
      <c r="F15" s="118"/>
      <c r="G15" s="118"/>
      <c r="H15" s="118"/>
      <c r="I15" s="118"/>
      <c r="J15" s="118"/>
      <c r="K15" s="119"/>
    </row>
    <row r="16" spans="2:11" x14ac:dyDescent="0.25">
      <c r="B16" s="117"/>
      <c r="C16" s="118" t="s">
        <v>137</v>
      </c>
      <c r="D16" s="164"/>
      <c r="E16" s="164"/>
      <c r="F16" s="164"/>
      <c r="G16" s="164"/>
      <c r="H16" s="164"/>
      <c r="I16" s="164"/>
      <c r="J16" s="164"/>
      <c r="K16" s="212"/>
    </row>
    <row r="17" spans="2:12" x14ac:dyDescent="0.25">
      <c r="B17" s="117"/>
      <c r="C17" s="211" t="s">
        <v>138</v>
      </c>
      <c r="D17" s="164"/>
      <c r="E17" s="164"/>
      <c r="F17" s="164"/>
      <c r="G17" s="164"/>
      <c r="H17" s="164"/>
      <c r="I17" s="164"/>
      <c r="J17" s="164"/>
      <c r="K17" s="212"/>
    </row>
    <row r="18" spans="2:12" x14ac:dyDescent="0.25">
      <c r="B18" s="117"/>
      <c r="C18" s="118" t="s">
        <v>1098</v>
      </c>
      <c r="D18" s="215"/>
      <c r="E18" s="215"/>
      <c r="F18" s="215"/>
      <c r="G18" s="215"/>
      <c r="H18" s="215"/>
      <c r="I18" s="215"/>
      <c r="J18" s="215"/>
      <c r="K18" s="216"/>
    </row>
    <row r="19" spans="2:12" x14ac:dyDescent="0.25">
      <c r="B19" s="117"/>
      <c r="C19" s="118" t="s">
        <v>1147</v>
      </c>
      <c r="D19" s="164"/>
      <c r="E19" s="164"/>
      <c r="F19" s="164"/>
      <c r="G19" s="164"/>
      <c r="H19" s="164"/>
      <c r="I19" s="164"/>
      <c r="J19" s="164"/>
      <c r="K19" s="212"/>
    </row>
    <row r="20" spans="2:12" x14ac:dyDescent="0.25">
      <c r="B20" s="117"/>
      <c r="C20" s="118" t="s">
        <v>1099</v>
      </c>
      <c r="D20" s="165"/>
      <c r="E20" s="165"/>
      <c r="F20" s="165"/>
      <c r="G20" s="165"/>
      <c r="H20" s="165"/>
      <c r="I20" s="165"/>
      <c r="J20" s="165"/>
      <c r="K20" s="213"/>
    </row>
    <row r="21" spans="2:12" ht="30" x14ac:dyDescent="0.25">
      <c r="B21" s="117"/>
      <c r="C21" s="370" t="s">
        <v>139</v>
      </c>
      <c r="D21" s="166"/>
      <c r="E21" s="166"/>
      <c r="F21" s="166"/>
      <c r="G21" s="166"/>
      <c r="H21" s="166"/>
      <c r="I21" s="166"/>
      <c r="J21" s="166"/>
      <c r="K21" s="214"/>
      <c r="L21" s="129"/>
    </row>
    <row r="22" spans="2:12" x14ac:dyDescent="0.25">
      <c r="B22" s="117"/>
      <c r="C22" s="118" t="s">
        <v>140</v>
      </c>
      <c r="D22" s="164"/>
      <c r="E22" s="164"/>
      <c r="F22" s="164"/>
      <c r="G22" s="164"/>
      <c r="H22" s="164"/>
      <c r="I22" s="164"/>
      <c r="J22" s="164"/>
      <c r="K22" s="212"/>
      <c r="L22" s="129"/>
    </row>
    <row r="23" spans="2:12" x14ac:dyDescent="0.25">
      <c r="B23" s="117"/>
      <c r="C23" s="185" t="s">
        <v>141</v>
      </c>
      <c r="D23" s="164"/>
      <c r="E23" s="164"/>
      <c r="F23" s="164"/>
      <c r="G23" s="164"/>
      <c r="H23" s="164"/>
      <c r="I23" s="164"/>
      <c r="J23" s="164"/>
      <c r="K23" s="212"/>
    </row>
    <row r="24" spans="2:12" x14ac:dyDescent="0.25">
      <c r="B24" s="117"/>
      <c r="C24" s="185" t="s">
        <v>142</v>
      </c>
      <c r="D24" s="164"/>
      <c r="E24" s="164"/>
      <c r="F24" s="164"/>
      <c r="G24" s="164"/>
      <c r="H24" s="164"/>
      <c r="I24" s="164"/>
      <c r="J24" s="164"/>
      <c r="K24" s="212"/>
    </row>
    <row r="25" spans="2:12" x14ac:dyDescent="0.25">
      <c r="B25" s="117"/>
      <c r="C25" s="118" t="s">
        <v>143</v>
      </c>
      <c r="D25" s="164"/>
      <c r="E25" s="164"/>
      <c r="F25" s="164"/>
      <c r="G25" s="164"/>
      <c r="H25" s="164"/>
      <c r="I25" s="164"/>
      <c r="J25" s="164"/>
      <c r="K25" s="212"/>
    </row>
    <row r="26" spans="2:12" x14ac:dyDescent="0.25">
      <c r="B26" s="117"/>
      <c r="C26" s="118" t="s">
        <v>144</v>
      </c>
      <c r="D26" s="164"/>
      <c r="E26" s="164"/>
      <c r="F26" s="164"/>
      <c r="G26" s="164"/>
      <c r="H26" s="164"/>
      <c r="I26" s="164"/>
      <c r="J26" s="164"/>
      <c r="K26" s="212"/>
    </row>
    <row r="27" spans="2:12" x14ac:dyDescent="0.25">
      <c r="B27" s="117"/>
      <c r="C27" s="401" t="s">
        <v>1146</v>
      </c>
      <c r="D27" s="167"/>
      <c r="E27" s="167"/>
      <c r="F27" s="167"/>
      <c r="G27" s="167"/>
      <c r="H27" s="167"/>
      <c r="I27" s="167"/>
      <c r="J27" s="167"/>
      <c r="K27" s="218"/>
      <c r="L27" s="129"/>
    </row>
    <row r="28" spans="2:12" x14ac:dyDescent="0.25">
      <c r="B28" s="117"/>
      <c r="C28" s="118" t="s">
        <v>145</v>
      </c>
      <c r="D28" s="164"/>
      <c r="E28" s="164"/>
      <c r="F28" s="164"/>
      <c r="G28" s="164"/>
      <c r="H28" s="164"/>
      <c r="I28" s="164"/>
      <c r="J28" s="164"/>
      <c r="K28" s="212"/>
    </row>
    <row r="29" spans="2:12" x14ac:dyDescent="0.25">
      <c r="B29" s="117"/>
      <c r="C29" s="118" t="s">
        <v>146</v>
      </c>
      <c r="D29" s="164"/>
      <c r="E29" s="164"/>
      <c r="F29" s="164"/>
      <c r="G29" s="164"/>
      <c r="H29" s="164"/>
      <c r="I29" s="164"/>
      <c r="J29" s="164"/>
      <c r="K29" s="212"/>
    </row>
    <row r="30" spans="2:12" x14ac:dyDescent="0.25">
      <c r="B30" s="117"/>
      <c r="C30" s="118" t="s">
        <v>147</v>
      </c>
      <c r="D30" s="164"/>
      <c r="E30" s="164"/>
      <c r="F30" s="164"/>
      <c r="G30" s="164"/>
      <c r="H30" s="164"/>
      <c r="I30" s="164"/>
      <c r="J30" s="164"/>
      <c r="K30" s="212"/>
    </row>
    <row r="31" spans="2:12" x14ac:dyDescent="0.25">
      <c r="B31" s="117"/>
      <c r="C31" s="118" t="s">
        <v>148</v>
      </c>
      <c r="D31" s="164"/>
      <c r="E31" s="164"/>
      <c r="F31" s="164"/>
      <c r="G31" s="164"/>
      <c r="H31" s="164"/>
      <c r="I31" s="164"/>
      <c r="J31" s="164"/>
      <c r="K31" s="212"/>
    </row>
    <row r="32" spans="2:12" ht="61.5" customHeight="1" x14ac:dyDescent="0.25">
      <c r="B32" s="117"/>
      <c r="C32" s="400" t="s">
        <v>1145</v>
      </c>
      <c r="D32" s="168"/>
      <c r="E32" s="168"/>
      <c r="F32" s="168"/>
      <c r="G32" s="168"/>
      <c r="H32" s="168"/>
      <c r="I32" s="168"/>
      <c r="J32" s="168"/>
      <c r="K32" s="219"/>
    </row>
    <row r="33" spans="2:11" x14ac:dyDescent="0.25">
      <c r="B33" s="117"/>
      <c r="C33" s="118" t="s">
        <v>149</v>
      </c>
      <c r="D33" s="164"/>
      <c r="E33" s="164"/>
      <c r="F33" s="164"/>
      <c r="G33" s="164"/>
      <c r="H33" s="164"/>
      <c r="I33" s="164"/>
      <c r="J33" s="164"/>
      <c r="K33" s="212"/>
    </row>
    <row r="34" spans="2:11" ht="15.75" thickBot="1" x14ac:dyDescent="0.3">
      <c r="B34" s="125"/>
      <c r="C34" s="126" t="s">
        <v>150</v>
      </c>
      <c r="D34" s="169"/>
      <c r="E34" s="169"/>
      <c r="F34" s="169"/>
      <c r="G34" s="169"/>
      <c r="H34" s="169"/>
      <c r="I34" s="169"/>
      <c r="J34" s="169"/>
      <c r="K34" s="217"/>
    </row>
    <row r="35" spans="2:11" x14ac:dyDescent="0.25">
      <c r="B35" s="132"/>
      <c r="C35" s="132"/>
      <c r="D35" s="132"/>
      <c r="E35" s="132"/>
      <c r="F35" s="132"/>
      <c r="G35" s="132"/>
      <c r="H35" s="132"/>
      <c r="I35" s="132"/>
      <c r="J35" s="132"/>
      <c r="K35" s="132"/>
    </row>
    <row r="36" spans="2:11" x14ac:dyDescent="0.25">
      <c r="B36" s="133" t="s">
        <v>1097</v>
      </c>
      <c r="C36" s="132"/>
      <c r="D36" s="132"/>
      <c r="E36" s="132"/>
      <c r="F36" s="132"/>
      <c r="G36" s="132"/>
      <c r="H36" s="132"/>
      <c r="I36" s="132"/>
      <c r="J36" s="132"/>
      <c r="K36" s="132"/>
    </row>
    <row r="37" spans="2:11" ht="15.75" thickBot="1" x14ac:dyDescent="0.3">
      <c r="B37" s="132"/>
      <c r="C37" s="132"/>
      <c r="D37" s="132"/>
      <c r="E37" s="132"/>
      <c r="F37" s="132"/>
      <c r="G37" s="132"/>
      <c r="H37" s="132"/>
      <c r="I37" s="132"/>
      <c r="J37" s="132"/>
      <c r="K37" s="132"/>
    </row>
    <row r="38" spans="2:11" x14ac:dyDescent="0.25">
      <c r="B38" s="114" t="s">
        <v>151</v>
      </c>
      <c r="C38" s="115"/>
      <c r="D38" s="115"/>
      <c r="E38" s="115"/>
      <c r="F38" s="115"/>
      <c r="G38" s="115"/>
      <c r="H38" s="115"/>
      <c r="I38" s="115"/>
      <c r="J38" s="115"/>
      <c r="K38" s="116" t="s">
        <v>152</v>
      </c>
    </row>
    <row r="39" spans="2:11" x14ac:dyDescent="0.25">
      <c r="B39" s="117"/>
      <c r="C39" s="118"/>
      <c r="D39" s="118"/>
      <c r="E39" s="118"/>
      <c r="F39" s="118"/>
      <c r="G39" s="118"/>
      <c r="H39" s="118"/>
      <c r="I39" s="118"/>
      <c r="J39" s="118"/>
      <c r="K39" s="119"/>
    </row>
    <row r="40" spans="2:11" x14ac:dyDescent="0.25">
      <c r="B40" s="117"/>
      <c r="C40" s="134" t="s">
        <v>153</v>
      </c>
      <c r="D40" s="402">
        <f>'Beschreibung der Anlagen'!D14</f>
        <v>1</v>
      </c>
      <c r="E40" s="134" t="str">
        <f>'Beschreibung der Anlagen'!E14</f>
        <v/>
      </c>
      <c r="F40" s="134" t="str">
        <f>'Beschreibung der Anlagen'!F14</f>
        <v/>
      </c>
      <c r="G40" s="134" t="str">
        <f>'Beschreibung der Anlagen'!G14</f>
        <v/>
      </c>
      <c r="H40" s="134" t="str">
        <f>'Beschreibung der Anlagen'!H14</f>
        <v/>
      </c>
      <c r="I40" s="134" t="str">
        <f>'Beschreibung der Anlagen'!I14</f>
        <v/>
      </c>
      <c r="J40" s="134" t="str">
        <f>'Beschreibung der Anlagen'!J14</f>
        <v/>
      </c>
      <c r="K40" s="135" t="str">
        <f>'Beschreibung der Anlagen'!K14</f>
        <v/>
      </c>
    </row>
    <row r="41" spans="2:11" x14ac:dyDescent="0.25">
      <c r="B41" s="117"/>
      <c r="C41" s="118"/>
      <c r="D41" s="118"/>
      <c r="E41" s="118"/>
      <c r="F41" s="118"/>
      <c r="G41" s="118"/>
      <c r="H41" s="118"/>
      <c r="I41" s="118"/>
      <c r="J41" s="118"/>
      <c r="K41" s="119"/>
    </row>
    <row r="42" spans="2:11" x14ac:dyDescent="0.25">
      <c r="B42" s="117" t="s">
        <v>1148</v>
      </c>
      <c r="C42" s="118" t="str">
        <f>C18 &amp; " [&gt;20MW]"</f>
        <v>Entwickelbare Nettostromleistung (Pend) [MWe] [&gt;20MW]</v>
      </c>
      <c r="D42" s="130">
        <f>IF('Beschreibung der Anlagen'!D14="","",D18)</f>
        <v>0</v>
      </c>
      <c r="E42" s="130" t="str">
        <f>IF('Beschreibung der Anlagen'!E14="","",E18)</f>
        <v/>
      </c>
      <c r="F42" s="130" t="str">
        <f>IF('Beschreibung der Anlagen'!F14="","",F18)</f>
        <v/>
      </c>
      <c r="G42" s="130" t="str">
        <f>IF('Beschreibung der Anlagen'!G14="","",G18)</f>
        <v/>
      </c>
      <c r="H42" s="130" t="str">
        <f>IF('Beschreibung der Anlagen'!H14="","",H18)</f>
        <v/>
      </c>
      <c r="I42" s="130" t="str">
        <f>IF('Beschreibung der Anlagen'!I14="","",I18)</f>
        <v/>
      </c>
      <c r="J42" s="130" t="str">
        <f>IF('Beschreibung der Anlagen'!J14="","",J18)</f>
        <v/>
      </c>
      <c r="K42" s="131" t="str">
        <f>IF('Beschreibung der Anlagen'!K14="","",K18)</f>
        <v/>
      </c>
    </row>
    <row r="43" spans="2:11" hidden="1" outlineLevel="1" x14ac:dyDescent="0.25">
      <c r="B43" s="117"/>
      <c r="C43" s="118" t="s">
        <v>154</v>
      </c>
      <c r="D43" s="118" t="b">
        <f>IF('Beschreibung der Anlagen'!D14="","",D42&gt;20)</f>
        <v>0</v>
      </c>
      <c r="E43" s="118" t="str">
        <f>IF('Beschreibung der Anlagen'!E14="","",E42&gt;20)</f>
        <v/>
      </c>
      <c r="F43" s="118" t="str">
        <f>IF('Beschreibung der Anlagen'!F14="","",F42&gt;20)</f>
        <v/>
      </c>
      <c r="G43" s="118" t="str">
        <f>IF('Beschreibung der Anlagen'!G14="","",G42&gt;20)</f>
        <v/>
      </c>
      <c r="H43" s="118" t="str">
        <f>IF('Beschreibung der Anlagen'!H14="","",H42&gt;20)</f>
        <v/>
      </c>
      <c r="I43" s="118" t="str">
        <f>IF('Beschreibung der Anlagen'!I14="","",I42&gt;20)</f>
        <v/>
      </c>
      <c r="J43" s="118" t="str">
        <f>IF('Beschreibung der Anlagen'!J14="","",J42&gt;20)</f>
        <v/>
      </c>
      <c r="K43" s="119" t="str">
        <f>IF('Beschreibung der Anlagen'!K14="","",K42&gt;20)</f>
        <v/>
      </c>
    </row>
    <row r="44" spans="2:11" hidden="1" outlineLevel="1" x14ac:dyDescent="0.25">
      <c r="B44" s="117"/>
      <c r="C44" s="118" t="s">
        <v>155</v>
      </c>
      <c r="D44" s="174">
        <v>0.8</v>
      </c>
      <c r="E44" s="118"/>
      <c r="F44" s="118"/>
      <c r="G44" s="118"/>
      <c r="H44" s="118"/>
      <c r="I44" s="118"/>
      <c r="J44" s="118"/>
      <c r="K44" s="119"/>
    </row>
    <row r="45" spans="2:11" hidden="1" outlineLevel="1" x14ac:dyDescent="0.25">
      <c r="B45" s="117"/>
      <c r="C45" s="118" t="s">
        <v>156</v>
      </c>
      <c r="D45" s="174">
        <v>0.2</v>
      </c>
      <c r="E45" s="118"/>
      <c r="F45" s="118"/>
      <c r="G45" s="118"/>
      <c r="H45" s="118"/>
      <c r="I45" s="118"/>
      <c r="J45" s="118"/>
      <c r="K45" s="119"/>
    </row>
    <row r="46" spans="2:11" hidden="1" outlineLevel="1" x14ac:dyDescent="0.25">
      <c r="B46" s="117"/>
      <c r="C46" s="118" t="s">
        <v>157</v>
      </c>
      <c r="D46" s="174">
        <v>0</v>
      </c>
      <c r="E46" s="118"/>
      <c r="F46" s="118"/>
      <c r="G46" s="118"/>
      <c r="H46" s="118"/>
      <c r="I46" s="118"/>
      <c r="J46" s="118"/>
      <c r="K46" s="119"/>
    </row>
    <row r="47" spans="2:11" hidden="1" outlineLevel="1" x14ac:dyDescent="0.25">
      <c r="B47" s="117"/>
      <c r="C47" s="118" t="s">
        <v>158</v>
      </c>
      <c r="D47" s="130">
        <v>73.75</v>
      </c>
      <c r="E47" s="130" t="s">
        <v>1075</v>
      </c>
      <c r="F47" s="130" t="s">
        <v>1075</v>
      </c>
      <c r="G47" s="130" t="s">
        <v>1075</v>
      </c>
      <c r="H47" s="130" t="s">
        <v>1075</v>
      </c>
      <c r="I47" s="130" t="s">
        <v>1075</v>
      </c>
      <c r="J47" s="130" t="s">
        <v>1075</v>
      </c>
      <c r="K47" s="131" t="s">
        <v>1075</v>
      </c>
    </row>
    <row r="48" spans="2:11" collapsed="1" x14ac:dyDescent="0.25">
      <c r="B48" s="117" t="s">
        <v>1149</v>
      </c>
      <c r="C48" s="384" t="s">
        <v>1153</v>
      </c>
      <c r="D48" s="136"/>
      <c r="E48" s="136" t="s">
        <v>1075</v>
      </c>
      <c r="F48" s="136" t="s">
        <v>1075</v>
      </c>
      <c r="G48" s="136" t="s">
        <v>1075</v>
      </c>
      <c r="H48" s="136" t="s">
        <v>1075</v>
      </c>
      <c r="I48" s="136" t="s">
        <v>1075</v>
      </c>
      <c r="J48" s="136" t="s">
        <v>1075</v>
      </c>
      <c r="K48" s="137" t="s">
        <v>1075</v>
      </c>
    </row>
    <row r="49" spans="2:11" hidden="1" x14ac:dyDescent="0.25">
      <c r="B49" s="117"/>
      <c r="C49" s="118" t="s">
        <v>198</v>
      </c>
      <c r="D49" s="118" t="e">
        <v>#REF!</v>
      </c>
      <c r="E49" s="118" t="e">
        <v>#REF!</v>
      </c>
      <c r="F49" s="118" t="e">
        <v>#REF!</v>
      </c>
      <c r="G49" s="118" t="e">
        <v>#REF!</v>
      </c>
      <c r="H49" s="118" t="e">
        <v>#REF!</v>
      </c>
      <c r="I49" s="118" t="e">
        <v>#REF!</v>
      </c>
      <c r="J49" s="118" t="e">
        <v>#REF!</v>
      </c>
      <c r="K49" s="119" t="e">
        <v>#REF!</v>
      </c>
    </row>
    <row r="50" spans="2:11" x14ac:dyDescent="0.25">
      <c r="B50" s="117" t="s">
        <v>1150</v>
      </c>
      <c r="C50" s="384" t="s">
        <v>1154</v>
      </c>
      <c r="D50" s="148" t="e">
        <f>IF('Beschreibung der Anlagen'!D14="","",INDEX(INDIRECT("'Install. 0"&amp;D14&amp;" - Intrants'!plan_appro_output_consolidated"),3))</f>
        <v>#REF!</v>
      </c>
      <c r="E50" s="148" t="str">
        <f>IF('Beschreibung der Anlagen'!E14="","",INDEX(INDIRECT("'Install. 0"&amp;E14&amp;" - Intrants'!plan_appro_output_consolidated"),3))</f>
        <v/>
      </c>
      <c r="F50" s="148" t="str">
        <f>IF('Beschreibung der Anlagen'!F14="","",INDEX(INDIRECT("'Install. 0"&amp;F14&amp;" - Intrants'!plan_appro_output_consolidated"),3))</f>
        <v/>
      </c>
      <c r="G50" s="148" t="str">
        <f>IF('Beschreibung der Anlagen'!G14="","",INDEX(INDIRECT("'Install. 0"&amp;G14&amp;" - Intrants'!plan_appro_output_consolidated"),3))</f>
        <v/>
      </c>
      <c r="H50" s="148" t="str">
        <f>IF('Beschreibung der Anlagen'!H14="","",INDEX(INDIRECT("'Install. 0"&amp;H14&amp;" - Intrants'!plan_appro_output_consolidated"),3))</f>
        <v/>
      </c>
      <c r="I50" s="148" t="str">
        <f>IF('Beschreibung der Anlagen'!I14="","",INDEX(INDIRECT("'Install. 0"&amp;I14&amp;" - Intrants'!plan_appro_output_consolidated"),3))</f>
        <v/>
      </c>
      <c r="J50" s="148" t="str">
        <f>IF('Beschreibung der Anlagen'!J14="","",INDEX(INDIRECT("'Install. 0"&amp;J14&amp;" - Intrants'!plan_appro_output_consolidated"),3))</f>
        <v/>
      </c>
      <c r="K50" s="149" t="str">
        <f>IF('Beschreibung der Anlagen'!K14="","",INDEX(INDIRECT("'Install. 0"&amp;K14&amp;" - Intrants'!plan_appro_output_consolidated"),3))</f>
        <v/>
      </c>
    </row>
    <row r="51" spans="2:11" hidden="1" x14ac:dyDescent="0.25">
      <c r="B51" s="117"/>
      <c r="C51" s="118" t="s">
        <v>199</v>
      </c>
      <c r="D51" s="118" t="e">
        <v>#REF!</v>
      </c>
      <c r="E51" s="118" t="e">
        <v>#REF!</v>
      </c>
      <c r="F51" s="118" t="e">
        <v>#REF!</v>
      </c>
      <c r="G51" s="118" t="e">
        <v>#REF!</v>
      </c>
      <c r="H51" s="118" t="e">
        <v>#REF!</v>
      </c>
      <c r="I51" s="118" t="e">
        <v>#REF!</v>
      </c>
      <c r="J51" s="118" t="e">
        <v>#REF!</v>
      </c>
      <c r="K51" s="119" t="e">
        <v>#REF!</v>
      </c>
    </row>
    <row r="52" spans="2:11" hidden="1" x14ac:dyDescent="0.25">
      <c r="B52" s="117"/>
      <c r="C52" s="118" t="s">
        <v>200</v>
      </c>
      <c r="D52" s="118" t="e">
        <v>#REF!</v>
      </c>
      <c r="E52" s="118" t="e">
        <v>#REF!</v>
      </c>
      <c r="F52" s="118" t="e">
        <v>#REF!</v>
      </c>
      <c r="G52" s="118" t="e">
        <v>#REF!</v>
      </c>
      <c r="H52" s="118" t="e">
        <v>#REF!</v>
      </c>
      <c r="I52" s="118" t="e">
        <v>#REF!</v>
      </c>
      <c r="J52" s="118" t="e">
        <v>#REF!</v>
      </c>
      <c r="K52" s="119" t="e">
        <v>#REF!</v>
      </c>
    </row>
    <row r="53" spans="2:11" x14ac:dyDescent="0.25">
      <c r="B53" s="117" t="s">
        <v>1151</v>
      </c>
      <c r="C53" s="118" t="s">
        <v>159</v>
      </c>
      <c r="D53" s="148"/>
      <c r="E53" s="148" t="s">
        <v>1075</v>
      </c>
      <c r="F53" s="148" t="s">
        <v>1075</v>
      </c>
      <c r="G53" s="148" t="s">
        <v>1075</v>
      </c>
      <c r="H53" s="148" t="s">
        <v>1075</v>
      </c>
      <c r="I53" s="148" t="s">
        <v>1075</v>
      </c>
      <c r="J53" s="148" t="s">
        <v>1075</v>
      </c>
      <c r="K53" s="149" t="s">
        <v>1075</v>
      </c>
    </row>
    <row r="54" spans="2:11" hidden="1" x14ac:dyDescent="0.25">
      <c r="B54" s="117"/>
      <c r="C54" s="118" t="s">
        <v>201</v>
      </c>
      <c r="D54" s="138" t="e">
        <v>#REF!</v>
      </c>
      <c r="E54" s="138" t="e">
        <v>#REF!</v>
      </c>
      <c r="F54" s="138" t="e">
        <v>#REF!</v>
      </c>
      <c r="G54" s="138" t="e">
        <v>#REF!</v>
      </c>
      <c r="H54" s="138" t="e">
        <v>#REF!</v>
      </c>
      <c r="I54" s="138" t="e">
        <v>#REF!</v>
      </c>
      <c r="J54" s="138" t="e">
        <v>#REF!</v>
      </c>
      <c r="K54" s="139" t="e">
        <v>#REF!</v>
      </c>
    </row>
    <row r="55" spans="2:11" ht="15.75" thickBot="1" x14ac:dyDescent="0.3">
      <c r="B55" s="125" t="s">
        <v>1152</v>
      </c>
      <c r="C55" s="403" t="s">
        <v>1155</v>
      </c>
      <c r="D55" s="140"/>
      <c r="E55" s="140" t="s">
        <v>1075</v>
      </c>
      <c r="F55" s="140" t="s">
        <v>1075</v>
      </c>
      <c r="G55" s="140" t="s">
        <v>1075</v>
      </c>
      <c r="H55" s="140" t="s">
        <v>1075</v>
      </c>
      <c r="I55" s="140" t="s">
        <v>1075</v>
      </c>
      <c r="J55" s="140" t="s">
        <v>1075</v>
      </c>
      <c r="K55" s="141" t="s">
        <v>1075</v>
      </c>
    </row>
    <row r="56" spans="2:11" ht="15.75" thickBot="1" x14ac:dyDescent="0.3"/>
    <row r="57" spans="2:11" x14ac:dyDescent="0.25">
      <c r="B57" s="114" t="s">
        <v>160</v>
      </c>
      <c r="C57" s="115"/>
      <c r="D57" s="115"/>
      <c r="E57" s="115"/>
      <c r="F57" s="115"/>
      <c r="G57" s="115"/>
      <c r="H57" s="116" t="s">
        <v>161</v>
      </c>
    </row>
    <row r="58" spans="2:11" x14ac:dyDescent="0.25">
      <c r="B58" s="142"/>
      <c r="C58" s="118"/>
      <c r="D58" s="118"/>
      <c r="E58" s="118"/>
      <c r="F58" s="118"/>
      <c r="G58" s="118"/>
      <c r="H58" s="119"/>
    </row>
    <row r="59" spans="2:11" x14ac:dyDescent="0.25">
      <c r="B59" s="117"/>
      <c r="C59" s="118"/>
      <c r="D59" s="118"/>
      <c r="E59" s="118"/>
      <c r="F59" s="118"/>
      <c r="G59" s="118"/>
      <c r="H59" s="119"/>
    </row>
    <row r="60" spans="2:11" ht="30" x14ac:dyDescent="0.25">
      <c r="B60" s="117" t="s">
        <v>162</v>
      </c>
      <c r="C60" s="118"/>
      <c r="D60" s="143" t="s">
        <v>163</v>
      </c>
      <c r="E60" s="144" t="s">
        <v>164</v>
      </c>
      <c r="F60" s="143" t="s">
        <v>165</v>
      </c>
      <c r="G60" s="144" t="s">
        <v>166</v>
      </c>
      <c r="H60" s="119"/>
    </row>
    <row r="61" spans="2:11" x14ac:dyDescent="0.25">
      <c r="B61" s="117"/>
      <c r="C61" s="118"/>
      <c r="D61" s="118"/>
      <c r="E61" s="118"/>
      <c r="F61" s="118"/>
      <c r="G61" s="118"/>
      <c r="H61" s="119"/>
    </row>
    <row r="62" spans="2:11" x14ac:dyDescent="0.25">
      <c r="B62" s="117" t="s">
        <v>1156</v>
      </c>
      <c r="C62" s="404" t="s">
        <v>1163</v>
      </c>
      <c r="D62" s="145" t="e">
        <f>SUM(#REF!)</f>
        <v>#REF!</v>
      </c>
      <c r="E62" s="146" t="s">
        <v>167</v>
      </c>
      <c r="F62" s="146">
        <v>672</v>
      </c>
      <c r="G62" s="146" t="e">
        <f>D62&gt;=F62</f>
        <v>#REF!</v>
      </c>
      <c r="H62" s="119"/>
    </row>
    <row r="63" spans="2:11" x14ac:dyDescent="0.25">
      <c r="B63" s="117" t="s">
        <v>1157</v>
      </c>
      <c r="C63" s="384" t="s">
        <v>1164</v>
      </c>
      <c r="D63" s="147" t="e">
        <f>SUMPRODUCT('Beschreibung der Anlagen'!D48:K48,'Beschreibung der Anlagen'!#REF!)/SUM('Beschreibung der Anlagen'!#REF!)</f>
        <v>#REF!</v>
      </c>
      <c r="E63" s="146" t="s">
        <v>168</v>
      </c>
      <c r="F63" s="405">
        <v>1028160</v>
      </c>
      <c r="G63" s="146" t="e">
        <f>D63&lt;=F63</f>
        <v>#REF!</v>
      </c>
      <c r="H63" s="119"/>
    </row>
    <row r="64" spans="2:11" x14ac:dyDescent="0.25">
      <c r="B64" s="117"/>
      <c r="C64" s="118"/>
      <c r="D64" s="147"/>
      <c r="E64" s="146"/>
      <c r="F64" s="146"/>
      <c r="G64" s="146"/>
      <c r="H64" s="119"/>
    </row>
    <row r="65" spans="2:8" x14ac:dyDescent="0.25">
      <c r="B65" s="117" t="s">
        <v>1158</v>
      </c>
      <c r="C65" s="407" t="s">
        <v>1167</v>
      </c>
      <c r="D65" s="146" t="b">
        <f>COUNTIF('Beschreibung der Anlagen'!D49:K49,TRUE)=Installation_Ntot</f>
        <v>0</v>
      </c>
      <c r="E65" s="146" t="s">
        <v>169</v>
      </c>
      <c r="F65" s="146" t="b">
        <v>1</v>
      </c>
      <c r="G65" s="146" t="b">
        <f>D65=F65</f>
        <v>0</v>
      </c>
      <c r="H65" s="119"/>
    </row>
    <row r="66" spans="2:8" x14ac:dyDescent="0.25">
      <c r="B66" s="117" t="s">
        <v>1159</v>
      </c>
      <c r="C66" s="407" t="s">
        <v>1165</v>
      </c>
      <c r="D66" s="146" t="b">
        <f>COUNTIF('Beschreibung der Anlagen'!D51:K51,TRUE)=Installation_Ntot</f>
        <v>0</v>
      </c>
      <c r="E66" s="146" t="s">
        <v>170</v>
      </c>
      <c r="F66" s="146" t="b">
        <v>1</v>
      </c>
      <c r="G66" s="146" t="b">
        <f>D66=F66</f>
        <v>0</v>
      </c>
      <c r="H66" s="119"/>
    </row>
    <row r="67" spans="2:8" x14ac:dyDescent="0.25">
      <c r="B67" s="117" t="s">
        <v>1160</v>
      </c>
      <c r="C67" s="408" t="s">
        <v>1166</v>
      </c>
      <c r="D67" s="406"/>
      <c r="E67" s="406"/>
      <c r="F67" s="406"/>
      <c r="G67" s="406"/>
      <c r="H67" s="119"/>
    </row>
    <row r="68" spans="2:8" x14ac:dyDescent="0.25">
      <c r="B68" s="117" t="s">
        <v>1161</v>
      </c>
      <c r="C68" s="408" t="s">
        <v>1168</v>
      </c>
      <c r="D68" s="146" t="b">
        <f>COUNTIF('Beschreibung der Anlagen'!D54:K54,TRUE)=Installation_Ntot</f>
        <v>0</v>
      </c>
      <c r="E68" s="146" t="s">
        <v>172</v>
      </c>
      <c r="F68" s="146" t="b">
        <v>1</v>
      </c>
      <c r="G68" s="146" t="b">
        <f>D68=F68</f>
        <v>0</v>
      </c>
      <c r="H68" s="119"/>
    </row>
    <row r="69" spans="2:8" x14ac:dyDescent="0.25">
      <c r="B69" s="117" t="s">
        <v>1162</v>
      </c>
      <c r="C69" s="408" t="s">
        <v>1169</v>
      </c>
      <c r="D69" s="146" t="b">
        <f>COUNTIF('Beschreibung der Anlagen'!D52:K52,TRUE)=Installation_Ntot</f>
        <v>0</v>
      </c>
      <c r="E69" s="146" t="s">
        <v>171</v>
      </c>
      <c r="F69" s="146" t="b">
        <v>1</v>
      </c>
      <c r="G69" s="146" t="b">
        <f>D69=F69</f>
        <v>0</v>
      </c>
      <c r="H69" s="119"/>
    </row>
    <row r="70" spans="2:8" x14ac:dyDescent="0.25">
      <c r="B70" s="117"/>
      <c r="C70" s="118"/>
      <c r="D70" s="118"/>
      <c r="E70" s="118"/>
      <c r="F70" s="118"/>
      <c r="G70" s="118"/>
      <c r="H70" s="119"/>
    </row>
    <row r="71" spans="2:8" ht="15.75" thickBot="1" x14ac:dyDescent="0.3">
      <c r="B71" s="125"/>
      <c r="C71" s="126"/>
      <c r="D71" s="126"/>
      <c r="E71" s="126"/>
      <c r="F71" s="126"/>
      <c r="G71" s="126"/>
      <c r="H71" s="127"/>
    </row>
    <row r="74" spans="2:8" x14ac:dyDescent="0.25">
      <c r="B74" s="184" t="s">
        <v>173</v>
      </c>
      <c r="C74" s="184"/>
      <c r="D74" s="184" t="s">
        <v>174</v>
      </c>
    </row>
    <row r="75" spans="2:8" x14ac:dyDescent="0.25">
      <c r="B75" s="184"/>
      <c r="C75" s="184"/>
      <c r="D75" s="184"/>
    </row>
    <row r="76" spans="2:8" x14ac:dyDescent="0.25">
      <c r="B76" s="184" t="s">
        <v>175</v>
      </c>
      <c r="C76" s="184" t="s">
        <v>176</v>
      </c>
      <c r="D76" s="184" t="s">
        <v>177</v>
      </c>
    </row>
    <row r="77" spans="2:8" x14ac:dyDescent="0.25">
      <c r="B77" s="184"/>
      <c r="C77" s="184"/>
      <c r="D77" s="184"/>
    </row>
    <row r="78" spans="2:8" x14ac:dyDescent="0.25">
      <c r="B78" s="184" t="s">
        <v>178</v>
      </c>
      <c r="C78" s="184" t="s">
        <v>179</v>
      </c>
      <c r="D78" s="184" t="s">
        <v>180</v>
      </c>
    </row>
    <row r="79" spans="2:8" x14ac:dyDescent="0.25">
      <c r="B79" s="184" t="s">
        <v>181</v>
      </c>
      <c r="C79" s="184" t="s">
        <v>182</v>
      </c>
      <c r="D79" s="184" t="s">
        <v>183</v>
      </c>
    </row>
    <row r="80" spans="2:8" x14ac:dyDescent="0.25">
      <c r="B80" s="184" t="s">
        <v>184</v>
      </c>
      <c r="C80" s="184" t="s">
        <v>185</v>
      </c>
      <c r="D80" s="184"/>
    </row>
    <row r="81" spans="2:4" x14ac:dyDescent="0.25">
      <c r="B81" s="184" t="s">
        <v>186</v>
      </c>
      <c r="C81" s="184" t="s">
        <v>187</v>
      </c>
      <c r="D81" s="184"/>
    </row>
    <row r="82" spans="2:4" x14ac:dyDescent="0.25">
      <c r="B82" s="184" t="s">
        <v>188</v>
      </c>
      <c r="C82" s="184"/>
      <c r="D82" s="184"/>
    </row>
    <row r="83" spans="2:4" x14ac:dyDescent="0.25">
      <c r="B83" s="184" t="s">
        <v>189</v>
      </c>
      <c r="C83" s="184"/>
      <c r="D83" s="184"/>
    </row>
    <row r="84" spans="2:4" x14ac:dyDescent="0.25">
      <c r="B84" s="184" t="s">
        <v>190</v>
      </c>
      <c r="C84" s="184"/>
      <c r="D84" s="184"/>
    </row>
    <row r="85" spans="2:4" x14ac:dyDescent="0.25">
      <c r="B85" s="184" t="s">
        <v>191</v>
      </c>
      <c r="C85" s="184"/>
      <c r="D85" s="184"/>
    </row>
    <row r="86" spans="2:4" x14ac:dyDescent="0.25">
      <c r="B86" s="184" t="s">
        <v>192</v>
      </c>
      <c r="C86" s="184"/>
      <c r="D86" s="184"/>
    </row>
    <row r="87" spans="2:4" x14ac:dyDescent="0.25">
      <c r="B87" s="184" t="s">
        <v>193</v>
      </c>
      <c r="C87" s="184"/>
      <c r="D87" s="184"/>
    </row>
    <row r="88" spans="2:4" x14ac:dyDescent="0.25">
      <c r="B88" s="184" t="s">
        <v>194</v>
      </c>
      <c r="C88" s="184"/>
      <c r="D88" s="184"/>
    </row>
    <row r="89" spans="2:4" x14ac:dyDescent="0.25">
      <c r="B89" s="184" t="s">
        <v>195</v>
      </c>
      <c r="C89" s="184"/>
      <c r="D89" s="184"/>
    </row>
    <row r="90" spans="2:4" x14ac:dyDescent="0.25">
      <c r="B90" s="184" t="s">
        <v>196</v>
      </c>
      <c r="C90" s="184"/>
      <c r="D90" s="184"/>
    </row>
    <row r="91" spans="2:4" x14ac:dyDescent="0.25">
      <c r="B91" s="184" t="s">
        <v>197</v>
      </c>
      <c r="C91" s="184"/>
      <c r="D91" s="184"/>
    </row>
  </sheetData>
  <sheetProtection algorithmName="SHA-512" hashValue="cO8Ky3z5MQdt2D2AhJuyb850ikZ5KA3yD9clm9ctO4jv7nwGGBlQcovjLWihpobb/B1LpBrGt37bq5SQMjtvUg==" saltValue="dTxY51S52YASWzkB/dzz+A==" spinCount="100000" sheet="1" objects="1" scenarios="1" selectLockedCells="1" selectUnlockedCells="1"/>
  <conditionalFormatting sqref="D16:D17 D22:D33 D19">
    <cfRule type="expression" dxfId="34" priority="62">
      <formula>NOT(D$14="")</formula>
    </cfRule>
  </conditionalFormatting>
  <conditionalFormatting sqref="D14">
    <cfRule type="expression" dxfId="33" priority="57">
      <formula>NOT(D$14="")</formula>
    </cfRule>
    <cfRule type="expression" dxfId="32" priority="58">
      <formula>AND(NOT(D$14=""),E$14="")</formula>
    </cfRule>
  </conditionalFormatting>
  <conditionalFormatting sqref="E14:K14">
    <cfRule type="expression" dxfId="31" priority="53">
      <formula>NOT(E$14="")</formula>
    </cfRule>
    <cfRule type="expression" dxfId="30" priority="54">
      <formula>AND(NOT(E$14=""),F$14="")</formula>
    </cfRule>
  </conditionalFormatting>
  <conditionalFormatting sqref="C14">
    <cfRule type="expression" dxfId="29" priority="49">
      <formula>NOT(C$14="")</formula>
    </cfRule>
    <cfRule type="expression" dxfId="28" priority="50">
      <formula>AND(NOT(C$14=""),D$14="")</formula>
    </cfRule>
  </conditionalFormatting>
  <conditionalFormatting sqref="D53:K53">
    <cfRule type="expression" dxfId="27" priority="26">
      <formula>NOT(D54)</formula>
    </cfRule>
    <cfRule type="expression" dxfId="26" priority="27">
      <formula>D54</formula>
    </cfRule>
  </conditionalFormatting>
  <conditionalFormatting sqref="D48:K48">
    <cfRule type="expression" dxfId="25" priority="32">
      <formula>NOT(D49)</formula>
    </cfRule>
    <cfRule type="expression" dxfId="24" priority="33">
      <formula>D49</formula>
    </cfRule>
  </conditionalFormatting>
  <conditionalFormatting sqref="D50:K50">
    <cfRule type="expression" dxfId="23" priority="30">
      <formula>NOT(D51)</formula>
    </cfRule>
    <cfRule type="expression" dxfId="22" priority="31">
      <formula>D51</formula>
    </cfRule>
  </conditionalFormatting>
  <conditionalFormatting sqref="B62:G62 B64:G64 B63 D63:G63 B65:B68 D65:G66 D68:G69">
    <cfRule type="expression" dxfId="21" priority="63">
      <formula>NOT($G62)</formula>
    </cfRule>
    <cfRule type="expression" dxfId="20" priority="64">
      <formula>$G62</formula>
    </cfRule>
  </conditionalFormatting>
  <conditionalFormatting sqref="D44:K55 D62:G66 D69:G69">
    <cfRule type="expression" dxfId="19" priority="19">
      <formula>ISERROR(D44)</formula>
    </cfRule>
  </conditionalFormatting>
  <conditionalFormatting sqref="D20:D21">
    <cfRule type="expression" dxfId="18" priority="18">
      <formula>NOT(D$14="")</formula>
    </cfRule>
  </conditionalFormatting>
  <conditionalFormatting sqref="D34">
    <cfRule type="expression" dxfId="17" priority="17">
      <formula>NOT(D$14="")</formula>
    </cfRule>
  </conditionalFormatting>
  <conditionalFormatting sqref="D42:K42">
    <cfRule type="expression" dxfId="16" priority="12">
      <formula>NOT(D43)</formula>
    </cfRule>
    <cfRule type="expression" dxfId="15" priority="13">
      <formula>D43</formula>
    </cfRule>
  </conditionalFormatting>
  <conditionalFormatting sqref="D43:K43">
    <cfRule type="expression" dxfId="14" priority="14">
      <formula>ISERROR(D43)</formula>
    </cfRule>
  </conditionalFormatting>
  <conditionalFormatting sqref="D42:K42">
    <cfRule type="expression" dxfId="13" priority="11">
      <formula>ISERROR(D42)</formula>
    </cfRule>
  </conditionalFormatting>
  <conditionalFormatting sqref="D68:G68">
    <cfRule type="expression" dxfId="12" priority="8">
      <formula>ISERROR(D68)</formula>
    </cfRule>
  </conditionalFormatting>
  <conditionalFormatting sqref="E20:K21">
    <cfRule type="expression" dxfId="11" priority="3">
      <formula>NOT(E$14="")</formula>
    </cfRule>
  </conditionalFormatting>
  <conditionalFormatting sqref="E34:K34">
    <cfRule type="expression" dxfId="10" priority="2">
      <formula>NOT(E$14="")</formula>
    </cfRule>
  </conditionalFormatting>
  <conditionalFormatting sqref="D18">
    <cfRule type="expression" dxfId="9" priority="5">
      <formula>NOT(D$14="")</formula>
    </cfRule>
  </conditionalFormatting>
  <conditionalFormatting sqref="E16:K17 E22:K33 E19:K19">
    <cfRule type="expression" dxfId="8" priority="4">
      <formula>NOT(E$14="")</formula>
    </cfRule>
  </conditionalFormatting>
  <conditionalFormatting sqref="E18:K18">
    <cfRule type="expression" dxfId="7" priority="1">
      <formula>NOT(E$14="")</formula>
    </cfRule>
  </conditionalFormatting>
  <dataValidations count="4">
    <dataValidation type="list" allowBlank="1" showInputMessage="1" showErrorMessage="1" sqref="E25:K25">
      <formula1>$B$78:$B$79</formula1>
    </dataValidation>
    <dataValidation type="list" allowBlank="1" showInputMessage="1" showErrorMessage="1" sqref="D28:K28">
      <formula1>$C$78:$C$81</formula1>
    </dataValidation>
    <dataValidation type="list" allowBlank="1" showInputMessage="1" showErrorMessage="1" sqref="D25">
      <formula1>$B$78:$B$91</formula1>
    </dataValidation>
    <dataValidation type="list" allowBlank="1" showInputMessage="1" showErrorMessage="1" sqref="D29:K31 D19:K19 D22:K22">
      <formula1>$D$78:$D$79</formula1>
    </dataValidation>
  </dataValidation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9"/>
  </sheetPr>
  <dimension ref="A1:AB78"/>
  <sheetViews>
    <sheetView showGridLines="0" showRowColHeaders="0" zoomScale="85" zoomScaleNormal="85" zoomScalePageLayoutView="85" workbookViewId="0">
      <pane xSplit="3" ySplit="13" topLeftCell="F14" activePane="bottomRight" state="frozen"/>
      <selection pane="topRight" activeCell="D1" sqref="D1"/>
      <selection pane="bottomLeft" activeCell="A14" sqref="A14"/>
      <selection pane="bottomRight" activeCell="K14" sqref="K14"/>
    </sheetView>
  </sheetViews>
  <sheetFormatPr baseColWidth="10" defaultColWidth="9.140625" defaultRowHeight="15" outlineLevelRow="1" x14ac:dyDescent="0.25"/>
  <cols>
    <col min="1" max="2" width="9.140625" style="19"/>
    <col min="3" max="3" width="11.42578125" style="19" customWidth="1"/>
    <col min="4" max="4" width="34" style="19" customWidth="1"/>
    <col min="5" max="5" width="55" style="19" bestFit="1" customWidth="1"/>
    <col min="6" max="7" width="20.7109375" style="19" customWidth="1"/>
    <col min="8" max="8" width="49" style="19" customWidth="1"/>
    <col min="9" max="9" width="31.28515625" style="19" customWidth="1"/>
    <col min="10" max="11" width="20.7109375" style="19" customWidth="1"/>
    <col min="12" max="12" width="28.42578125" style="19" bestFit="1" customWidth="1"/>
    <col min="13" max="13" width="23.7109375" style="19" customWidth="1"/>
    <col min="14" max="14" width="28.42578125" style="19" customWidth="1"/>
    <col min="15" max="15" width="23.7109375" style="19" customWidth="1"/>
    <col min="16" max="16" width="24.28515625" style="19" customWidth="1"/>
    <col min="17" max="17" width="12.42578125" style="19" bestFit="1" customWidth="1"/>
    <col min="18" max="18" width="10.42578125" style="19" customWidth="1"/>
    <col min="19" max="19" width="17.42578125" style="19" bestFit="1" customWidth="1"/>
    <col min="20" max="20" width="10.42578125" style="19" customWidth="1"/>
    <col min="21" max="21" width="15.140625" style="19" bestFit="1" customWidth="1"/>
    <col min="22" max="22" width="10.42578125" style="19" customWidth="1"/>
    <col min="23" max="23" width="15.42578125" style="19" bestFit="1" customWidth="1"/>
    <col min="24" max="24" width="10.42578125" style="19" customWidth="1"/>
    <col min="25" max="25" width="41.140625" style="19" bestFit="1" customWidth="1"/>
    <col min="26" max="26" width="21.42578125" style="19" customWidth="1"/>
    <col min="27" max="28" width="20.7109375" style="19" customWidth="1"/>
    <col min="29" max="271" width="11.42578125" style="19" customWidth="1"/>
    <col min="272" max="275" width="20.7109375" style="19" customWidth="1"/>
    <col min="276" max="276" width="23" style="19" customWidth="1"/>
    <col min="277" max="283" width="20.7109375" style="19" customWidth="1"/>
    <col min="284" max="527" width="11.42578125" style="19" customWidth="1"/>
    <col min="528" max="531" width="20.7109375" style="19" customWidth="1"/>
    <col min="532" max="532" width="23" style="19" customWidth="1"/>
    <col min="533" max="539" width="20.7109375" style="19" customWidth="1"/>
    <col min="540" max="783" width="11.42578125" style="19" customWidth="1"/>
    <col min="784" max="787" width="20.7109375" style="19" customWidth="1"/>
    <col min="788" max="788" width="23" style="19" customWidth="1"/>
    <col min="789" max="795" width="20.7109375" style="19" customWidth="1"/>
    <col min="796" max="1039" width="11.42578125" style="19" customWidth="1"/>
    <col min="1040" max="1043" width="20.7109375" style="19" customWidth="1"/>
    <col min="1044" max="1044" width="23" style="19" customWidth="1"/>
    <col min="1045" max="1051" width="20.7109375" style="19" customWidth="1"/>
    <col min="1052" max="1295" width="11.42578125" style="19" customWidth="1"/>
    <col min="1296" max="1299" width="20.7109375" style="19" customWidth="1"/>
    <col min="1300" max="1300" width="23" style="19" customWidth="1"/>
    <col min="1301" max="1307" width="20.7109375" style="19" customWidth="1"/>
    <col min="1308" max="1551" width="11.42578125" style="19" customWidth="1"/>
    <col min="1552" max="1555" width="20.7109375" style="19" customWidth="1"/>
    <col min="1556" max="1556" width="23" style="19" customWidth="1"/>
    <col min="1557" max="1563" width="20.7109375" style="19" customWidth="1"/>
    <col min="1564" max="1807" width="11.42578125" style="19" customWidth="1"/>
    <col min="1808" max="1811" width="20.7109375" style="19" customWidth="1"/>
    <col min="1812" max="1812" width="23" style="19" customWidth="1"/>
    <col min="1813" max="1819" width="20.7109375" style="19" customWidth="1"/>
    <col min="1820" max="2063" width="11.42578125" style="19" customWidth="1"/>
    <col min="2064" max="2067" width="20.7109375" style="19" customWidth="1"/>
    <col min="2068" max="2068" width="23" style="19" customWidth="1"/>
    <col min="2069" max="2075" width="20.7109375" style="19" customWidth="1"/>
    <col min="2076" max="2319" width="11.42578125" style="19" customWidth="1"/>
    <col min="2320" max="2323" width="20.7109375" style="19" customWidth="1"/>
    <col min="2324" max="2324" width="23" style="19" customWidth="1"/>
    <col min="2325" max="2331" width="20.7109375" style="19" customWidth="1"/>
    <col min="2332" max="2575" width="11.42578125" style="19" customWidth="1"/>
    <col min="2576" max="2579" width="20.7109375" style="19" customWidth="1"/>
    <col min="2580" max="2580" width="23" style="19" customWidth="1"/>
    <col min="2581" max="2587" width="20.7109375" style="19" customWidth="1"/>
    <col min="2588" max="2831" width="11.42578125" style="19" customWidth="1"/>
    <col min="2832" max="2835" width="20.7109375" style="19" customWidth="1"/>
    <col min="2836" max="2836" width="23" style="19" customWidth="1"/>
    <col min="2837" max="2843" width="20.7109375" style="19" customWidth="1"/>
    <col min="2844" max="3087" width="11.42578125" style="19" customWidth="1"/>
    <col min="3088" max="3091" width="20.7109375" style="19" customWidth="1"/>
    <col min="3092" max="3092" width="23" style="19" customWidth="1"/>
    <col min="3093" max="3099" width="20.7109375" style="19" customWidth="1"/>
    <col min="3100" max="3343" width="11.42578125" style="19" customWidth="1"/>
    <col min="3344" max="3347" width="20.7109375" style="19" customWidth="1"/>
    <col min="3348" max="3348" width="23" style="19" customWidth="1"/>
    <col min="3349" max="3355" width="20.7109375" style="19" customWidth="1"/>
    <col min="3356" max="3599" width="11.42578125" style="19" customWidth="1"/>
    <col min="3600" max="3603" width="20.7109375" style="19" customWidth="1"/>
    <col min="3604" max="3604" width="23" style="19" customWidth="1"/>
    <col min="3605" max="3611" width="20.7109375" style="19" customWidth="1"/>
    <col min="3612" max="3855" width="11.42578125" style="19" customWidth="1"/>
    <col min="3856" max="3859" width="20.7109375" style="19" customWidth="1"/>
    <col min="3860" max="3860" width="23" style="19" customWidth="1"/>
    <col min="3861" max="3867" width="20.7109375" style="19" customWidth="1"/>
    <col min="3868" max="4111" width="11.42578125" style="19" customWidth="1"/>
    <col min="4112" max="4115" width="20.7109375" style="19" customWidth="1"/>
    <col min="4116" max="4116" width="23" style="19" customWidth="1"/>
    <col min="4117" max="4123" width="20.7109375" style="19" customWidth="1"/>
    <col min="4124" max="4367" width="11.42578125" style="19" customWidth="1"/>
    <col min="4368" max="4371" width="20.7109375" style="19" customWidth="1"/>
    <col min="4372" max="4372" width="23" style="19" customWidth="1"/>
    <col min="4373" max="4379" width="20.7109375" style="19" customWidth="1"/>
    <col min="4380" max="4623" width="11.42578125" style="19" customWidth="1"/>
    <col min="4624" max="4627" width="20.7109375" style="19" customWidth="1"/>
    <col min="4628" max="4628" width="23" style="19" customWidth="1"/>
    <col min="4629" max="4635" width="20.7109375" style="19" customWidth="1"/>
    <col min="4636" max="4879" width="11.42578125" style="19" customWidth="1"/>
    <col min="4880" max="4883" width="20.7109375" style="19" customWidth="1"/>
    <col min="4884" max="4884" width="23" style="19" customWidth="1"/>
    <col min="4885" max="4891" width="20.7109375" style="19" customWidth="1"/>
    <col min="4892" max="5135" width="11.42578125" style="19" customWidth="1"/>
    <col min="5136" max="5139" width="20.7109375" style="19" customWidth="1"/>
    <col min="5140" max="5140" width="23" style="19" customWidth="1"/>
    <col min="5141" max="5147" width="20.7109375" style="19" customWidth="1"/>
    <col min="5148" max="5391" width="11.42578125" style="19" customWidth="1"/>
    <col min="5392" max="5395" width="20.7109375" style="19" customWidth="1"/>
    <col min="5396" max="5396" width="23" style="19" customWidth="1"/>
    <col min="5397" max="5403" width="20.7109375" style="19" customWidth="1"/>
    <col min="5404" max="5647" width="11.42578125" style="19" customWidth="1"/>
    <col min="5648" max="5651" width="20.7109375" style="19" customWidth="1"/>
    <col min="5652" max="5652" width="23" style="19" customWidth="1"/>
    <col min="5653" max="5659" width="20.7109375" style="19" customWidth="1"/>
    <col min="5660" max="5903" width="11.42578125" style="19" customWidth="1"/>
    <col min="5904" max="5907" width="20.7109375" style="19" customWidth="1"/>
    <col min="5908" max="5908" width="23" style="19" customWidth="1"/>
    <col min="5909" max="5915" width="20.7109375" style="19" customWidth="1"/>
    <col min="5916" max="6159" width="11.42578125" style="19" customWidth="1"/>
    <col min="6160" max="6163" width="20.7109375" style="19" customWidth="1"/>
    <col min="6164" max="6164" width="23" style="19" customWidth="1"/>
    <col min="6165" max="6171" width="20.7109375" style="19" customWidth="1"/>
    <col min="6172" max="6415" width="11.42578125" style="19" customWidth="1"/>
    <col min="6416" max="6419" width="20.7109375" style="19" customWidth="1"/>
    <col min="6420" max="6420" width="23" style="19" customWidth="1"/>
    <col min="6421" max="6427" width="20.7109375" style="19" customWidth="1"/>
    <col min="6428" max="6671" width="11.42578125" style="19" customWidth="1"/>
    <col min="6672" max="6675" width="20.7109375" style="19" customWidth="1"/>
    <col min="6676" max="6676" width="23" style="19" customWidth="1"/>
    <col min="6677" max="6683" width="20.7109375" style="19" customWidth="1"/>
    <col min="6684" max="6927" width="11.42578125" style="19" customWidth="1"/>
    <col min="6928" max="6931" width="20.7109375" style="19" customWidth="1"/>
    <col min="6932" max="6932" width="23" style="19" customWidth="1"/>
    <col min="6933" max="6939" width="20.7109375" style="19" customWidth="1"/>
    <col min="6940" max="7183" width="11.42578125" style="19" customWidth="1"/>
    <col min="7184" max="7187" width="20.7109375" style="19" customWidth="1"/>
    <col min="7188" max="7188" width="23" style="19" customWidth="1"/>
    <col min="7189" max="7195" width="20.7109375" style="19" customWidth="1"/>
    <col min="7196" max="7439" width="11.42578125" style="19" customWidth="1"/>
    <col min="7440" max="7443" width="20.7109375" style="19" customWidth="1"/>
    <col min="7444" max="7444" width="23" style="19" customWidth="1"/>
    <col min="7445" max="7451" width="20.7109375" style="19" customWidth="1"/>
    <col min="7452" max="7695" width="11.42578125" style="19" customWidth="1"/>
    <col min="7696" max="7699" width="20.7109375" style="19" customWidth="1"/>
    <col min="7700" max="7700" width="23" style="19" customWidth="1"/>
    <col min="7701" max="7707" width="20.7109375" style="19" customWidth="1"/>
    <col min="7708" max="7951" width="11.42578125" style="19" customWidth="1"/>
    <col min="7952" max="7955" width="20.7109375" style="19" customWidth="1"/>
    <col min="7956" max="7956" width="23" style="19" customWidth="1"/>
    <col min="7957" max="7963" width="20.7109375" style="19" customWidth="1"/>
    <col min="7964" max="8207" width="11.42578125" style="19" customWidth="1"/>
    <col min="8208" max="8211" width="20.7109375" style="19" customWidth="1"/>
    <col min="8212" max="8212" width="23" style="19" customWidth="1"/>
    <col min="8213" max="8219" width="20.7109375" style="19" customWidth="1"/>
    <col min="8220" max="8463" width="11.42578125" style="19" customWidth="1"/>
    <col min="8464" max="8467" width="20.7109375" style="19" customWidth="1"/>
    <col min="8468" max="8468" width="23" style="19" customWidth="1"/>
    <col min="8469" max="8475" width="20.7109375" style="19" customWidth="1"/>
    <col min="8476" max="8719" width="11.42578125" style="19" customWidth="1"/>
    <col min="8720" max="8723" width="20.7109375" style="19" customWidth="1"/>
    <col min="8724" max="8724" width="23" style="19" customWidth="1"/>
    <col min="8725" max="8731" width="20.7109375" style="19" customWidth="1"/>
    <col min="8732" max="8975" width="11.42578125" style="19" customWidth="1"/>
    <col min="8976" max="8979" width="20.7109375" style="19" customWidth="1"/>
    <col min="8980" max="8980" width="23" style="19" customWidth="1"/>
    <col min="8981" max="8987" width="20.7109375" style="19" customWidth="1"/>
    <col min="8988" max="9231" width="11.42578125" style="19" customWidth="1"/>
    <col min="9232" max="9235" width="20.7109375" style="19" customWidth="1"/>
    <col min="9236" max="9236" width="23" style="19" customWidth="1"/>
    <col min="9237" max="9243" width="20.7109375" style="19" customWidth="1"/>
    <col min="9244" max="9487" width="11.42578125" style="19" customWidth="1"/>
    <col min="9488" max="9491" width="20.7109375" style="19" customWidth="1"/>
    <col min="9492" max="9492" width="23" style="19" customWidth="1"/>
    <col min="9493" max="9499" width="20.7109375" style="19" customWidth="1"/>
    <col min="9500" max="9743" width="11.42578125" style="19" customWidth="1"/>
    <col min="9744" max="9747" width="20.7109375" style="19" customWidth="1"/>
    <col min="9748" max="9748" width="23" style="19" customWidth="1"/>
    <col min="9749" max="9755" width="20.7109375" style="19" customWidth="1"/>
    <col min="9756" max="9999" width="11.42578125" style="19" customWidth="1"/>
    <col min="10000" max="10003" width="20.7109375" style="19" customWidth="1"/>
    <col min="10004" max="10004" width="23" style="19" customWidth="1"/>
    <col min="10005" max="10011" width="20.7109375" style="19" customWidth="1"/>
    <col min="10012" max="10255" width="11.42578125" style="19" customWidth="1"/>
    <col min="10256" max="10259" width="20.7109375" style="19" customWidth="1"/>
    <col min="10260" max="10260" width="23" style="19" customWidth="1"/>
    <col min="10261" max="10267" width="20.7109375" style="19" customWidth="1"/>
    <col min="10268" max="10511" width="11.42578125" style="19" customWidth="1"/>
    <col min="10512" max="10515" width="20.7109375" style="19" customWidth="1"/>
    <col min="10516" max="10516" width="23" style="19" customWidth="1"/>
    <col min="10517" max="10523" width="20.7109375" style="19" customWidth="1"/>
    <col min="10524" max="10767" width="11.42578125" style="19" customWidth="1"/>
    <col min="10768" max="10771" width="20.7109375" style="19" customWidth="1"/>
    <col min="10772" max="10772" width="23" style="19" customWidth="1"/>
    <col min="10773" max="10779" width="20.7109375" style="19" customWidth="1"/>
    <col min="10780" max="11023" width="11.42578125" style="19" customWidth="1"/>
    <col min="11024" max="11027" width="20.7109375" style="19" customWidth="1"/>
    <col min="11028" max="11028" width="23" style="19" customWidth="1"/>
    <col min="11029" max="11035" width="20.7109375" style="19" customWidth="1"/>
    <col min="11036" max="11279" width="11.42578125" style="19" customWidth="1"/>
    <col min="11280" max="11283" width="20.7109375" style="19" customWidth="1"/>
    <col min="11284" max="11284" width="23" style="19" customWidth="1"/>
    <col min="11285" max="11291" width="20.7109375" style="19" customWidth="1"/>
    <col min="11292" max="11535" width="11.42578125" style="19" customWidth="1"/>
    <col min="11536" max="11539" width="20.7109375" style="19" customWidth="1"/>
    <col min="11540" max="11540" width="23" style="19" customWidth="1"/>
    <col min="11541" max="11547" width="20.7109375" style="19" customWidth="1"/>
    <col min="11548" max="11791" width="11.42578125" style="19" customWidth="1"/>
    <col min="11792" max="11795" width="20.7109375" style="19" customWidth="1"/>
    <col min="11796" max="11796" width="23" style="19" customWidth="1"/>
    <col min="11797" max="11803" width="20.7109375" style="19" customWidth="1"/>
    <col min="11804" max="12047" width="11.42578125" style="19" customWidth="1"/>
    <col min="12048" max="12051" width="20.7109375" style="19" customWidth="1"/>
    <col min="12052" max="12052" width="23" style="19" customWidth="1"/>
    <col min="12053" max="12059" width="20.7109375" style="19" customWidth="1"/>
    <col min="12060" max="12303" width="11.42578125" style="19" customWidth="1"/>
    <col min="12304" max="12307" width="20.7109375" style="19" customWidth="1"/>
    <col min="12308" max="12308" width="23" style="19" customWidth="1"/>
    <col min="12309" max="12315" width="20.7109375" style="19" customWidth="1"/>
    <col min="12316" max="12559" width="11.42578125" style="19" customWidth="1"/>
    <col min="12560" max="12563" width="20.7109375" style="19" customWidth="1"/>
    <col min="12564" max="12564" width="23" style="19" customWidth="1"/>
    <col min="12565" max="12571" width="20.7109375" style="19" customWidth="1"/>
    <col min="12572" max="12815" width="11.42578125" style="19" customWidth="1"/>
    <col min="12816" max="12819" width="20.7109375" style="19" customWidth="1"/>
    <col min="12820" max="12820" width="23" style="19" customWidth="1"/>
    <col min="12821" max="12827" width="20.7109375" style="19" customWidth="1"/>
    <col min="12828" max="13071" width="11.42578125" style="19" customWidth="1"/>
    <col min="13072" max="13075" width="20.7109375" style="19" customWidth="1"/>
    <col min="13076" max="13076" width="23" style="19" customWidth="1"/>
    <col min="13077" max="13083" width="20.7109375" style="19" customWidth="1"/>
    <col min="13084" max="13327" width="11.42578125" style="19" customWidth="1"/>
    <col min="13328" max="13331" width="20.7109375" style="19" customWidth="1"/>
    <col min="13332" max="13332" width="23" style="19" customWidth="1"/>
    <col min="13333" max="13339" width="20.7109375" style="19" customWidth="1"/>
    <col min="13340" max="13583" width="11.42578125" style="19" customWidth="1"/>
    <col min="13584" max="13587" width="20.7109375" style="19" customWidth="1"/>
    <col min="13588" max="13588" width="23" style="19" customWidth="1"/>
    <col min="13589" max="13595" width="20.7109375" style="19" customWidth="1"/>
    <col min="13596" max="13839" width="11.42578125" style="19" customWidth="1"/>
    <col min="13840" max="13843" width="20.7109375" style="19" customWidth="1"/>
    <col min="13844" max="13844" width="23" style="19" customWidth="1"/>
    <col min="13845" max="13851" width="20.7109375" style="19" customWidth="1"/>
    <col min="13852" max="14095" width="11.42578125" style="19" customWidth="1"/>
    <col min="14096" max="14099" width="20.7109375" style="19" customWidth="1"/>
    <col min="14100" max="14100" width="23" style="19" customWidth="1"/>
    <col min="14101" max="14107" width="20.7109375" style="19" customWidth="1"/>
    <col min="14108" max="14351" width="11.42578125" style="19" customWidth="1"/>
    <col min="14352" max="14355" width="20.7109375" style="19" customWidth="1"/>
    <col min="14356" max="14356" width="23" style="19" customWidth="1"/>
    <col min="14357" max="14363" width="20.7109375" style="19" customWidth="1"/>
    <col min="14364" max="14607" width="11.42578125" style="19" customWidth="1"/>
    <col min="14608" max="14611" width="20.7109375" style="19" customWidth="1"/>
    <col min="14612" max="14612" width="23" style="19" customWidth="1"/>
    <col min="14613" max="14619" width="20.7109375" style="19" customWidth="1"/>
    <col min="14620" max="14863" width="11.42578125" style="19" customWidth="1"/>
    <col min="14864" max="14867" width="20.7109375" style="19" customWidth="1"/>
    <col min="14868" max="14868" width="23" style="19" customWidth="1"/>
    <col min="14869" max="14875" width="20.7109375" style="19" customWidth="1"/>
    <col min="14876" max="15119" width="11.42578125" style="19" customWidth="1"/>
    <col min="15120" max="15123" width="20.7109375" style="19" customWidth="1"/>
    <col min="15124" max="15124" width="23" style="19" customWidth="1"/>
    <col min="15125" max="15131" width="20.7109375" style="19" customWidth="1"/>
    <col min="15132" max="15375" width="11.42578125" style="19" customWidth="1"/>
    <col min="15376" max="15379" width="20.7109375" style="19" customWidth="1"/>
    <col min="15380" max="15380" width="23" style="19" customWidth="1"/>
    <col min="15381" max="15387" width="20.7109375" style="19" customWidth="1"/>
    <col min="15388" max="15631" width="11.42578125" style="19" customWidth="1"/>
    <col min="15632" max="15635" width="20.7109375" style="19" customWidth="1"/>
    <col min="15636" max="15636" width="23" style="19" customWidth="1"/>
    <col min="15637" max="15643" width="20.7109375" style="19" customWidth="1"/>
    <col min="15644" max="15887" width="11.42578125" style="19" customWidth="1"/>
    <col min="15888" max="15891" width="20.7109375" style="19" customWidth="1"/>
    <col min="15892" max="15892" width="23" style="19" customWidth="1"/>
    <col min="15893" max="15899" width="20.7109375" style="19" customWidth="1"/>
    <col min="15900" max="16143" width="11.42578125" style="19" customWidth="1"/>
    <col min="16144" max="16147" width="20.7109375" style="19" customWidth="1"/>
    <col min="16148" max="16148" width="23" style="19" customWidth="1"/>
    <col min="16149" max="16155" width="20.7109375" style="19" customWidth="1"/>
    <col min="16156" max="16384" width="11.42578125" style="19" customWidth="1"/>
  </cols>
  <sheetData>
    <row r="1" spans="1:28" ht="15.75" thickBot="1" x14ac:dyDescent="0.3"/>
    <row r="2" spans="1:28" s="41" customFormat="1" x14ac:dyDescent="0.25">
      <c r="B2" s="77"/>
      <c r="C2" s="85" t="s">
        <v>202</v>
      </c>
      <c r="D2" s="78"/>
      <c r="E2" s="78"/>
      <c r="F2" s="78"/>
      <c r="G2" s="79"/>
    </row>
    <row r="3" spans="1:28" s="41" customFormat="1" x14ac:dyDescent="0.25">
      <c r="B3" s="82"/>
      <c r="C3" s="28"/>
      <c r="D3" s="28"/>
      <c r="E3" s="28"/>
      <c r="F3" s="28"/>
      <c r="G3" s="38"/>
    </row>
    <row r="4" spans="1:28" s="41" customFormat="1" x14ac:dyDescent="0.25">
      <c r="B4" s="82"/>
      <c r="C4" s="28"/>
      <c r="D4" s="28"/>
      <c r="E4" s="28"/>
      <c r="F4" s="28"/>
      <c r="G4" s="38"/>
    </row>
    <row r="5" spans="1:28" s="41" customFormat="1" outlineLevel="1" x14ac:dyDescent="0.25">
      <c r="B5" s="82"/>
      <c r="C5" s="28"/>
      <c r="D5" s="43" t="s">
        <v>203</v>
      </c>
      <c r="E5" s="28"/>
      <c r="F5" s="28"/>
      <c r="G5" s="38"/>
    </row>
    <row r="6" spans="1:28" s="41" customFormat="1" outlineLevel="1" x14ac:dyDescent="0.25">
      <c r="B6" s="82"/>
      <c r="C6" s="28"/>
      <c r="D6" s="44" t="s">
        <v>204</v>
      </c>
      <c r="E6" s="28"/>
      <c r="F6" s="28"/>
      <c r="G6" s="38"/>
    </row>
    <row r="7" spans="1:28" s="41" customFormat="1" outlineLevel="1" x14ac:dyDescent="0.25">
      <c r="B7" s="82"/>
      <c r="C7" s="28"/>
      <c r="D7" s="44" t="s">
        <v>1170</v>
      </c>
      <c r="E7" s="28"/>
      <c r="F7" s="28"/>
      <c r="G7" s="38"/>
    </row>
    <row r="8" spans="1:28" s="42" customFormat="1" outlineLevel="1" x14ac:dyDescent="0.25">
      <c r="B8" s="86"/>
      <c r="C8" s="21"/>
      <c r="D8" s="44" t="s">
        <v>205</v>
      </c>
      <c r="E8" s="21"/>
      <c r="F8" s="21"/>
      <c r="G8" s="87"/>
    </row>
    <row r="9" spans="1:28" s="42" customFormat="1" ht="15.75" outlineLevel="1" thickBot="1" x14ac:dyDescent="0.3">
      <c r="B9" s="88"/>
      <c r="C9" s="89"/>
      <c r="D9" s="190" t="s">
        <v>206</v>
      </c>
      <c r="E9" s="89"/>
      <c r="F9" s="89"/>
      <c r="G9" s="90"/>
    </row>
    <row r="10" spans="1:28" s="41" customFormat="1" ht="15.75" outlineLevel="1" thickBot="1" x14ac:dyDescent="0.3"/>
    <row r="11" spans="1:28" ht="13.5" customHeight="1" outlineLevel="1" thickBot="1" x14ac:dyDescent="0.3">
      <c r="A11" s="41"/>
      <c r="B11" s="77" t="s">
        <v>207</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9"/>
    </row>
    <row r="12" spans="1:28" s="20" customFormat="1" ht="35.1" customHeight="1" outlineLevel="1" x14ac:dyDescent="0.25">
      <c r="B12" s="80"/>
      <c r="C12" s="81"/>
      <c r="D12" s="81"/>
      <c r="E12" s="81"/>
      <c r="F12" s="532" t="s">
        <v>208</v>
      </c>
      <c r="G12" s="533"/>
      <c r="H12" s="533"/>
      <c r="I12" s="533"/>
      <c r="J12" s="533"/>
      <c r="K12" s="534"/>
      <c r="L12" s="231" t="s">
        <v>209</v>
      </c>
      <c r="M12" s="232"/>
      <c r="N12" s="232"/>
      <c r="O12" s="232"/>
      <c r="P12" s="232"/>
      <c r="Q12" s="535" t="s">
        <v>210</v>
      </c>
      <c r="R12" s="536"/>
      <c r="S12" s="536"/>
      <c r="T12" s="536"/>
      <c r="U12" s="536"/>
      <c r="V12" s="536"/>
      <c r="W12" s="536"/>
      <c r="X12" s="536"/>
      <c r="Y12" s="536"/>
      <c r="Z12" s="536"/>
      <c r="AA12" s="536"/>
      <c r="AB12" s="537"/>
    </row>
    <row r="13" spans="1:28" s="20" customFormat="1" ht="75.75" outlineLevel="1" thickBot="1" x14ac:dyDescent="0.3">
      <c r="B13" s="80"/>
      <c r="C13" s="22" t="s">
        <v>211</v>
      </c>
      <c r="D13" s="22" t="s">
        <v>212</v>
      </c>
      <c r="E13" s="26" t="s">
        <v>213</v>
      </c>
      <c r="F13" s="23" t="s">
        <v>214</v>
      </c>
      <c r="G13" s="24" t="s">
        <v>215</v>
      </c>
      <c r="H13" s="24" t="s">
        <v>216</v>
      </c>
      <c r="I13" s="24" t="s">
        <v>217</v>
      </c>
      <c r="J13" s="24" t="s">
        <v>218</v>
      </c>
      <c r="K13" s="25" t="s">
        <v>219</v>
      </c>
      <c r="L13" s="94" t="s">
        <v>220</v>
      </c>
      <c r="M13" s="339" t="s">
        <v>1078</v>
      </c>
      <c r="N13" s="94" t="s">
        <v>221</v>
      </c>
      <c r="O13" s="24" t="s">
        <v>222</v>
      </c>
      <c r="P13" s="94" t="s">
        <v>223</v>
      </c>
      <c r="Q13" s="235" t="str">
        <f>'Beschreibung der Betriebsstoffe'!I71</f>
        <v>Nachhaltigkeit</v>
      </c>
      <c r="R13" s="339" t="s">
        <v>1078</v>
      </c>
      <c r="S13" s="54" t="str">
        <f>'Beschreibung der Betriebsstoffe'!J71</f>
        <v>Rückverfolgbarkeit</v>
      </c>
      <c r="T13" s="54" t="s">
        <v>224</v>
      </c>
      <c r="U13" s="54" t="str">
        <f>'Beschreibung der Betriebsstoffe'!K71</f>
        <v>Konflikt bei der Verwendung</v>
      </c>
      <c r="V13" s="54" t="s">
        <v>225</v>
      </c>
      <c r="W13" s="54" t="str">
        <f>'Beschreibung der Betriebsstoffe'!L71</f>
        <v>Zuverlässigkeit</v>
      </c>
      <c r="X13" s="54" t="s">
        <v>226</v>
      </c>
      <c r="Y13" s="26" t="s">
        <v>227</v>
      </c>
      <c r="Z13" s="26" t="s">
        <v>228</v>
      </c>
      <c r="AA13" s="27" t="s">
        <v>229</v>
      </c>
      <c r="AB13" s="239" t="s">
        <v>230</v>
      </c>
    </row>
    <row r="14" spans="1:28" outlineLevel="1" x14ac:dyDescent="0.25">
      <c r="B14" s="82"/>
      <c r="C14" s="180">
        <v>1</v>
      </c>
      <c r="D14" s="180"/>
      <c r="E14" s="180"/>
      <c r="F14" s="180"/>
      <c r="G14" s="180"/>
      <c r="H14" s="180"/>
      <c r="I14" s="180"/>
      <c r="J14" s="180"/>
      <c r="K14" s="180"/>
      <c r="L14" s="182"/>
      <c r="M14" s="180"/>
      <c r="N14" s="182"/>
      <c r="O14" s="188"/>
      <c r="P14" s="233"/>
      <c r="Q14" s="237"/>
      <c r="R14" s="180"/>
      <c r="S14" s="188"/>
      <c r="T14" s="180"/>
      <c r="U14" s="188"/>
      <c r="V14" s="180"/>
      <c r="W14" s="410"/>
      <c r="X14" s="180"/>
      <c r="Y14" s="180"/>
      <c r="Z14" s="180"/>
      <c r="AA14" s="180"/>
      <c r="AB14" s="240"/>
    </row>
    <row r="15" spans="1:28" outlineLevel="1" x14ac:dyDescent="0.25">
      <c r="B15" s="82"/>
      <c r="C15" s="180">
        <v>2</v>
      </c>
      <c r="D15" s="180"/>
      <c r="E15" s="180"/>
      <c r="F15" s="181"/>
      <c r="G15" s="181"/>
      <c r="H15" s="181"/>
      <c r="I15" s="181"/>
      <c r="J15" s="181"/>
      <c r="K15" s="181"/>
      <c r="L15" s="183"/>
      <c r="M15" s="189"/>
      <c r="N15" s="183"/>
      <c r="O15" s="181"/>
      <c r="P15" s="234"/>
      <c r="Q15" s="237"/>
      <c r="R15" s="180"/>
      <c r="S15" s="180"/>
      <c r="T15" s="180"/>
      <c r="U15" s="188"/>
      <c r="V15" s="180"/>
      <c r="W15" s="409"/>
      <c r="X15" s="180"/>
      <c r="Y15" s="181"/>
      <c r="Z15" s="181"/>
      <c r="AA15" s="181"/>
      <c r="AB15" s="241"/>
    </row>
    <row r="16" spans="1:28" outlineLevel="1" x14ac:dyDescent="0.25">
      <c r="B16" s="82"/>
      <c r="C16" s="180">
        <v>3</v>
      </c>
      <c r="D16" s="180"/>
      <c r="E16" s="180"/>
      <c r="F16" s="181"/>
      <c r="G16" s="181"/>
      <c r="H16" s="181"/>
      <c r="I16" s="181"/>
      <c r="J16" s="181"/>
      <c r="K16" s="181"/>
      <c r="L16" s="183"/>
      <c r="M16" s="189"/>
      <c r="N16" s="183"/>
      <c r="O16" s="181"/>
      <c r="P16" s="234"/>
      <c r="Q16" s="237"/>
      <c r="R16" s="180"/>
      <c r="S16" s="180"/>
      <c r="T16" s="180"/>
      <c r="U16" s="188"/>
      <c r="V16" s="180"/>
      <c r="W16" s="409"/>
      <c r="X16" s="180"/>
      <c r="Y16" s="181"/>
      <c r="Z16" s="181"/>
      <c r="AA16" s="181"/>
      <c r="AB16" s="241"/>
    </row>
    <row r="17" spans="2:28" outlineLevel="1" x14ac:dyDescent="0.25">
      <c r="B17" s="82"/>
      <c r="C17" s="180">
        <v>4</v>
      </c>
      <c r="D17" s="180"/>
      <c r="E17" s="180"/>
      <c r="F17" s="181"/>
      <c r="G17" s="181"/>
      <c r="H17" s="181"/>
      <c r="I17" s="181"/>
      <c r="J17" s="181"/>
      <c r="K17" s="181"/>
      <c r="L17" s="183"/>
      <c r="M17" s="181"/>
      <c r="N17" s="183"/>
      <c r="O17" s="181"/>
      <c r="P17" s="234"/>
      <c r="Q17" s="236"/>
      <c r="R17" s="180"/>
      <c r="S17" s="180"/>
      <c r="T17" s="180"/>
      <c r="U17" s="187"/>
      <c r="V17" s="180"/>
      <c r="W17" s="409"/>
      <c r="X17" s="180"/>
      <c r="Y17" s="181"/>
      <c r="Z17" s="181"/>
      <c r="AA17" s="181"/>
      <c r="AB17" s="241"/>
    </row>
    <row r="18" spans="2:28" outlineLevel="1" x14ac:dyDescent="0.25">
      <c r="B18" s="82"/>
      <c r="C18" s="180">
        <v>5</v>
      </c>
      <c r="D18" s="180"/>
      <c r="E18" s="180"/>
      <c r="F18" s="181"/>
      <c r="G18" s="181"/>
      <c r="H18" s="181"/>
      <c r="I18" s="181"/>
      <c r="J18" s="181"/>
      <c r="K18" s="181"/>
      <c r="L18" s="220"/>
      <c r="M18" s="192"/>
      <c r="N18" s="220"/>
      <c r="O18" s="192"/>
      <c r="P18" s="234"/>
      <c r="Q18" s="236"/>
      <c r="R18" s="180"/>
      <c r="S18" s="187"/>
      <c r="T18" s="180"/>
      <c r="U18" s="187"/>
      <c r="V18" s="180"/>
      <c r="W18" s="410"/>
      <c r="X18" s="180"/>
      <c r="Y18" s="181"/>
      <c r="Z18" s="181"/>
      <c r="AA18" s="181"/>
      <c r="AB18" s="241"/>
    </row>
    <row r="19" spans="2:28" outlineLevel="1" x14ac:dyDescent="0.25">
      <c r="B19" s="82"/>
      <c r="C19" s="180">
        <v>6</v>
      </c>
      <c r="D19" s="180"/>
      <c r="E19" s="180"/>
      <c r="F19" s="181"/>
      <c r="G19" s="181"/>
      <c r="H19" s="181"/>
      <c r="I19" s="181"/>
      <c r="J19" s="181"/>
      <c r="K19" s="181"/>
      <c r="L19" s="183"/>
      <c r="M19" s="181"/>
      <c r="N19" s="183"/>
      <c r="O19" s="181"/>
      <c r="P19" s="234"/>
      <c r="Q19" s="238"/>
      <c r="R19" s="180"/>
      <c r="S19" s="180"/>
      <c r="T19" s="180"/>
      <c r="U19" s="180"/>
      <c r="V19" s="180"/>
      <c r="W19" s="411"/>
      <c r="X19" s="180"/>
      <c r="Y19" s="181"/>
      <c r="Z19" s="181"/>
      <c r="AA19" s="181"/>
      <c r="AB19" s="241"/>
    </row>
    <row r="20" spans="2:28" outlineLevel="1" x14ac:dyDescent="0.25">
      <c r="B20" s="82"/>
      <c r="C20" s="180">
        <v>7</v>
      </c>
      <c r="D20" s="180"/>
      <c r="E20" s="180"/>
      <c r="F20" s="181"/>
      <c r="G20" s="181"/>
      <c r="H20" s="181"/>
      <c r="I20" s="181"/>
      <c r="J20" s="181"/>
      <c r="K20" s="181"/>
      <c r="L20" s="183"/>
      <c r="M20" s="181"/>
      <c r="N20" s="183"/>
      <c r="O20" s="181"/>
      <c r="P20" s="234"/>
      <c r="Q20" s="236"/>
      <c r="R20" s="180"/>
      <c r="S20" s="187"/>
      <c r="T20" s="180"/>
      <c r="U20" s="187"/>
      <c r="V20" s="180"/>
      <c r="W20" s="409"/>
      <c r="X20" s="180"/>
      <c r="Y20" s="181"/>
      <c r="Z20" s="181"/>
      <c r="AA20" s="181"/>
      <c r="AB20" s="241"/>
    </row>
    <row r="21" spans="2:28" outlineLevel="1" x14ac:dyDescent="0.25">
      <c r="B21" s="82"/>
      <c r="C21" s="180">
        <v>8</v>
      </c>
      <c r="D21" s="180"/>
      <c r="E21" s="180"/>
      <c r="F21" s="181"/>
      <c r="G21" s="181"/>
      <c r="H21" s="181"/>
      <c r="I21" s="181"/>
      <c r="J21" s="181"/>
      <c r="K21" s="181"/>
      <c r="L21" s="183"/>
      <c r="M21" s="181"/>
      <c r="N21" s="183"/>
      <c r="O21" s="181"/>
      <c r="P21" s="234"/>
      <c r="Q21" s="238"/>
      <c r="R21" s="180"/>
      <c r="S21" s="180"/>
      <c r="T21" s="180"/>
      <c r="U21" s="180"/>
      <c r="V21" s="180"/>
      <c r="W21" s="411"/>
      <c r="X21" s="180"/>
      <c r="Y21" s="181"/>
      <c r="Z21" s="181"/>
      <c r="AA21" s="181"/>
      <c r="AB21" s="241"/>
    </row>
    <row r="22" spans="2:28" outlineLevel="1" x14ac:dyDescent="0.25">
      <c r="B22" s="82"/>
      <c r="C22" s="180">
        <v>9</v>
      </c>
      <c r="D22" s="180"/>
      <c r="E22" s="180"/>
      <c r="F22" s="181"/>
      <c r="G22" s="181"/>
      <c r="H22" s="181"/>
      <c r="I22" s="181"/>
      <c r="J22" s="181"/>
      <c r="K22" s="181"/>
      <c r="L22" s="183"/>
      <c r="M22" s="181"/>
      <c r="N22" s="183"/>
      <c r="O22" s="181"/>
      <c r="P22" s="234"/>
      <c r="Q22" s="238"/>
      <c r="R22" s="180"/>
      <c r="S22" s="180"/>
      <c r="T22" s="180"/>
      <c r="U22" s="180"/>
      <c r="V22" s="180"/>
      <c r="W22" s="411"/>
      <c r="X22" s="180"/>
      <c r="Y22" s="181"/>
      <c r="Z22" s="181"/>
      <c r="AA22" s="181"/>
      <c r="AB22" s="241"/>
    </row>
    <row r="23" spans="2:28" outlineLevel="1" x14ac:dyDescent="0.25">
      <c r="B23" s="82"/>
      <c r="C23" s="180">
        <v>10</v>
      </c>
      <c r="D23" s="180"/>
      <c r="E23" s="180"/>
      <c r="F23" s="181"/>
      <c r="G23" s="181"/>
      <c r="H23" s="181"/>
      <c r="I23" s="181"/>
      <c r="J23" s="181"/>
      <c r="K23" s="181"/>
      <c r="L23" s="183"/>
      <c r="M23" s="181"/>
      <c r="N23" s="183"/>
      <c r="O23" s="181"/>
      <c r="P23" s="234"/>
      <c r="Q23" s="238"/>
      <c r="R23" s="180"/>
      <c r="S23" s="180"/>
      <c r="T23" s="180"/>
      <c r="U23" s="180"/>
      <c r="V23" s="180"/>
      <c r="W23" s="411"/>
      <c r="X23" s="180"/>
      <c r="Y23" s="181"/>
      <c r="Z23" s="181"/>
      <c r="AA23" s="181"/>
      <c r="AB23" s="241"/>
    </row>
    <row r="24" spans="2:28" outlineLevel="1" x14ac:dyDescent="0.25">
      <c r="B24" s="82"/>
      <c r="C24" s="180">
        <v>11</v>
      </c>
      <c r="D24" s="180"/>
      <c r="E24" s="180"/>
      <c r="F24" s="181"/>
      <c r="G24" s="181"/>
      <c r="H24" s="181"/>
      <c r="I24" s="181"/>
      <c r="J24" s="181"/>
      <c r="K24" s="181"/>
      <c r="L24" s="183"/>
      <c r="M24" s="181"/>
      <c r="N24" s="183"/>
      <c r="O24" s="181"/>
      <c r="P24" s="234"/>
      <c r="Q24" s="238"/>
      <c r="R24" s="180"/>
      <c r="S24" s="180"/>
      <c r="T24" s="180"/>
      <c r="U24" s="180"/>
      <c r="V24" s="180"/>
      <c r="W24" s="411"/>
      <c r="X24" s="180"/>
      <c r="Y24" s="181"/>
      <c r="Z24" s="181"/>
      <c r="AA24" s="181"/>
      <c r="AB24" s="241"/>
    </row>
    <row r="25" spans="2:28" outlineLevel="1" x14ac:dyDescent="0.25">
      <c r="B25" s="82"/>
      <c r="C25" s="180">
        <v>12</v>
      </c>
      <c r="D25" s="180"/>
      <c r="E25" s="180"/>
      <c r="F25" s="181"/>
      <c r="G25" s="181"/>
      <c r="H25" s="181"/>
      <c r="I25" s="181"/>
      <c r="J25" s="181"/>
      <c r="K25" s="181"/>
      <c r="L25" s="183"/>
      <c r="M25" s="181"/>
      <c r="N25" s="183"/>
      <c r="O25" s="181"/>
      <c r="P25" s="234"/>
      <c r="Q25" s="238"/>
      <c r="R25" s="180"/>
      <c r="S25" s="180"/>
      <c r="T25" s="180"/>
      <c r="U25" s="180"/>
      <c r="V25" s="180"/>
      <c r="W25" s="411"/>
      <c r="X25" s="180"/>
      <c r="Y25" s="181"/>
      <c r="Z25" s="181"/>
      <c r="AA25" s="181"/>
      <c r="AB25" s="241"/>
    </row>
    <row r="26" spans="2:28" outlineLevel="1" x14ac:dyDescent="0.25">
      <c r="B26" s="82"/>
      <c r="C26" s="180">
        <v>13</v>
      </c>
      <c r="D26" s="180"/>
      <c r="E26" s="180"/>
      <c r="F26" s="181"/>
      <c r="G26" s="181"/>
      <c r="H26" s="181"/>
      <c r="I26" s="181"/>
      <c r="J26" s="181"/>
      <c r="K26" s="181"/>
      <c r="L26" s="183"/>
      <c r="M26" s="181"/>
      <c r="N26" s="183"/>
      <c r="O26" s="181"/>
      <c r="P26" s="234"/>
      <c r="Q26" s="238"/>
      <c r="R26" s="180"/>
      <c r="S26" s="180"/>
      <c r="T26" s="180"/>
      <c r="U26" s="180"/>
      <c r="V26" s="180"/>
      <c r="W26" s="411"/>
      <c r="X26" s="180"/>
      <c r="Y26" s="181"/>
      <c r="Z26" s="181"/>
      <c r="AA26" s="181"/>
      <c r="AB26" s="241"/>
    </row>
    <row r="27" spans="2:28" outlineLevel="1" x14ac:dyDescent="0.25">
      <c r="B27" s="82"/>
      <c r="C27" s="180">
        <v>14</v>
      </c>
      <c r="D27" s="180"/>
      <c r="E27" s="180"/>
      <c r="F27" s="181"/>
      <c r="G27" s="181"/>
      <c r="H27" s="181"/>
      <c r="I27" s="181"/>
      <c r="J27" s="181"/>
      <c r="K27" s="181"/>
      <c r="L27" s="183"/>
      <c r="M27" s="181"/>
      <c r="N27" s="183"/>
      <c r="O27" s="181"/>
      <c r="P27" s="234"/>
      <c r="Q27" s="238"/>
      <c r="R27" s="180"/>
      <c r="S27" s="180"/>
      <c r="T27" s="180"/>
      <c r="U27" s="180"/>
      <c r="V27" s="180"/>
      <c r="W27" s="411"/>
      <c r="X27" s="180"/>
      <c r="Y27" s="181"/>
      <c r="Z27" s="181"/>
      <c r="AA27" s="181"/>
      <c r="AB27" s="241"/>
    </row>
    <row r="28" spans="2:28" outlineLevel="1" x14ac:dyDescent="0.25">
      <c r="B28" s="82"/>
      <c r="C28" s="180">
        <v>15</v>
      </c>
      <c r="D28" s="180"/>
      <c r="E28" s="180"/>
      <c r="F28" s="181"/>
      <c r="G28" s="181"/>
      <c r="H28" s="181"/>
      <c r="I28" s="181"/>
      <c r="J28" s="181"/>
      <c r="K28" s="181"/>
      <c r="L28" s="183"/>
      <c r="M28" s="181"/>
      <c r="N28" s="183"/>
      <c r="O28" s="181"/>
      <c r="P28" s="234"/>
      <c r="Q28" s="238"/>
      <c r="R28" s="180"/>
      <c r="S28" s="180"/>
      <c r="T28" s="180"/>
      <c r="U28" s="180"/>
      <c r="V28" s="180"/>
      <c r="W28" s="411"/>
      <c r="X28" s="180"/>
      <c r="Y28" s="181"/>
      <c r="Z28" s="181"/>
      <c r="AA28" s="181"/>
      <c r="AB28" s="241"/>
    </row>
    <row r="29" spans="2:28" outlineLevel="1" x14ac:dyDescent="0.25">
      <c r="B29" s="82"/>
      <c r="C29" s="180">
        <v>16</v>
      </c>
      <c r="D29" s="180"/>
      <c r="E29" s="180"/>
      <c r="F29" s="181"/>
      <c r="G29" s="181"/>
      <c r="H29" s="181"/>
      <c r="I29" s="181"/>
      <c r="J29" s="181"/>
      <c r="K29" s="181"/>
      <c r="L29" s="183"/>
      <c r="M29" s="181"/>
      <c r="N29" s="183"/>
      <c r="O29" s="181"/>
      <c r="P29" s="234"/>
      <c r="Q29" s="238"/>
      <c r="R29" s="180"/>
      <c r="S29" s="180"/>
      <c r="T29" s="180"/>
      <c r="U29" s="180"/>
      <c r="V29" s="180"/>
      <c r="W29" s="411"/>
      <c r="X29" s="180"/>
      <c r="Y29" s="181"/>
      <c r="Z29" s="181"/>
      <c r="AA29" s="181"/>
      <c r="AB29" s="241"/>
    </row>
    <row r="30" spans="2:28" outlineLevel="1" x14ac:dyDescent="0.25">
      <c r="B30" s="82"/>
      <c r="C30" s="180">
        <v>17</v>
      </c>
      <c r="D30" s="180"/>
      <c r="E30" s="180"/>
      <c r="F30" s="181"/>
      <c r="G30" s="181"/>
      <c r="H30" s="181"/>
      <c r="I30" s="181"/>
      <c r="J30" s="181"/>
      <c r="K30" s="181"/>
      <c r="L30" s="183"/>
      <c r="M30" s="181"/>
      <c r="N30" s="183"/>
      <c r="O30" s="181"/>
      <c r="P30" s="234"/>
      <c r="Q30" s="238"/>
      <c r="R30" s="180"/>
      <c r="S30" s="180"/>
      <c r="T30" s="180"/>
      <c r="U30" s="180"/>
      <c r="V30" s="180"/>
      <c r="W30" s="411"/>
      <c r="X30" s="180"/>
      <c r="Y30" s="181"/>
      <c r="Z30" s="181"/>
      <c r="AA30" s="181"/>
      <c r="AB30" s="241"/>
    </row>
    <row r="31" spans="2:28" outlineLevel="1" x14ac:dyDescent="0.25">
      <c r="B31" s="82"/>
      <c r="C31" s="180">
        <v>18</v>
      </c>
      <c r="D31" s="180"/>
      <c r="E31" s="180"/>
      <c r="F31" s="181"/>
      <c r="G31" s="181"/>
      <c r="H31" s="181"/>
      <c r="I31" s="181"/>
      <c r="J31" s="181"/>
      <c r="K31" s="181"/>
      <c r="L31" s="183"/>
      <c r="M31" s="181"/>
      <c r="N31" s="183"/>
      <c r="O31" s="181"/>
      <c r="P31" s="234"/>
      <c r="Q31" s="238"/>
      <c r="R31" s="180"/>
      <c r="S31" s="180"/>
      <c r="T31" s="180"/>
      <c r="U31" s="180"/>
      <c r="V31" s="180"/>
      <c r="W31" s="411"/>
      <c r="X31" s="180"/>
      <c r="Y31" s="181"/>
      <c r="Z31" s="181"/>
      <c r="AA31" s="181"/>
      <c r="AB31" s="241"/>
    </row>
    <row r="32" spans="2:28" outlineLevel="1" x14ac:dyDescent="0.25">
      <c r="B32" s="82"/>
      <c r="C32" s="180">
        <v>19</v>
      </c>
      <c r="D32" s="180"/>
      <c r="E32" s="180"/>
      <c r="F32" s="181"/>
      <c r="G32" s="181"/>
      <c r="H32" s="181"/>
      <c r="I32" s="181"/>
      <c r="J32" s="181"/>
      <c r="K32" s="181"/>
      <c r="L32" s="183"/>
      <c r="M32" s="181"/>
      <c r="N32" s="183"/>
      <c r="O32" s="181"/>
      <c r="P32" s="234"/>
      <c r="Q32" s="238"/>
      <c r="R32" s="180"/>
      <c r="S32" s="180"/>
      <c r="T32" s="180"/>
      <c r="U32" s="180"/>
      <c r="V32" s="180"/>
      <c r="W32" s="411"/>
      <c r="X32" s="180"/>
      <c r="Y32" s="181"/>
      <c r="Z32" s="181"/>
      <c r="AA32" s="181"/>
      <c r="AB32" s="241"/>
    </row>
    <row r="33" spans="2:28" outlineLevel="1" x14ac:dyDescent="0.25">
      <c r="B33" s="82"/>
      <c r="C33" s="180">
        <v>20</v>
      </c>
      <c r="D33" s="180"/>
      <c r="E33" s="180"/>
      <c r="F33" s="181"/>
      <c r="G33" s="181"/>
      <c r="H33" s="181"/>
      <c r="I33" s="181"/>
      <c r="J33" s="181"/>
      <c r="K33" s="181"/>
      <c r="L33" s="183"/>
      <c r="M33" s="181"/>
      <c r="N33" s="183"/>
      <c r="O33" s="181"/>
      <c r="P33" s="234"/>
      <c r="Q33" s="238"/>
      <c r="R33" s="180"/>
      <c r="S33" s="180"/>
      <c r="T33" s="180"/>
      <c r="U33" s="180"/>
      <c r="V33" s="180"/>
      <c r="W33" s="411"/>
      <c r="X33" s="180"/>
      <c r="Y33" s="181"/>
      <c r="Z33" s="181"/>
      <c r="AA33" s="181"/>
      <c r="AB33" s="241"/>
    </row>
    <row r="34" spans="2:28" outlineLevel="1" x14ac:dyDescent="0.25">
      <c r="B34" s="82"/>
      <c r="C34" s="180">
        <v>21</v>
      </c>
      <c r="D34" s="180"/>
      <c r="E34" s="180"/>
      <c r="F34" s="181"/>
      <c r="G34" s="181"/>
      <c r="H34" s="181"/>
      <c r="I34" s="181"/>
      <c r="J34" s="181"/>
      <c r="K34" s="181"/>
      <c r="L34" s="183"/>
      <c r="M34" s="181"/>
      <c r="N34" s="183"/>
      <c r="O34" s="181"/>
      <c r="P34" s="234"/>
      <c r="Q34" s="238"/>
      <c r="R34" s="180"/>
      <c r="S34" s="180"/>
      <c r="T34" s="180"/>
      <c r="U34" s="180"/>
      <c r="V34" s="180"/>
      <c r="W34" s="411"/>
      <c r="X34" s="180"/>
      <c r="Y34" s="181"/>
      <c r="Z34" s="181"/>
      <c r="AA34" s="181"/>
      <c r="AB34" s="241"/>
    </row>
    <row r="35" spans="2:28" outlineLevel="1" x14ac:dyDescent="0.25">
      <c r="B35" s="82"/>
      <c r="C35" s="180">
        <v>22</v>
      </c>
      <c r="D35" s="180"/>
      <c r="E35" s="180"/>
      <c r="F35" s="181"/>
      <c r="G35" s="181"/>
      <c r="H35" s="181"/>
      <c r="I35" s="181"/>
      <c r="J35" s="181"/>
      <c r="K35" s="181"/>
      <c r="L35" s="183"/>
      <c r="M35" s="181"/>
      <c r="N35" s="183"/>
      <c r="O35" s="181"/>
      <c r="P35" s="234"/>
      <c r="Q35" s="238"/>
      <c r="R35" s="180"/>
      <c r="S35" s="180"/>
      <c r="T35" s="180"/>
      <c r="U35" s="180"/>
      <c r="V35" s="180"/>
      <c r="W35" s="411"/>
      <c r="X35" s="180"/>
      <c r="Y35" s="181"/>
      <c r="Z35" s="181"/>
      <c r="AA35" s="181"/>
      <c r="AB35" s="241"/>
    </row>
    <row r="36" spans="2:28" outlineLevel="1" x14ac:dyDescent="0.25">
      <c r="B36" s="82"/>
      <c r="C36" s="180">
        <v>23</v>
      </c>
      <c r="D36" s="180"/>
      <c r="E36" s="180"/>
      <c r="F36" s="181"/>
      <c r="G36" s="181"/>
      <c r="H36" s="181"/>
      <c r="I36" s="181"/>
      <c r="J36" s="181"/>
      <c r="K36" s="181"/>
      <c r="L36" s="183"/>
      <c r="M36" s="181"/>
      <c r="N36" s="183"/>
      <c r="O36" s="181"/>
      <c r="P36" s="234"/>
      <c r="Q36" s="238"/>
      <c r="R36" s="180"/>
      <c r="S36" s="180"/>
      <c r="T36" s="180"/>
      <c r="U36" s="180"/>
      <c r="V36" s="180"/>
      <c r="W36" s="411"/>
      <c r="X36" s="180"/>
      <c r="Y36" s="181"/>
      <c r="Z36" s="181"/>
      <c r="AA36" s="181"/>
      <c r="AB36" s="241"/>
    </row>
    <row r="37" spans="2:28" outlineLevel="1" x14ac:dyDescent="0.25">
      <c r="B37" s="82"/>
      <c r="C37" s="180">
        <v>24</v>
      </c>
      <c r="D37" s="180"/>
      <c r="E37" s="180"/>
      <c r="F37" s="181"/>
      <c r="G37" s="181"/>
      <c r="H37" s="181"/>
      <c r="I37" s="181"/>
      <c r="J37" s="181"/>
      <c r="K37" s="181"/>
      <c r="L37" s="183"/>
      <c r="M37" s="181"/>
      <c r="N37" s="183"/>
      <c r="O37" s="181"/>
      <c r="P37" s="234"/>
      <c r="Q37" s="238"/>
      <c r="R37" s="180"/>
      <c r="S37" s="180"/>
      <c r="T37" s="180"/>
      <c r="U37" s="180"/>
      <c r="V37" s="180"/>
      <c r="W37" s="411"/>
      <c r="X37" s="180"/>
      <c r="Y37" s="181"/>
      <c r="Z37" s="181"/>
      <c r="AA37" s="181"/>
      <c r="AB37" s="241"/>
    </row>
    <row r="38" spans="2:28" outlineLevel="1" x14ac:dyDescent="0.25">
      <c r="B38" s="82"/>
      <c r="C38" s="180">
        <v>25</v>
      </c>
      <c r="D38" s="180"/>
      <c r="E38" s="180"/>
      <c r="F38" s="181"/>
      <c r="G38" s="181"/>
      <c r="H38" s="181"/>
      <c r="I38" s="181"/>
      <c r="J38" s="181"/>
      <c r="K38" s="181"/>
      <c r="L38" s="183"/>
      <c r="M38" s="181"/>
      <c r="N38" s="183"/>
      <c r="O38" s="181"/>
      <c r="P38" s="234"/>
      <c r="Q38" s="238"/>
      <c r="R38" s="180"/>
      <c r="S38" s="180"/>
      <c r="T38" s="180"/>
      <c r="U38" s="180"/>
      <c r="V38" s="180"/>
      <c r="W38" s="411"/>
      <c r="X38" s="180"/>
      <c r="Y38" s="181"/>
      <c r="Z38" s="181"/>
      <c r="AA38" s="181"/>
      <c r="AB38" s="241"/>
    </row>
    <row r="39" spans="2:28" outlineLevel="1" x14ac:dyDescent="0.25">
      <c r="B39" s="82"/>
      <c r="C39" s="180">
        <v>26</v>
      </c>
      <c r="D39" s="180"/>
      <c r="E39" s="180"/>
      <c r="F39" s="181"/>
      <c r="G39" s="181"/>
      <c r="H39" s="181"/>
      <c r="I39" s="181"/>
      <c r="J39" s="181"/>
      <c r="K39" s="181"/>
      <c r="L39" s="183"/>
      <c r="M39" s="181"/>
      <c r="N39" s="183"/>
      <c r="O39" s="181"/>
      <c r="P39" s="234"/>
      <c r="Q39" s="238"/>
      <c r="R39" s="180"/>
      <c r="S39" s="180"/>
      <c r="T39" s="180"/>
      <c r="U39" s="180"/>
      <c r="V39" s="180"/>
      <c r="W39" s="411"/>
      <c r="X39" s="180"/>
      <c r="Y39" s="181"/>
      <c r="Z39" s="181"/>
      <c r="AA39" s="181"/>
      <c r="AB39" s="241"/>
    </row>
    <row r="40" spans="2:28" outlineLevel="1" x14ac:dyDescent="0.25">
      <c r="B40" s="82"/>
      <c r="C40" s="180">
        <v>27</v>
      </c>
      <c r="D40" s="180"/>
      <c r="E40" s="180"/>
      <c r="F40" s="181"/>
      <c r="G40" s="181"/>
      <c r="H40" s="181"/>
      <c r="I40" s="181"/>
      <c r="J40" s="181"/>
      <c r="K40" s="181"/>
      <c r="L40" s="183"/>
      <c r="M40" s="181"/>
      <c r="N40" s="183"/>
      <c r="O40" s="181"/>
      <c r="P40" s="234"/>
      <c r="Q40" s="238"/>
      <c r="R40" s="180"/>
      <c r="S40" s="180"/>
      <c r="T40" s="180"/>
      <c r="U40" s="180"/>
      <c r="V40" s="180"/>
      <c r="W40" s="411"/>
      <c r="X40" s="180"/>
      <c r="Y40" s="181"/>
      <c r="Z40" s="181"/>
      <c r="AA40" s="181"/>
      <c r="AB40" s="241"/>
    </row>
    <row r="41" spans="2:28" outlineLevel="1" x14ac:dyDescent="0.25">
      <c r="B41" s="82"/>
      <c r="C41" s="180">
        <v>28</v>
      </c>
      <c r="D41" s="180"/>
      <c r="E41" s="180"/>
      <c r="F41" s="181"/>
      <c r="G41" s="181"/>
      <c r="H41" s="181"/>
      <c r="I41" s="181"/>
      <c r="J41" s="181"/>
      <c r="K41" s="181"/>
      <c r="L41" s="183"/>
      <c r="M41" s="181"/>
      <c r="N41" s="183"/>
      <c r="O41" s="181"/>
      <c r="P41" s="234"/>
      <c r="Q41" s="238"/>
      <c r="R41" s="180"/>
      <c r="S41" s="180"/>
      <c r="T41" s="180"/>
      <c r="U41" s="180"/>
      <c r="V41" s="180"/>
      <c r="W41" s="411"/>
      <c r="X41" s="180"/>
      <c r="Y41" s="181"/>
      <c r="Z41" s="181"/>
      <c r="AA41" s="181"/>
      <c r="AB41" s="241"/>
    </row>
    <row r="42" spans="2:28" outlineLevel="1" x14ac:dyDescent="0.25">
      <c r="B42" s="82"/>
      <c r="C42" s="180">
        <v>29</v>
      </c>
      <c r="D42" s="180"/>
      <c r="E42" s="180"/>
      <c r="F42" s="181"/>
      <c r="G42" s="181"/>
      <c r="H42" s="181"/>
      <c r="I42" s="181"/>
      <c r="J42" s="181"/>
      <c r="K42" s="181"/>
      <c r="L42" s="183"/>
      <c r="M42" s="181"/>
      <c r="N42" s="183"/>
      <c r="O42" s="181"/>
      <c r="P42" s="234"/>
      <c r="Q42" s="238"/>
      <c r="R42" s="180"/>
      <c r="S42" s="180"/>
      <c r="T42" s="180"/>
      <c r="U42" s="180"/>
      <c r="V42" s="180"/>
      <c r="W42" s="411"/>
      <c r="X42" s="180"/>
      <c r="Y42" s="181"/>
      <c r="Z42" s="181"/>
      <c r="AA42" s="181"/>
      <c r="AB42" s="241"/>
    </row>
    <row r="43" spans="2:28" outlineLevel="1" x14ac:dyDescent="0.25">
      <c r="B43" s="82"/>
      <c r="C43" s="180">
        <v>30</v>
      </c>
      <c r="D43" s="180"/>
      <c r="E43" s="180"/>
      <c r="F43" s="181"/>
      <c r="G43" s="181"/>
      <c r="H43" s="181"/>
      <c r="I43" s="181"/>
      <c r="J43" s="181"/>
      <c r="K43" s="181"/>
      <c r="L43" s="183"/>
      <c r="M43" s="181"/>
      <c r="N43" s="183"/>
      <c r="O43" s="181"/>
      <c r="P43" s="234"/>
      <c r="Q43" s="238"/>
      <c r="R43" s="180"/>
      <c r="S43" s="180"/>
      <c r="T43" s="180"/>
      <c r="U43" s="180"/>
      <c r="V43" s="180"/>
      <c r="W43" s="411"/>
      <c r="X43" s="180"/>
      <c r="Y43" s="181"/>
      <c r="Z43" s="181"/>
      <c r="AA43" s="181"/>
      <c r="AB43" s="241"/>
    </row>
    <row r="44" spans="2:28" outlineLevel="1" x14ac:dyDescent="0.25">
      <c r="B44" s="82"/>
      <c r="C44" s="180">
        <v>31</v>
      </c>
      <c r="D44" s="180"/>
      <c r="E44" s="180"/>
      <c r="F44" s="181"/>
      <c r="G44" s="181"/>
      <c r="H44" s="181"/>
      <c r="I44" s="181"/>
      <c r="J44" s="181"/>
      <c r="K44" s="181"/>
      <c r="L44" s="183"/>
      <c r="M44" s="181"/>
      <c r="N44" s="183"/>
      <c r="O44" s="181"/>
      <c r="P44" s="234"/>
      <c r="Q44" s="238"/>
      <c r="R44" s="180"/>
      <c r="S44" s="180"/>
      <c r="T44" s="180"/>
      <c r="U44" s="180"/>
      <c r="V44" s="180"/>
      <c r="W44" s="411"/>
      <c r="X44" s="180"/>
      <c r="Y44" s="181"/>
      <c r="Z44" s="181"/>
      <c r="AA44" s="181"/>
      <c r="AB44" s="241"/>
    </row>
    <row r="45" spans="2:28" outlineLevel="1" x14ac:dyDescent="0.25">
      <c r="B45" s="82"/>
      <c r="C45" s="180">
        <v>32</v>
      </c>
      <c r="D45" s="180"/>
      <c r="E45" s="180"/>
      <c r="F45" s="181"/>
      <c r="G45" s="181"/>
      <c r="H45" s="181"/>
      <c r="I45" s="181"/>
      <c r="J45" s="181"/>
      <c r="K45" s="181"/>
      <c r="L45" s="183"/>
      <c r="M45" s="181"/>
      <c r="N45" s="183"/>
      <c r="O45" s="181"/>
      <c r="P45" s="234"/>
      <c r="Q45" s="238"/>
      <c r="R45" s="180"/>
      <c r="S45" s="180"/>
      <c r="T45" s="180"/>
      <c r="U45" s="180"/>
      <c r="V45" s="180"/>
      <c r="W45" s="411"/>
      <c r="X45" s="180"/>
      <c r="Y45" s="181"/>
      <c r="Z45" s="181"/>
      <c r="AA45" s="181"/>
      <c r="AB45" s="241"/>
    </row>
    <row r="46" spans="2:28" outlineLevel="1" x14ac:dyDescent="0.25">
      <c r="B46" s="82"/>
      <c r="C46" s="180">
        <v>33</v>
      </c>
      <c r="D46" s="180"/>
      <c r="E46" s="180"/>
      <c r="F46" s="181"/>
      <c r="G46" s="181"/>
      <c r="H46" s="181"/>
      <c r="I46" s="181"/>
      <c r="J46" s="181"/>
      <c r="K46" s="181"/>
      <c r="L46" s="183"/>
      <c r="M46" s="181"/>
      <c r="N46" s="183"/>
      <c r="O46" s="181"/>
      <c r="P46" s="234"/>
      <c r="Q46" s="238"/>
      <c r="R46" s="180"/>
      <c r="S46" s="180"/>
      <c r="T46" s="180"/>
      <c r="U46" s="180"/>
      <c r="V46" s="180"/>
      <c r="W46" s="411"/>
      <c r="X46" s="180"/>
      <c r="Y46" s="181"/>
      <c r="Z46" s="181"/>
      <c r="AA46" s="181"/>
      <c r="AB46" s="241"/>
    </row>
    <row r="47" spans="2:28" outlineLevel="1" x14ac:dyDescent="0.25">
      <c r="B47" s="82"/>
      <c r="C47" s="180">
        <v>34</v>
      </c>
      <c r="D47" s="180"/>
      <c r="E47" s="180"/>
      <c r="F47" s="181"/>
      <c r="G47" s="181"/>
      <c r="H47" s="181"/>
      <c r="I47" s="181"/>
      <c r="J47" s="181"/>
      <c r="K47" s="181"/>
      <c r="L47" s="183"/>
      <c r="M47" s="181"/>
      <c r="N47" s="183"/>
      <c r="O47" s="181"/>
      <c r="P47" s="234"/>
      <c r="Q47" s="238"/>
      <c r="R47" s="180"/>
      <c r="S47" s="180"/>
      <c r="T47" s="180"/>
      <c r="U47" s="180"/>
      <c r="V47" s="180"/>
      <c r="W47" s="411"/>
      <c r="X47" s="180"/>
      <c r="Y47" s="181"/>
      <c r="Z47" s="181"/>
      <c r="AA47" s="181"/>
      <c r="AB47" s="241"/>
    </row>
    <row r="48" spans="2:28" outlineLevel="1" x14ac:dyDescent="0.25">
      <c r="B48" s="82"/>
      <c r="C48" s="180">
        <v>35</v>
      </c>
      <c r="D48" s="180"/>
      <c r="E48" s="180"/>
      <c r="F48" s="181"/>
      <c r="G48" s="181"/>
      <c r="H48" s="181"/>
      <c r="I48" s="181"/>
      <c r="J48" s="181"/>
      <c r="K48" s="181"/>
      <c r="L48" s="183"/>
      <c r="M48" s="181"/>
      <c r="N48" s="183"/>
      <c r="O48" s="181"/>
      <c r="P48" s="234"/>
      <c r="Q48" s="238"/>
      <c r="R48" s="180"/>
      <c r="S48" s="180"/>
      <c r="T48" s="180"/>
      <c r="U48" s="180"/>
      <c r="V48" s="180"/>
      <c r="W48" s="411"/>
      <c r="X48" s="180"/>
      <c r="Y48" s="181"/>
      <c r="Z48" s="181"/>
      <c r="AA48" s="181"/>
      <c r="AB48" s="241"/>
    </row>
    <row r="49" spans="2:28" outlineLevel="1" x14ac:dyDescent="0.25">
      <c r="B49" s="82"/>
      <c r="C49" s="180">
        <v>36</v>
      </c>
      <c r="D49" s="180"/>
      <c r="E49" s="180"/>
      <c r="F49" s="181"/>
      <c r="G49" s="181"/>
      <c r="H49" s="181"/>
      <c r="I49" s="181"/>
      <c r="J49" s="181"/>
      <c r="K49" s="181"/>
      <c r="L49" s="183"/>
      <c r="M49" s="181"/>
      <c r="N49" s="183"/>
      <c r="O49" s="181"/>
      <c r="P49" s="234"/>
      <c r="Q49" s="238"/>
      <c r="R49" s="180"/>
      <c r="S49" s="180"/>
      <c r="T49" s="180"/>
      <c r="U49" s="180"/>
      <c r="V49" s="180"/>
      <c r="W49" s="411"/>
      <c r="X49" s="180"/>
      <c r="Y49" s="181"/>
      <c r="Z49" s="181"/>
      <c r="AA49" s="181"/>
      <c r="AB49" s="241"/>
    </row>
    <row r="50" spans="2:28" outlineLevel="1" x14ac:dyDescent="0.25">
      <c r="B50" s="82"/>
      <c r="C50" s="180">
        <v>37</v>
      </c>
      <c r="D50" s="180"/>
      <c r="E50" s="180"/>
      <c r="F50" s="181"/>
      <c r="G50" s="181"/>
      <c r="H50" s="181"/>
      <c r="I50" s="181"/>
      <c r="J50" s="181"/>
      <c r="K50" s="181"/>
      <c r="L50" s="183"/>
      <c r="M50" s="181"/>
      <c r="N50" s="183"/>
      <c r="O50" s="181"/>
      <c r="P50" s="234"/>
      <c r="Q50" s="238"/>
      <c r="R50" s="180"/>
      <c r="S50" s="180"/>
      <c r="T50" s="180"/>
      <c r="U50" s="180"/>
      <c r="V50" s="180"/>
      <c r="W50" s="411"/>
      <c r="X50" s="180"/>
      <c r="Y50" s="181"/>
      <c r="Z50" s="181"/>
      <c r="AA50" s="181"/>
      <c r="AB50" s="241"/>
    </row>
    <row r="51" spans="2:28" outlineLevel="1" x14ac:dyDescent="0.25">
      <c r="B51" s="82"/>
      <c r="C51" s="180">
        <v>38</v>
      </c>
      <c r="D51" s="180"/>
      <c r="E51" s="180"/>
      <c r="F51" s="181"/>
      <c r="G51" s="181"/>
      <c r="H51" s="181"/>
      <c r="I51" s="181"/>
      <c r="J51" s="181"/>
      <c r="K51" s="181"/>
      <c r="L51" s="183"/>
      <c r="M51" s="181"/>
      <c r="N51" s="183"/>
      <c r="O51" s="181"/>
      <c r="P51" s="234"/>
      <c r="Q51" s="238"/>
      <c r="R51" s="180"/>
      <c r="S51" s="180"/>
      <c r="T51" s="180"/>
      <c r="U51" s="180"/>
      <c r="V51" s="180"/>
      <c r="W51" s="411"/>
      <c r="X51" s="180"/>
      <c r="Y51" s="181"/>
      <c r="Z51" s="181"/>
      <c r="AA51" s="181"/>
      <c r="AB51" s="241"/>
    </row>
    <row r="52" spans="2:28" outlineLevel="1" x14ac:dyDescent="0.25">
      <c r="B52" s="82"/>
      <c r="C52" s="180">
        <v>39</v>
      </c>
      <c r="D52" s="180"/>
      <c r="E52" s="180"/>
      <c r="F52" s="181"/>
      <c r="G52" s="181"/>
      <c r="H52" s="181"/>
      <c r="I52" s="181"/>
      <c r="J52" s="181"/>
      <c r="K52" s="181"/>
      <c r="L52" s="183"/>
      <c r="M52" s="181"/>
      <c r="N52" s="183"/>
      <c r="O52" s="181"/>
      <c r="P52" s="234"/>
      <c r="Q52" s="238"/>
      <c r="R52" s="180"/>
      <c r="S52" s="180"/>
      <c r="T52" s="180"/>
      <c r="U52" s="180"/>
      <c r="V52" s="180"/>
      <c r="W52" s="411"/>
      <c r="X52" s="180"/>
      <c r="Y52" s="181"/>
      <c r="Z52" s="181"/>
      <c r="AA52" s="181"/>
      <c r="AB52" s="241"/>
    </row>
    <row r="53" spans="2:28" outlineLevel="1" x14ac:dyDescent="0.25">
      <c r="B53" s="82"/>
      <c r="C53" s="180">
        <v>40</v>
      </c>
      <c r="D53" s="180"/>
      <c r="E53" s="180"/>
      <c r="F53" s="181"/>
      <c r="G53" s="181"/>
      <c r="H53" s="181"/>
      <c r="I53" s="181"/>
      <c r="J53" s="181"/>
      <c r="K53" s="181"/>
      <c r="L53" s="183"/>
      <c r="M53" s="181"/>
      <c r="N53" s="183"/>
      <c r="O53" s="181"/>
      <c r="P53" s="234"/>
      <c r="Q53" s="238"/>
      <c r="R53" s="180"/>
      <c r="S53" s="180"/>
      <c r="T53" s="180"/>
      <c r="U53" s="180"/>
      <c r="V53" s="180"/>
      <c r="W53" s="411"/>
      <c r="X53" s="180"/>
      <c r="Y53" s="181"/>
      <c r="Z53" s="181"/>
      <c r="AA53" s="181"/>
      <c r="AB53" s="241"/>
    </row>
    <row r="54" spans="2:28" outlineLevel="1" x14ac:dyDescent="0.25">
      <c r="B54" s="82"/>
      <c r="C54" s="180">
        <v>41</v>
      </c>
      <c r="D54" s="180"/>
      <c r="E54" s="180"/>
      <c r="F54" s="181"/>
      <c r="G54" s="181"/>
      <c r="H54" s="181"/>
      <c r="I54" s="181"/>
      <c r="J54" s="181"/>
      <c r="K54" s="181"/>
      <c r="L54" s="183"/>
      <c r="M54" s="181"/>
      <c r="N54" s="183"/>
      <c r="O54" s="181"/>
      <c r="P54" s="234"/>
      <c r="Q54" s="238"/>
      <c r="R54" s="180"/>
      <c r="S54" s="180"/>
      <c r="T54" s="180"/>
      <c r="U54" s="180"/>
      <c r="V54" s="180"/>
      <c r="W54" s="411"/>
      <c r="X54" s="180"/>
      <c r="Y54" s="181"/>
      <c r="Z54" s="181"/>
      <c r="AA54" s="181"/>
      <c r="AB54" s="241"/>
    </row>
    <row r="55" spans="2:28" outlineLevel="1" x14ac:dyDescent="0.25">
      <c r="B55" s="82"/>
      <c r="C55" s="180">
        <v>42</v>
      </c>
      <c r="D55" s="180"/>
      <c r="E55" s="180"/>
      <c r="F55" s="181"/>
      <c r="G55" s="181"/>
      <c r="H55" s="181"/>
      <c r="I55" s="181"/>
      <c r="J55" s="181"/>
      <c r="K55" s="181"/>
      <c r="L55" s="183"/>
      <c r="M55" s="181"/>
      <c r="N55" s="183"/>
      <c r="O55" s="181"/>
      <c r="P55" s="234"/>
      <c r="Q55" s="238"/>
      <c r="R55" s="180"/>
      <c r="S55" s="180"/>
      <c r="T55" s="180"/>
      <c r="U55" s="180"/>
      <c r="V55" s="180"/>
      <c r="W55" s="411"/>
      <c r="X55" s="180"/>
      <c r="Y55" s="181"/>
      <c r="Z55" s="181"/>
      <c r="AA55" s="181"/>
      <c r="AB55" s="241"/>
    </row>
    <row r="56" spans="2:28" outlineLevel="1" x14ac:dyDescent="0.25">
      <c r="B56" s="82"/>
      <c r="C56" s="180">
        <v>43</v>
      </c>
      <c r="D56" s="180"/>
      <c r="E56" s="180"/>
      <c r="F56" s="181"/>
      <c r="G56" s="181"/>
      <c r="H56" s="181"/>
      <c r="I56" s="181"/>
      <c r="J56" s="181"/>
      <c r="K56" s="181"/>
      <c r="L56" s="183"/>
      <c r="M56" s="181"/>
      <c r="N56" s="183"/>
      <c r="O56" s="181"/>
      <c r="P56" s="234"/>
      <c r="Q56" s="238"/>
      <c r="R56" s="180"/>
      <c r="S56" s="180"/>
      <c r="T56" s="180"/>
      <c r="U56" s="180"/>
      <c r="V56" s="180"/>
      <c r="W56" s="411"/>
      <c r="X56" s="180"/>
      <c r="Y56" s="181"/>
      <c r="Z56" s="181"/>
      <c r="AA56" s="181"/>
      <c r="AB56" s="241"/>
    </row>
    <row r="57" spans="2:28" outlineLevel="1" x14ac:dyDescent="0.25">
      <c r="B57" s="82"/>
      <c r="C57" s="180">
        <v>44</v>
      </c>
      <c r="D57" s="180"/>
      <c r="E57" s="180"/>
      <c r="F57" s="181"/>
      <c r="G57" s="181"/>
      <c r="H57" s="181"/>
      <c r="I57" s="181"/>
      <c r="J57" s="181"/>
      <c r="K57" s="181"/>
      <c r="L57" s="183"/>
      <c r="M57" s="181"/>
      <c r="N57" s="183"/>
      <c r="O57" s="181"/>
      <c r="P57" s="234"/>
      <c r="Q57" s="238"/>
      <c r="R57" s="180"/>
      <c r="S57" s="180"/>
      <c r="T57" s="180"/>
      <c r="U57" s="180"/>
      <c r="V57" s="180"/>
      <c r="W57" s="411"/>
      <c r="X57" s="180"/>
      <c r="Y57" s="181"/>
      <c r="Z57" s="181"/>
      <c r="AA57" s="181"/>
      <c r="AB57" s="241"/>
    </row>
    <row r="58" spans="2:28" outlineLevel="1" x14ac:dyDescent="0.25">
      <c r="B58" s="82"/>
      <c r="C58" s="180">
        <v>45</v>
      </c>
      <c r="D58" s="180"/>
      <c r="E58" s="180"/>
      <c r="F58" s="181"/>
      <c r="G58" s="181"/>
      <c r="H58" s="181"/>
      <c r="I58" s="181"/>
      <c r="J58" s="181"/>
      <c r="K58" s="181"/>
      <c r="L58" s="183"/>
      <c r="M58" s="181"/>
      <c r="N58" s="183"/>
      <c r="O58" s="181"/>
      <c r="P58" s="234"/>
      <c r="Q58" s="238"/>
      <c r="R58" s="180"/>
      <c r="S58" s="180"/>
      <c r="T58" s="180"/>
      <c r="U58" s="180"/>
      <c r="V58" s="180"/>
      <c r="W58" s="411"/>
      <c r="X58" s="180"/>
      <c r="Y58" s="181"/>
      <c r="Z58" s="181"/>
      <c r="AA58" s="181"/>
      <c r="AB58" s="241"/>
    </row>
    <row r="59" spans="2:28" outlineLevel="1" x14ac:dyDescent="0.25">
      <c r="B59" s="82"/>
      <c r="C59" s="180">
        <v>46</v>
      </c>
      <c r="D59" s="180"/>
      <c r="E59" s="180"/>
      <c r="F59" s="181"/>
      <c r="G59" s="181"/>
      <c r="H59" s="181"/>
      <c r="I59" s="181"/>
      <c r="J59" s="181"/>
      <c r="K59" s="181"/>
      <c r="L59" s="183"/>
      <c r="M59" s="181"/>
      <c r="N59" s="183"/>
      <c r="O59" s="181"/>
      <c r="P59" s="234"/>
      <c r="Q59" s="238"/>
      <c r="R59" s="180"/>
      <c r="S59" s="180"/>
      <c r="T59" s="180"/>
      <c r="U59" s="180"/>
      <c r="V59" s="180"/>
      <c r="W59" s="411"/>
      <c r="X59" s="180"/>
      <c r="Y59" s="181"/>
      <c r="Z59" s="181"/>
      <c r="AA59" s="181"/>
      <c r="AB59" s="241"/>
    </row>
    <row r="60" spans="2:28" outlineLevel="1" x14ac:dyDescent="0.25">
      <c r="B60" s="82"/>
      <c r="C60" s="180">
        <v>47</v>
      </c>
      <c r="D60" s="180"/>
      <c r="E60" s="180"/>
      <c r="F60" s="181"/>
      <c r="G60" s="181"/>
      <c r="H60" s="181"/>
      <c r="I60" s="181"/>
      <c r="J60" s="181"/>
      <c r="K60" s="181"/>
      <c r="L60" s="183"/>
      <c r="M60" s="181"/>
      <c r="N60" s="183"/>
      <c r="O60" s="181"/>
      <c r="P60" s="234"/>
      <c r="Q60" s="238"/>
      <c r="R60" s="180"/>
      <c r="S60" s="180"/>
      <c r="T60" s="180"/>
      <c r="U60" s="180"/>
      <c r="V60" s="180"/>
      <c r="W60" s="411"/>
      <c r="X60" s="180"/>
      <c r="Y60" s="181"/>
      <c r="Z60" s="181"/>
      <c r="AA60" s="181"/>
      <c r="AB60" s="241"/>
    </row>
    <row r="61" spans="2:28" outlineLevel="1" x14ac:dyDescent="0.25">
      <c r="B61" s="82"/>
      <c r="C61" s="180">
        <v>48</v>
      </c>
      <c r="D61" s="180"/>
      <c r="E61" s="180"/>
      <c r="F61" s="181"/>
      <c r="G61" s="181"/>
      <c r="H61" s="181"/>
      <c r="I61" s="181"/>
      <c r="J61" s="181"/>
      <c r="K61" s="181"/>
      <c r="L61" s="183"/>
      <c r="M61" s="181"/>
      <c r="N61" s="183"/>
      <c r="O61" s="181"/>
      <c r="P61" s="234"/>
      <c r="Q61" s="238"/>
      <c r="R61" s="180"/>
      <c r="S61" s="180"/>
      <c r="T61" s="180"/>
      <c r="U61" s="180"/>
      <c r="V61" s="180"/>
      <c r="W61" s="411"/>
      <c r="X61" s="180"/>
      <c r="Y61" s="181"/>
      <c r="Z61" s="181"/>
      <c r="AA61" s="181"/>
      <c r="AB61" s="241"/>
    </row>
    <row r="62" spans="2:28" outlineLevel="1" x14ac:dyDescent="0.25">
      <c r="B62" s="82"/>
      <c r="C62" s="180">
        <v>49</v>
      </c>
      <c r="D62" s="180"/>
      <c r="E62" s="180"/>
      <c r="F62" s="181"/>
      <c r="G62" s="181"/>
      <c r="H62" s="181"/>
      <c r="I62" s="181"/>
      <c r="J62" s="181"/>
      <c r="K62" s="181"/>
      <c r="L62" s="183"/>
      <c r="M62" s="181"/>
      <c r="N62" s="183"/>
      <c r="O62" s="181"/>
      <c r="P62" s="234"/>
      <c r="Q62" s="238"/>
      <c r="R62" s="180"/>
      <c r="S62" s="180"/>
      <c r="T62" s="180"/>
      <c r="U62" s="180"/>
      <c r="V62" s="180"/>
      <c r="W62" s="411"/>
      <c r="X62" s="180"/>
      <c r="Y62" s="181"/>
      <c r="Z62" s="181"/>
      <c r="AA62" s="181"/>
      <c r="AB62" s="241"/>
    </row>
    <row r="63" spans="2:28" outlineLevel="1" x14ac:dyDescent="0.25">
      <c r="B63" s="82"/>
      <c r="C63" s="180">
        <v>50</v>
      </c>
      <c r="D63" s="180"/>
      <c r="E63" s="180"/>
      <c r="F63" s="181"/>
      <c r="G63" s="181"/>
      <c r="H63" s="181"/>
      <c r="I63" s="181"/>
      <c r="J63" s="181"/>
      <c r="K63" s="181"/>
      <c r="L63" s="183"/>
      <c r="M63" s="181"/>
      <c r="N63" s="183"/>
      <c r="O63" s="181"/>
      <c r="P63" s="234"/>
      <c r="Q63" s="238"/>
      <c r="R63" s="180"/>
      <c r="S63" s="180"/>
      <c r="T63" s="180"/>
      <c r="U63" s="180"/>
      <c r="V63" s="180"/>
      <c r="W63" s="411"/>
      <c r="X63" s="180"/>
      <c r="Y63" s="181"/>
      <c r="Z63" s="181"/>
      <c r="AA63" s="181"/>
      <c r="AB63" s="241"/>
    </row>
    <row r="64" spans="2:28" ht="15.75" outlineLevel="1" thickBot="1" x14ac:dyDescent="0.3">
      <c r="B64" s="83"/>
      <c r="C64" s="103"/>
      <c r="D64" s="103"/>
      <c r="E64" s="103"/>
      <c r="F64" s="84"/>
      <c r="G64" s="84"/>
      <c r="H64" s="84"/>
      <c r="I64" s="84"/>
      <c r="J64" s="84"/>
      <c r="K64" s="84"/>
      <c r="L64" s="84"/>
      <c r="M64" s="84"/>
      <c r="N64" s="84"/>
      <c r="O64" s="84"/>
      <c r="P64" s="84"/>
      <c r="Q64" s="84"/>
      <c r="R64" s="84"/>
      <c r="S64" s="84"/>
      <c r="T64" s="84"/>
      <c r="U64" s="84"/>
      <c r="V64" s="84"/>
      <c r="W64" s="84"/>
      <c r="X64" s="84"/>
      <c r="Y64" s="84"/>
      <c r="Z64" s="84"/>
      <c r="AA64" s="84"/>
      <c r="AB64" s="242"/>
    </row>
    <row r="71" spans="2:15" x14ac:dyDescent="0.25">
      <c r="B71" s="184" t="s">
        <v>231</v>
      </c>
      <c r="C71" s="184" t="s">
        <v>232</v>
      </c>
      <c r="D71" s="184"/>
      <c r="E71" s="184"/>
      <c r="F71" s="184" t="s">
        <v>233</v>
      </c>
      <c r="G71" s="184" t="s">
        <v>234</v>
      </c>
      <c r="H71" s="184"/>
      <c r="I71" s="184" t="s">
        <v>235</v>
      </c>
      <c r="J71" s="340" t="s">
        <v>1079</v>
      </c>
      <c r="K71" s="184" t="s">
        <v>236</v>
      </c>
      <c r="L71" s="184" t="s">
        <v>237</v>
      </c>
      <c r="M71" s="184" t="s">
        <v>238</v>
      </c>
      <c r="N71" s="184"/>
      <c r="O71" s="184"/>
    </row>
    <row r="72" spans="2:15" x14ac:dyDescent="0.25">
      <c r="B72" s="184"/>
      <c r="C72" s="184"/>
      <c r="D72" s="184"/>
      <c r="E72" s="184"/>
      <c r="F72" s="184"/>
      <c r="G72" s="184"/>
      <c r="H72" s="184"/>
      <c r="I72" s="184"/>
      <c r="J72" s="184"/>
      <c r="K72" s="184"/>
      <c r="L72" s="184"/>
      <c r="M72" s="184"/>
      <c r="N72" s="184"/>
      <c r="O72" s="184"/>
    </row>
    <row r="73" spans="2:15" x14ac:dyDescent="0.25">
      <c r="B73" s="184" t="s">
        <v>239</v>
      </c>
      <c r="C73" s="184" t="s">
        <v>240</v>
      </c>
      <c r="D73" s="184"/>
      <c r="E73" s="184"/>
      <c r="F73" s="184" t="s">
        <v>241</v>
      </c>
      <c r="G73" s="184" t="s">
        <v>242</v>
      </c>
      <c r="H73" s="184"/>
      <c r="I73" s="184" t="s">
        <v>243</v>
      </c>
      <c r="J73" s="184" t="s">
        <v>244</v>
      </c>
      <c r="K73" s="184" t="s">
        <v>245</v>
      </c>
      <c r="L73" s="184" t="str">
        <f>I73</f>
        <v>Erhöht</v>
      </c>
      <c r="M73" s="184" t="s">
        <v>246</v>
      </c>
      <c r="N73" s="184"/>
      <c r="O73" s="184"/>
    </row>
    <row r="74" spans="2:15" x14ac:dyDescent="0.25">
      <c r="B74" s="184" t="s">
        <v>247</v>
      </c>
      <c r="C74" s="184" t="s">
        <v>248</v>
      </c>
      <c r="D74" s="184"/>
      <c r="E74" s="184"/>
      <c r="F74" s="184" t="s">
        <v>249</v>
      </c>
      <c r="G74" s="184" t="s">
        <v>250</v>
      </c>
      <c r="H74" s="184"/>
      <c r="I74" s="184" t="s">
        <v>251</v>
      </c>
      <c r="J74" s="184" t="s">
        <v>252</v>
      </c>
      <c r="K74" s="184" t="s">
        <v>253</v>
      </c>
      <c r="L74" s="184" t="str">
        <f>I74</f>
        <v>Durchschnittlich</v>
      </c>
      <c r="M74" s="184" t="s">
        <v>254</v>
      </c>
      <c r="N74" s="184"/>
      <c r="O74" s="184"/>
    </row>
    <row r="75" spans="2:15" x14ac:dyDescent="0.25">
      <c r="B75" s="184" t="s">
        <v>255</v>
      </c>
      <c r="C75" s="184" t="s">
        <v>256</v>
      </c>
      <c r="D75" s="184"/>
      <c r="E75" s="184"/>
      <c r="F75" s="184" t="s">
        <v>257</v>
      </c>
      <c r="G75" s="184" t="s">
        <v>258</v>
      </c>
      <c r="H75" s="184"/>
      <c r="I75" s="184" t="s">
        <v>259</v>
      </c>
      <c r="J75" s="184" t="s">
        <v>260</v>
      </c>
      <c r="K75" s="184" t="s">
        <v>261</v>
      </c>
      <c r="L75" s="184" t="str">
        <f>I75</f>
        <v>Schwach</v>
      </c>
      <c r="M75" s="184" t="s">
        <v>262</v>
      </c>
      <c r="N75" s="184"/>
      <c r="O75" s="184"/>
    </row>
    <row r="76" spans="2:15" x14ac:dyDescent="0.25">
      <c r="B76" s="184" t="s">
        <v>263</v>
      </c>
      <c r="C76" s="184" t="s">
        <v>264</v>
      </c>
      <c r="D76" s="184"/>
      <c r="E76" s="184"/>
      <c r="F76" s="184" t="s">
        <v>265</v>
      </c>
      <c r="G76" s="184"/>
      <c r="H76" s="184"/>
      <c r="I76" s="184" t="s">
        <v>266</v>
      </c>
      <c r="J76" s="184" t="s">
        <v>267</v>
      </c>
      <c r="K76" s="184" t="s">
        <v>268</v>
      </c>
      <c r="L76" s="184" t="s">
        <v>269</v>
      </c>
      <c r="M76" s="184"/>
      <c r="N76" s="184"/>
      <c r="O76" s="184"/>
    </row>
    <row r="77" spans="2:15" x14ac:dyDescent="0.25">
      <c r="B77" s="184" t="s">
        <v>270</v>
      </c>
      <c r="C77" s="184" t="s">
        <v>271</v>
      </c>
      <c r="D77" s="184"/>
      <c r="E77" s="184"/>
      <c r="F77" s="184" t="s">
        <v>272</v>
      </c>
      <c r="G77" s="184"/>
      <c r="H77" s="184"/>
      <c r="I77" s="184"/>
      <c r="J77" s="184"/>
      <c r="K77" s="184"/>
      <c r="L77" s="184"/>
      <c r="M77" s="184"/>
      <c r="N77" s="184"/>
      <c r="O77" s="184"/>
    </row>
    <row r="78" spans="2:15" x14ac:dyDescent="0.25">
      <c r="B78" s="184" t="s">
        <v>273</v>
      </c>
      <c r="C78" s="184" t="s">
        <v>274</v>
      </c>
      <c r="D78" s="184"/>
      <c r="E78" s="184"/>
      <c r="F78" s="184" t="s">
        <v>275</v>
      </c>
      <c r="G78" s="184"/>
      <c r="H78" s="184"/>
      <c r="I78" s="184"/>
      <c r="J78" s="184"/>
      <c r="K78" s="184"/>
      <c r="L78" s="184"/>
      <c r="M78" s="184"/>
      <c r="N78" s="184"/>
      <c r="O78" s="184"/>
    </row>
  </sheetData>
  <sheetProtection algorithmName="SHA-512" hashValue="ZdWKMiayRg8+G1H+Qq4+fmb0RII228AYYd2H0p2cwBd3KYOiFS9slzKlXO/P0K2y0YF+zzvkXVeIXGdT8SikMw==" saltValue="TL2SS/O7mW7zMyPZPQFSdQ==" spinCount="100000" sheet="1" objects="1" scenarios="1" selectLockedCells="1" selectUnlockedCells="1"/>
  <mergeCells count="2">
    <mergeCell ref="F12:K12"/>
    <mergeCell ref="Q12:AB12"/>
  </mergeCells>
  <dataValidations count="8">
    <dataValidation type="list" allowBlank="1" showInputMessage="1" showErrorMessage="1" sqref="WWE983096:WWE983104 JS65592:JS65600 TO65592:TO65600 ADK65592:ADK65600 ANG65592:ANG65600 AXC65592:AXC65600 BGY65592:BGY65600 BQU65592:BQU65600 CAQ65592:CAQ65600 CKM65592:CKM65600 CUI65592:CUI65600 DEE65592:DEE65600 DOA65592:DOA65600 DXW65592:DXW65600 EHS65592:EHS65600 ERO65592:ERO65600 FBK65592:FBK65600 FLG65592:FLG65600 FVC65592:FVC65600 GEY65592:GEY65600 GOU65592:GOU65600 GYQ65592:GYQ65600 HIM65592:HIM65600 HSI65592:HSI65600 ICE65592:ICE65600 IMA65592:IMA65600 IVW65592:IVW65600 JFS65592:JFS65600 JPO65592:JPO65600 JZK65592:JZK65600 KJG65592:KJG65600 KTC65592:KTC65600 LCY65592:LCY65600 LMU65592:LMU65600 LWQ65592:LWQ65600 MGM65592:MGM65600 MQI65592:MQI65600 NAE65592:NAE65600 NKA65592:NKA65600 NTW65592:NTW65600 ODS65592:ODS65600 ONO65592:ONO65600 OXK65592:OXK65600 PHG65592:PHG65600 PRC65592:PRC65600 QAY65592:QAY65600 QKU65592:QKU65600 QUQ65592:QUQ65600 REM65592:REM65600 ROI65592:ROI65600 RYE65592:RYE65600 SIA65592:SIA65600 SRW65592:SRW65600 TBS65592:TBS65600 TLO65592:TLO65600 TVK65592:TVK65600 UFG65592:UFG65600 UPC65592:UPC65600 UYY65592:UYY65600 VIU65592:VIU65600 VSQ65592:VSQ65600 WCM65592:WCM65600 WMI65592:WMI65600 WWE65592:WWE65600 JS131128:JS131136 TO131128:TO131136 ADK131128:ADK131136 ANG131128:ANG131136 AXC131128:AXC131136 BGY131128:BGY131136 BQU131128:BQU131136 CAQ131128:CAQ131136 CKM131128:CKM131136 CUI131128:CUI131136 DEE131128:DEE131136 DOA131128:DOA131136 DXW131128:DXW131136 EHS131128:EHS131136 ERO131128:ERO131136 FBK131128:FBK131136 FLG131128:FLG131136 FVC131128:FVC131136 GEY131128:GEY131136 GOU131128:GOU131136 GYQ131128:GYQ131136 HIM131128:HIM131136 HSI131128:HSI131136 ICE131128:ICE131136 IMA131128:IMA131136 IVW131128:IVW131136 JFS131128:JFS131136 JPO131128:JPO131136 JZK131128:JZK131136 KJG131128:KJG131136 KTC131128:KTC131136 LCY131128:LCY131136 LMU131128:LMU131136 LWQ131128:LWQ131136 MGM131128:MGM131136 MQI131128:MQI131136 NAE131128:NAE131136 NKA131128:NKA131136 NTW131128:NTW131136 ODS131128:ODS131136 ONO131128:ONO131136 OXK131128:OXK131136 PHG131128:PHG131136 PRC131128:PRC131136 QAY131128:QAY131136 QKU131128:QKU131136 QUQ131128:QUQ131136 REM131128:REM131136 ROI131128:ROI131136 RYE131128:RYE131136 SIA131128:SIA131136 SRW131128:SRW131136 TBS131128:TBS131136 TLO131128:TLO131136 TVK131128:TVK131136 UFG131128:UFG131136 UPC131128:UPC131136 UYY131128:UYY131136 VIU131128:VIU131136 VSQ131128:VSQ131136 WCM131128:WCM131136 WMI131128:WMI131136 WWE131128:WWE131136 JS196664:JS196672 TO196664:TO196672 ADK196664:ADK196672 ANG196664:ANG196672 AXC196664:AXC196672 BGY196664:BGY196672 BQU196664:BQU196672 CAQ196664:CAQ196672 CKM196664:CKM196672 CUI196664:CUI196672 DEE196664:DEE196672 DOA196664:DOA196672 DXW196664:DXW196672 EHS196664:EHS196672 ERO196664:ERO196672 FBK196664:FBK196672 FLG196664:FLG196672 FVC196664:FVC196672 GEY196664:GEY196672 GOU196664:GOU196672 GYQ196664:GYQ196672 HIM196664:HIM196672 HSI196664:HSI196672 ICE196664:ICE196672 IMA196664:IMA196672 IVW196664:IVW196672 JFS196664:JFS196672 JPO196664:JPO196672 JZK196664:JZK196672 KJG196664:KJG196672 KTC196664:KTC196672 LCY196664:LCY196672 LMU196664:LMU196672 LWQ196664:LWQ196672 MGM196664:MGM196672 MQI196664:MQI196672 NAE196664:NAE196672 NKA196664:NKA196672 NTW196664:NTW196672 ODS196664:ODS196672 ONO196664:ONO196672 OXK196664:OXK196672 PHG196664:PHG196672 PRC196664:PRC196672 QAY196664:QAY196672 QKU196664:QKU196672 QUQ196664:QUQ196672 REM196664:REM196672 ROI196664:ROI196672 RYE196664:RYE196672 SIA196664:SIA196672 SRW196664:SRW196672 TBS196664:TBS196672 TLO196664:TLO196672 TVK196664:TVK196672 UFG196664:UFG196672 UPC196664:UPC196672 UYY196664:UYY196672 VIU196664:VIU196672 VSQ196664:VSQ196672 WCM196664:WCM196672 WMI196664:WMI196672 WWE196664:WWE196672 JS262200:JS262208 TO262200:TO262208 ADK262200:ADK262208 ANG262200:ANG262208 AXC262200:AXC262208 BGY262200:BGY262208 BQU262200:BQU262208 CAQ262200:CAQ262208 CKM262200:CKM262208 CUI262200:CUI262208 DEE262200:DEE262208 DOA262200:DOA262208 DXW262200:DXW262208 EHS262200:EHS262208 ERO262200:ERO262208 FBK262200:FBK262208 FLG262200:FLG262208 FVC262200:FVC262208 GEY262200:GEY262208 GOU262200:GOU262208 GYQ262200:GYQ262208 HIM262200:HIM262208 HSI262200:HSI262208 ICE262200:ICE262208 IMA262200:IMA262208 IVW262200:IVW262208 JFS262200:JFS262208 JPO262200:JPO262208 JZK262200:JZK262208 KJG262200:KJG262208 KTC262200:KTC262208 LCY262200:LCY262208 LMU262200:LMU262208 LWQ262200:LWQ262208 MGM262200:MGM262208 MQI262200:MQI262208 NAE262200:NAE262208 NKA262200:NKA262208 NTW262200:NTW262208 ODS262200:ODS262208 ONO262200:ONO262208 OXK262200:OXK262208 PHG262200:PHG262208 PRC262200:PRC262208 QAY262200:QAY262208 QKU262200:QKU262208 QUQ262200:QUQ262208 REM262200:REM262208 ROI262200:ROI262208 RYE262200:RYE262208 SIA262200:SIA262208 SRW262200:SRW262208 TBS262200:TBS262208 TLO262200:TLO262208 TVK262200:TVK262208 UFG262200:UFG262208 UPC262200:UPC262208 UYY262200:UYY262208 VIU262200:VIU262208 VSQ262200:VSQ262208 WCM262200:WCM262208 WMI262200:WMI262208 WWE262200:WWE262208 JS327736:JS327744 TO327736:TO327744 ADK327736:ADK327744 ANG327736:ANG327744 AXC327736:AXC327744 BGY327736:BGY327744 BQU327736:BQU327744 CAQ327736:CAQ327744 CKM327736:CKM327744 CUI327736:CUI327744 DEE327736:DEE327744 DOA327736:DOA327744 DXW327736:DXW327744 EHS327736:EHS327744 ERO327736:ERO327744 FBK327736:FBK327744 FLG327736:FLG327744 FVC327736:FVC327744 GEY327736:GEY327744 GOU327736:GOU327744 GYQ327736:GYQ327744 HIM327736:HIM327744 HSI327736:HSI327744 ICE327736:ICE327744 IMA327736:IMA327744 IVW327736:IVW327744 JFS327736:JFS327744 JPO327736:JPO327744 JZK327736:JZK327744 KJG327736:KJG327744 KTC327736:KTC327744 LCY327736:LCY327744 LMU327736:LMU327744 LWQ327736:LWQ327744 MGM327736:MGM327744 MQI327736:MQI327744 NAE327736:NAE327744 NKA327736:NKA327744 NTW327736:NTW327744 ODS327736:ODS327744 ONO327736:ONO327744 OXK327736:OXK327744 PHG327736:PHG327744 PRC327736:PRC327744 QAY327736:QAY327744 QKU327736:QKU327744 QUQ327736:QUQ327744 REM327736:REM327744 ROI327736:ROI327744 RYE327736:RYE327744 SIA327736:SIA327744 SRW327736:SRW327744 TBS327736:TBS327744 TLO327736:TLO327744 TVK327736:TVK327744 UFG327736:UFG327744 UPC327736:UPC327744 UYY327736:UYY327744 VIU327736:VIU327744 VSQ327736:VSQ327744 WCM327736:WCM327744 WMI327736:WMI327744 WWE327736:WWE327744 JS393272:JS393280 TO393272:TO393280 ADK393272:ADK393280 ANG393272:ANG393280 AXC393272:AXC393280 BGY393272:BGY393280 BQU393272:BQU393280 CAQ393272:CAQ393280 CKM393272:CKM393280 CUI393272:CUI393280 DEE393272:DEE393280 DOA393272:DOA393280 DXW393272:DXW393280 EHS393272:EHS393280 ERO393272:ERO393280 FBK393272:FBK393280 FLG393272:FLG393280 FVC393272:FVC393280 GEY393272:GEY393280 GOU393272:GOU393280 GYQ393272:GYQ393280 HIM393272:HIM393280 HSI393272:HSI393280 ICE393272:ICE393280 IMA393272:IMA393280 IVW393272:IVW393280 JFS393272:JFS393280 JPO393272:JPO393280 JZK393272:JZK393280 KJG393272:KJG393280 KTC393272:KTC393280 LCY393272:LCY393280 LMU393272:LMU393280 LWQ393272:LWQ393280 MGM393272:MGM393280 MQI393272:MQI393280 NAE393272:NAE393280 NKA393272:NKA393280 NTW393272:NTW393280 ODS393272:ODS393280 ONO393272:ONO393280 OXK393272:OXK393280 PHG393272:PHG393280 PRC393272:PRC393280 QAY393272:QAY393280 QKU393272:QKU393280 QUQ393272:QUQ393280 REM393272:REM393280 ROI393272:ROI393280 RYE393272:RYE393280 SIA393272:SIA393280 SRW393272:SRW393280 TBS393272:TBS393280 TLO393272:TLO393280 TVK393272:TVK393280 UFG393272:UFG393280 UPC393272:UPC393280 UYY393272:UYY393280 VIU393272:VIU393280 VSQ393272:VSQ393280 WCM393272:WCM393280 WMI393272:WMI393280 WWE393272:WWE393280 JS458808:JS458816 TO458808:TO458816 ADK458808:ADK458816 ANG458808:ANG458816 AXC458808:AXC458816 BGY458808:BGY458816 BQU458808:BQU458816 CAQ458808:CAQ458816 CKM458808:CKM458816 CUI458808:CUI458816 DEE458808:DEE458816 DOA458808:DOA458816 DXW458808:DXW458816 EHS458808:EHS458816 ERO458808:ERO458816 FBK458808:FBK458816 FLG458808:FLG458816 FVC458808:FVC458816 GEY458808:GEY458816 GOU458808:GOU458816 GYQ458808:GYQ458816 HIM458808:HIM458816 HSI458808:HSI458816 ICE458808:ICE458816 IMA458808:IMA458816 IVW458808:IVW458816 JFS458808:JFS458816 JPO458808:JPO458816 JZK458808:JZK458816 KJG458808:KJG458816 KTC458808:KTC458816 LCY458808:LCY458816 LMU458808:LMU458816 LWQ458808:LWQ458816 MGM458808:MGM458816 MQI458808:MQI458816 NAE458808:NAE458816 NKA458808:NKA458816 NTW458808:NTW458816 ODS458808:ODS458816 ONO458808:ONO458816 OXK458808:OXK458816 PHG458808:PHG458816 PRC458808:PRC458816 QAY458808:QAY458816 QKU458808:QKU458816 QUQ458808:QUQ458816 REM458808:REM458816 ROI458808:ROI458816 RYE458808:RYE458816 SIA458808:SIA458816 SRW458808:SRW458816 TBS458808:TBS458816 TLO458808:TLO458816 TVK458808:TVK458816 UFG458808:UFG458816 UPC458808:UPC458816 UYY458808:UYY458816 VIU458808:VIU458816 VSQ458808:VSQ458816 WCM458808:WCM458816 WMI458808:WMI458816 WWE458808:WWE458816 JS524344:JS524352 TO524344:TO524352 ADK524344:ADK524352 ANG524344:ANG524352 AXC524344:AXC524352 BGY524344:BGY524352 BQU524344:BQU524352 CAQ524344:CAQ524352 CKM524344:CKM524352 CUI524344:CUI524352 DEE524344:DEE524352 DOA524344:DOA524352 DXW524344:DXW524352 EHS524344:EHS524352 ERO524344:ERO524352 FBK524344:FBK524352 FLG524344:FLG524352 FVC524344:FVC524352 GEY524344:GEY524352 GOU524344:GOU524352 GYQ524344:GYQ524352 HIM524344:HIM524352 HSI524344:HSI524352 ICE524344:ICE524352 IMA524344:IMA524352 IVW524344:IVW524352 JFS524344:JFS524352 JPO524344:JPO524352 JZK524344:JZK524352 KJG524344:KJG524352 KTC524344:KTC524352 LCY524344:LCY524352 LMU524344:LMU524352 LWQ524344:LWQ524352 MGM524344:MGM524352 MQI524344:MQI524352 NAE524344:NAE524352 NKA524344:NKA524352 NTW524344:NTW524352 ODS524344:ODS524352 ONO524344:ONO524352 OXK524344:OXK524352 PHG524344:PHG524352 PRC524344:PRC524352 QAY524344:QAY524352 QKU524344:QKU524352 QUQ524344:QUQ524352 REM524344:REM524352 ROI524344:ROI524352 RYE524344:RYE524352 SIA524344:SIA524352 SRW524344:SRW524352 TBS524344:TBS524352 TLO524344:TLO524352 TVK524344:TVK524352 UFG524344:UFG524352 UPC524344:UPC524352 UYY524344:UYY524352 VIU524344:VIU524352 VSQ524344:VSQ524352 WCM524344:WCM524352 WMI524344:WMI524352 WWE524344:WWE524352 JS589880:JS589888 TO589880:TO589888 ADK589880:ADK589888 ANG589880:ANG589888 AXC589880:AXC589888 BGY589880:BGY589888 BQU589880:BQU589888 CAQ589880:CAQ589888 CKM589880:CKM589888 CUI589880:CUI589888 DEE589880:DEE589888 DOA589880:DOA589888 DXW589880:DXW589888 EHS589880:EHS589888 ERO589880:ERO589888 FBK589880:FBK589888 FLG589880:FLG589888 FVC589880:FVC589888 GEY589880:GEY589888 GOU589880:GOU589888 GYQ589880:GYQ589888 HIM589880:HIM589888 HSI589880:HSI589888 ICE589880:ICE589888 IMA589880:IMA589888 IVW589880:IVW589888 JFS589880:JFS589888 JPO589880:JPO589888 JZK589880:JZK589888 KJG589880:KJG589888 KTC589880:KTC589888 LCY589880:LCY589888 LMU589880:LMU589888 LWQ589880:LWQ589888 MGM589880:MGM589888 MQI589880:MQI589888 NAE589880:NAE589888 NKA589880:NKA589888 NTW589880:NTW589888 ODS589880:ODS589888 ONO589880:ONO589888 OXK589880:OXK589888 PHG589880:PHG589888 PRC589880:PRC589888 QAY589880:QAY589888 QKU589880:QKU589888 QUQ589880:QUQ589888 REM589880:REM589888 ROI589880:ROI589888 RYE589880:RYE589888 SIA589880:SIA589888 SRW589880:SRW589888 TBS589880:TBS589888 TLO589880:TLO589888 TVK589880:TVK589888 UFG589880:UFG589888 UPC589880:UPC589888 UYY589880:UYY589888 VIU589880:VIU589888 VSQ589880:VSQ589888 WCM589880:WCM589888 WMI589880:WMI589888 WWE589880:WWE589888 JS655416:JS655424 TO655416:TO655424 ADK655416:ADK655424 ANG655416:ANG655424 AXC655416:AXC655424 BGY655416:BGY655424 BQU655416:BQU655424 CAQ655416:CAQ655424 CKM655416:CKM655424 CUI655416:CUI655424 DEE655416:DEE655424 DOA655416:DOA655424 DXW655416:DXW655424 EHS655416:EHS655424 ERO655416:ERO655424 FBK655416:FBK655424 FLG655416:FLG655424 FVC655416:FVC655424 GEY655416:GEY655424 GOU655416:GOU655424 GYQ655416:GYQ655424 HIM655416:HIM655424 HSI655416:HSI655424 ICE655416:ICE655424 IMA655416:IMA655424 IVW655416:IVW655424 JFS655416:JFS655424 JPO655416:JPO655424 JZK655416:JZK655424 KJG655416:KJG655424 KTC655416:KTC655424 LCY655416:LCY655424 LMU655416:LMU655424 LWQ655416:LWQ655424 MGM655416:MGM655424 MQI655416:MQI655424 NAE655416:NAE655424 NKA655416:NKA655424 NTW655416:NTW655424 ODS655416:ODS655424 ONO655416:ONO655424 OXK655416:OXK655424 PHG655416:PHG655424 PRC655416:PRC655424 QAY655416:QAY655424 QKU655416:QKU655424 QUQ655416:QUQ655424 REM655416:REM655424 ROI655416:ROI655424 RYE655416:RYE655424 SIA655416:SIA655424 SRW655416:SRW655424 TBS655416:TBS655424 TLO655416:TLO655424 TVK655416:TVK655424 UFG655416:UFG655424 UPC655416:UPC655424 UYY655416:UYY655424 VIU655416:VIU655424 VSQ655416:VSQ655424 WCM655416:WCM655424 WMI655416:WMI655424 WWE655416:WWE655424 JS720952:JS720960 TO720952:TO720960 ADK720952:ADK720960 ANG720952:ANG720960 AXC720952:AXC720960 BGY720952:BGY720960 BQU720952:BQU720960 CAQ720952:CAQ720960 CKM720952:CKM720960 CUI720952:CUI720960 DEE720952:DEE720960 DOA720952:DOA720960 DXW720952:DXW720960 EHS720952:EHS720960 ERO720952:ERO720960 FBK720952:FBK720960 FLG720952:FLG720960 FVC720952:FVC720960 GEY720952:GEY720960 GOU720952:GOU720960 GYQ720952:GYQ720960 HIM720952:HIM720960 HSI720952:HSI720960 ICE720952:ICE720960 IMA720952:IMA720960 IVW720952:IVW720960 JFS720952:JFS720960 JPO720952:JPO720960 JZK720952:JZK720960 KJG720952:KJG720960 KTC720952:KTC720960 LCY720952:LCY720960 LMU720952:LMU720960 LWQ720952:LWQ720960 MGM720952:MGM720960 MQI720952:MQI720960 NAE720952:NAE720960 NKA720952:NKA720960 NTW720952:NTW720960 ODS720952:ODS720960 ONO720952:ONO720960 OXK720952:OXK720960 PHG720952:PHG720960 PRC720952:PRC720960 QAY720952:QAY720960 QKU720952:QKU720960 QUQ720952:QUQ720960 REM720952:REM720960 ROI720952:ROI720960 RYE720952:RYE720960 SIA720952:SIA720960 SRW720952:SRW720960 TBS720952:TBS720960 TLO720952:TLO720960 TVK720952:TVK720960 UFG720952:UFG720960 UPC720952:UPC720960 UYY720952:UYY720960 VIU720952:VIU720960 VSQ720952:VSQ720960 WCM720952:WCM720960 WMI720952:WMI720960 WWE720952:WWE720960 JS786488:JS786496 TO786488:TO786496 ADK786488:ADK786496 ANG786488:ANG786496 AXC786488:AXC786496 BGY786488:BGY786496 BQU786488:BQU786496 CAQ786488:CAQ786496 CKM786488:CKM786496 CUI786488:CUI786496 DEE786488:DEE786496 DOA786488:DOA786496 DXW786488:DXW786496 EHS786488:EHS786496 ERO786488:ERO786496 FBK786488:FBK786496 FLG786488:FLG786496 FVC786488:FVC786496 GEY786488:GEY786496 GOU786488:GOU786496 GYQ786488:GYQ786496 HIM786488:HIM786496 HSI786488:HSI786496 ICE786488:ICE786496 IMA786488:IMA786496 IVW786488:IVW786496 JFS786488:JFS786496 JPO786488:JPO786496 JZK786488:JZK786496 KJG786488:KJG786496 KTC786488:KTC786496 LCY786488:LCY786496 LMU786488:LMU786496 LWQ786488:LWQ786496 MGM786488:MGM786496 MQI786488:MQI786496 NAE786488:NAE786496 NKA786488:NKA786496 NTW786488:NTW786496 ODS786488:ODS786496 ONO786488:ONO786496 OXK786488:OXK786496 PHG786488:PHG786496 PRC786488:PRC786496 QAY786488:QAY786496 QKU786488:QKU786496 QUQ786488:QUQ786496 REM786488:REM786496 ROI786488:ROI786496 RYE786488:RYE786496 SIA786488:SIA786496 SRW786488:SRW786496 TBS786488:TBS786496 TLO786488:TLO786496 TVK786488:TVK786496 UFG786488:UFG786496 UPC786488:UPC786496 UYY786488:UYY786496 VIU786488:VIU786496 VSQ786488:VSQ786496 WCM786488:WCM786496 WMI786488:WMI786496 WWE786488:WWE786496 JS852024:JS852032 TO852024:TO852032 ADK852024:ADK852032 ANG852024:ANG852032 AXC852024:AXC852032 BGY852024:BGY852032 BQU852024:BQU852032 CAQ852024:CAQ852032 CKM852024:CKM852032 CUI852024:CUI852032 DEE852024:DEE852032 DOA852024:DOA852032 DXW852024:DXW852032 EHS852024:EHS852032 ERO852024:ERO852032 FBK852024:FBK852032 FLG852024:FLG852032 FVC852024:FVC852032 GEY852024:GEY852032 GOU852024:GOU852032 GYQ852024:GYQ852032 HIM852024:HIM852032 HSI852024:HSI852032 ICE852024:ICE852032 IMA852024:IMA852032 IVW852024:IVW852032 JFS852024:JFS852032 JPO852024:JPO852032 JZK852024:JZK852032 KJG852024:KJG852032 KTC852024:KTC852032 LCY852024:LCY852032 LMU852024:LMU852032 LWQ852024:LWQ852032 MGM852024:MGM852032 MQI852024:MQI852032 NAE852024:NAE852032 NKA852024:NKA852032 NTW852024:NTW852032 ODS852024:ODS852032 ONO852024:ONO852032 OXK852024:OXK852032 PHG852024:PHG852032 PRC852024:PRC852032 QAY852024:QAY852032 QKU852024:QKU852032 QUQ852024:QUQ852032 REM852024:REM852032 ROI852024:ROI852032 RYE852024:RYE852032 SIA852024:SIA852032 SRW852024:SRW852032 TBS852024:TBS852032 TLO852024:TLO852032 TVK852024:TVK852032 UFG852024:UFG852032 UPC852024:UPC852032 UYY852024:UYY852032 VIU852024:VIU852032 VSQ852024:VSQ852032 WCM852024:WCM852032 WMI852024:WMI852032 WWE852024:WWE852032 JS917560:JS917568 TO917560:TO917568 ADK917560:ADK917568 ANG917560:ANG917568 AXC917560:AXC917568 BGY917560:BGY917568 BQU917560:BQU917568 CAQ917560:CAQ917568 CKM917560:CKM917568 CUI917560:CUI917568 DEE917560:DEE917568 DOA917560:DOA917568 DXW917560:DXW917568 EHS917560:EHS917568 ERO917560:ERO917568 FBK917560:FBK917568 FLG917560:FLG917568 FVC917560:FVC917568 GEY917560:GEY917568 GOU917560:GOU917568 GYQ917560:GYQ917568 HIM917560:HIM917568 HSI917560:HSI917568 ICE917560:ICE917568 IMA917560:IMA917568 IVW917560:IVW917568 JFS917560:JFS917568 JPO917560:JPO917568 JZK917560:JZK917568 KJG917560:KJG917568 KTC917560:KTC917568 LCY917560:LCY917568 LMU917560:LMU917568 LWQ917560:LWQ917568 MGM917560:MGM917568 MQI917560:MQI917568 NAE917560:NAE917568 NKA917560:NKA917568 NTW917560:NTW917568 ODS917560:ODS917568 ONO917560:ONO917568 OXK917560:OXK917568 PHG917560:PHG917568 PRC917560:PRC917568 QAY917560:QAY917568 QKU917560:QKU917568 QUQ917560:QUQ917568 REM917560:REM917568 ROI917560:ROI917568 RYE917560:RYE917568 SIA917560:SIA917568 SRW917560:SRW917568 TBS917560:TBS917568 TLO917560:TLO917568 TVK917560:TVK917568 UFG917560:UFG917568 UPC917560:UPC917568 UYY917560:UYY917568 VIU917560:VIU917568 VSQ917560:VSQ917568 WCM917560:WCM917568 WMI917560:WMI917568 WWE917560:WWE917568 JS983096:JS983104 TO983096:TO983104 ADK983096:ADK983104 ANG983096:ANG983104 AXC983096:AXC983104 BGY983096:BGY983104 BQU983096:BQU983104 CAQ983096:CAQ983104 CKM983096:CKM983104 CUI983096:CUI983104 DEE983096:DEE983104 DOA983096:DOA983104 DXW983096:DXW983104 EHS983096:EHS983104 ERO983096:ERO983104 FBK983096:FBK983104 FLG983096:FLG983104 FVC983096:FVC983104 GEY983096:GEY983104 GOU983096:GOU983104 GYQ983096:GYQ983104 HIM983096:HIM983104 HSI983096:HSI983104 ICE983096:ICE983104 IMA983096:IMA983104 IVW983096:IVW983104 JFS983096:JFS983104 JPO983096:JPO983104 JZK983096:JZK983104 KJG983096:KJG983104 KTC983096:KTC983104 LCY983096:LCY983104 LMU983096:LMU983104 LWQ983096:LWQ983104 MGM983096:MGM983104 MQI983096:MQI983104 NAE983096:NAE983104 NKA983096:NKA983104 NTW983096:NTW983104 ODS983096:ODS983104 ONO983096:ONO983104 OXK983096:OXK983104 PHG983096:PHG983104 PRC983096:PRC983104 QAY983096:QAY983104 QKU983096:QKU983104 QUQ983096:QUQ983104 REM983096:REM983104 ROI983096:ROI983104 RYE983096:RYE983104 SIA983096:SIA983104 SRW983096:SRW983104 TBS983096:TBS983104 TLO983096:TLO983104 TVK983096:TVK983104 UFG983096:UFG983104 UPC983096:UPC983104 UYY983096:UYY983104 VIU983096:VIU983104 VSQ983096:VSQ983104 WCM983096:WCM983104 WMI983096:WMI983104 Q64:X64 Q65592:X65600 Q131128:X131136 Q196664:X196672 Q262200:X262208 Q327736:X327744 Q393272:X393280 Q458808:X458816 Q524344:X524352 Q589880:X589888 Q655416:X655424 Q720952:X720960 Q786488:X786496 Q852024:X852032 Q917560:X917568 Q983096:X983104 JS14:JS64 TO14:TO64 ADK14:ADK64 ANG14:ANG64 AXC14:AXC64 BGY14:BGY64 BQU14:BQU64 CAQ14:CAQ64 CKM14:CKM64 CUI14:CUI64 DEE14:DEE64 DOA14:DOA64 DXW14:DXW64 EHS14:EHS64 ERO14:ERO64 FBK14:FBK64 FLG14:FLG64 FVC14:FVC64 GEY14:GEY64 GOU14:GOU64 GYQ14:GYQ64 HIM14:HIM64 HSI14:HSI64 ICE14:ICE64 IMA14:IMA64 IVW14:IVW64 JFS14:JFS64 JPO14:JPO64 JZK14:JZK64 KJG14:KJG64 KTC14:KTC64 LCY14:LCY64 LMU14:LMU64 LWQ14:LWQ64 MGM14:MGM64 MQI14:MQI64 NAE14:NAE64 NKA14:NKA64 NTW14:NTW64 ODS14:ODS64 ONO14:ONO64 OXK14:OXK64 PHG14:PHG64 PRC14:PRC64 QAY14:QAY64 QKU14:QKU64 QUQ14:QUQ64 REM14:REM64 ROI14:ROI64 RYE14:RYE64 SIA14:SIA64 SRW14:SRW64 TBS14:TBS64 TLO14:TLO64 TVK14:TVK64 UFG14:UFG64 UPC14:UPC64 UYY14:UYY64 VIU14:VIU64 VSQ14:VSQ64 WCM14:WCM64 WMI14:WMI64 WWE14:WWE64">
      <formula1>Combustibles2</formula1>
    </dataValidation>
    <dataValidation type="list" allowBlank="1" showInputMessage="1" showErrorMessage="1" sqref="E14:E63">
      <formula1>Intrants_Nature_List</formula1>
    </dataValidation>
    <dataValidation type="list" allowBlank="1" showInputMessage="1" showErrorMessage="1" sqref="Y14:Y63">
      <formula1>Intrants_Origine_List</formula1>
    </dataValidation>
    <dataValidation type="list" allowBlank="1" showInputMessage="1" showErrorMessage="1" sqref="Q14:Q63">
      <formula1>I$73:I$76</formula1>
    </dataValidation>
    <dataValidation type="list" allowBlank="1" showInputMessage="1" showErrorMessage="1" sqref="S14:S63">
      <formula1>J$73:J$76</formula1>
    </dataValidation>
    <dataValidation type="list" allowBlank="1" showInputMessage="1" showErrorMessage="1" sqref="U14:U63">
      <formula1>K$73:K$76</formula1>
    </dataValidation>
    <dataValidation type="list" allowBlank="1" showInputMessage="1" showErrorMessage="1" sqref="W14:W63">
      <formula1>L$73:L$76</formula1>
    </dataValidation>
    <dataValidation type="list" allowBlank="1" showInputMessage="1" showErrorMessage="1" sqref="L14:L63 N14:N63">
      <formula1>$M$73:$M$75</formula1>
    </dataValidation>
  </dataValidations>
  <pageMargins left="0.7" right="0.7" top="0.75" bottom="0.75" header="0.3" footer="0.3"/>
  <pageSetup paperSize="9" orientation="portrait"/>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sheetPr>
  <dimension ref="A2:AC335"/>
  <sheetViews>
    <sheetView showGridLines="0" showRowColHeaders="0" zoomScale="85" zoomScaleNormal="85" zoomScalePageLayoutView="85" workbookViewId="0">
      <selection activeCell="G36" sqref="G36"/>
    </sheetView>
  </sheetViews>
  <sheetFormatPr baseColWidth="10" defaultColWidth="9.140625" defaultRowHeight="15" x14ac:dyDescent="0.25"/>
  <cols>
    <col min="1" max="1" width="9.140625" style="1"/>
    <col min="2" max="2" width="22.140625" style="1" customWidth="1"/>
    <col min="3" max="4" width="14" style="1" customWidth="1"/>
    <col min="5" max="5" width="13.42578125" style="1" customWidth="1"/>
    <col min="6" max="7" width="15.7109375" style="1" customWidth="1"/>
    <col min="8" max="8" width="12" style="1" customWidth="1"/>
    <col min="9" max="11" width="10.7109375" style="1" bestFit="1" customWidth="1"/>
    <col min="12" max="12" width="14.7109375" style="1" customWidth="1"/>
    <col min="13" max="13" width="12.140625" style="1" customWidth="1"/>
    <col min="14" max="14" width="16" style="1" customWidth="1"/>
    <col min="15" max="16" width="10.7109375" style="1" bestFit="1" customWidth="1"/>
    <col min="17" max="17" width="14" style="1" customWidth="1"/>
    <col min="18" max="18" width="19.7109375" style="1" customWidth="1"/>
    <col min="19" max="19" width="12.7109375" style="1" bestFit="1" customWidth="1"/>
    <col min="20" max="23" width="10.7109375" style="1" bestFit="1" customWidth="1"/>
    <col min="24" max="24" width="14.28515625" style="1" bestFit="1" customWidth="1"/>
    <col min="25" max="25" width="14.42578125" style="1" bestFit="1" customWidth="1"/>
    <col min="26" max="28" width="9.140625" style="1"/>
    <col min="29" max="29" width="19.85546875" style="1" customWidth="1"/>
    <col min="30" max="30" width="13" style="1" customWidth="1"/>
    <col min="31" max="31" width="12.85546875" style="1" customWidth="1"/>
    <col min="32" max="16384" width="9.140625" style="1"/>
  </cols>
  <sheetData>
    <row r="2" spans="1:29" x14ac:dyDescent="0.25">
      <c r="B2" s="3"/>
      <c r="C2" s="3"/>
      <c r="D2" s="3"/>
      <c r="E2" s="3"/>
      <c r="F2" s="3"/>
      <c r="G2" s="3"/>
      <c r="H2" s="5"/>
      <c r="I2" s="2"/>
      <c r="J2" s="2"/>
      <c r="K2" s="2"/>
      <c r="L2" s="2"/>
      <c r="M2" s="2"/>
      <c r="N2" s="2"/>
    </row>
    <row r="3" spans="1:29" x14ac:dyDescent="0.25">
      <c r="B3" s="3" t="s">
        <v>276</v>
      </c>
      <c r="C3" s="5">
        <v>1</v>
      </c>
      <c r="D3" s="5"/>
      <c r="E3" s="2"/>
      <c r="F3" s="3"/>
      <c r="G3" s="3"/>
      <c r="H3" s="2"/>
      <c r="I3" s="2"/>
      <c r="J3" s="2"/>
      <c r="K3" s="2"/>
      <c r="L3" s="2"/>
      <c r="M3" s="2"/>
      <c r="N3" s="2"/>
    </row>
    <row r="4" spans="1:29" x14ac:dyDescent="0.25">
      <c r="B4" s="3"/>
      <c r="C4" s="3"/>
      <c r="D4" s="3"/>
      <c r="E4" s="3"/>
      <c r="F4" s="3"/>
      <c r="G4" s="3"/>
      <c r="H4" s="5"/>
      <c r="I4" s="2"/>
      <c r="J4" s="2"/>
      <c r="K4" s="2"/>
      <c r="L4" s="2"/>
      <c r="M4" s="2"/>
      <c r="N4" s="2"/>
      <c r="AC4" s="184" t="s">
        <v>277</v>
      </c>
    </row>
    <row r="5" spans="1:29" x14ac:dyDescent="0.25">
      <c r="B5" s="45"/>
      <c r="C5" s="45"/>
      <c r="D5" s="45"/>
      <c r="E5" s="2"/>
      <c r="F5" s="2"/>
      <c r="G5" s="2"/>
      <c r="H5" s="2"/>
      <c r="I5" s="2"/>
      <c r="J5" s="2"/>
      <c r="K5" s="2"/>
      <c r="L5" s="2"/>
      <c r="M5" s="2"/>
      <c r="N5" s="2"/>
      <c r="AC5" s="184" t="s">
        <v>278</v>
      </c>
    </row>
    <row r="6" spans="1:29" x14ac:dyDescent="0.25">
      <c r="B6" s="2" t="s">
        <v>279</v>
      </c>
      <c r="C6" s="46" t="s">
        <v>280</v>
      </c>
      <c r="D6" s="46"/>
      <c r="E6" s="2"/>
      <c r="F6" s="2"/>
      <c r="G6" s="2"/>
      <c r="H6" s="46"/>
      <c r="I6" s="2"/>
      <c r="J6" s="2"/>
      <c r="K6" s="2"/>
      <c r="L6" s="2"/>
      <c r="M6" s="2"/>
      <c r="N6" s="2"/>
    </row>
    <row r="7" spans="1:29" x14ac:dyDescent="0.25">
      <c r="B7" s="2"/>
      <c r="C7" s="2" t="s">
        <v>281</v>
      </c>
      <c r="D7" s="2"/>
      <c r="E7" s="2"/>
      <c r="F7" s="2"/>
      <c r="G7" s="2"/>
      <c r="H7" s="2"/>
      <c r="I7" s="2"/>
      <c r="J7" s="2"/>
      <c r="K7" s="2"/>
      <c r="L7" s="2"/>
      <c r="M7" s="2"/>
      <c r="N7" s="2"/>
    </row>
    <row r="8" spans="1:29" x14ac:dyDescent="0.25">
      <c r="B8" s="45"/>
      <c r="C8" s="2" t="s">
        <v>282</v>
      </c>
      <c r="D8" s="2"/>
      <c r="E8" s="45"/>
      <c r="F8" s="45"/>
      <c r="G8" s="45"/>
      <c r="H8" s="2"/>
      <c r="I8" s="2"/>
      <c r="J8" s="2"/>
      <c r="K8" s="2"/>
      <c r="L8" s="2"/>
      <c r="M8" s="2"/>
      <c r="N8" s="2"/>
    </row>
    <row r="9" spans="1:29" x14ac:dyDescent="0.25">
      <c r="B9" s="45"/>
      <c r="C9" s="467" t="s">
        <v>1227</v>
      </c>
      <c r="D9" s="45"/>
      <c r="E9" s="2"/>
      <c r="F9" s="2"/>
      <c r="G9" s="2"/>
      <c r="H9" s="2"/>
      <c r="I9" s="2"/>
      <c r="J9" s="2"/>
      <c r="K9" s="2"/>
      <c r="L9" s="2"/>
      <c r="M9" s="2"/>
      <c r="N9" s="2"/>
    </row>
    <row r="10" spans="1:29" x14ac:dyDescent="0.25">
      <c r="B10" s="6"/>
      <c r="C10" s="6"/>
      <c r="D10" s="6"/>
    </row>
    <row r="11" spans="1:29" ht="15.75" thickBot="1" x14ac:dyDescent="0.3">
      <c r="B11" s="6"/>
      <c r="C11" s="6"/>
      <c r="D11" s="6"/>
    </row>
    <row r="12" spans="1:29" x14ac:dyDescent="0.25">
      <c r="B12" s="34" t="s">
        <v>283</v>
      </c>
      <c r="C12" s="9"/>
      <c r="D12" s="9"/>
      <c r="E12" s="9"/>
      <c r="F12" s="9"/>
      <c r="G12" s="9"/>
      <c r="H12" s="9"/>
      <c r="I12" s="9"/>
      <c r="J12" s="9"/>
      <c r="K12" s="9"/>
      <c r="L12" s="9"/>
      <c r="M12" s="9"/>
      <c r="N12" s="9"/>
      <c r="O12" s="9"/>
      <c r="P12" s="9"/>
      <c r="Q12" s="9"/>
      <c r="R12" s="9"/>
      <c r="S12" s="9"/>
      <c r="T12" s="9"/>
      <c r="U12" s="9"/>
      <c r="V12" s="9"/>
      <c r="W12" s="10"/>
      <c r="X12" s="91"/>
    </row>
    <row r="13" spans="1:29" x14ac:dyDescent="0.25">
      <c r="B13" s="11"/>
      <c r="C13" s="13"/>
      <c r="D13" s="13"/>
      <c r="E13" s="13"/>
      <c r="F13" s="13"/>
      <c r="G13" s="13"/>
      <c r="H13" s="13"/>
      <c r="I13" s="13"/>
      <c r="J13" s="13"/>
      <c r="K13" s="13"/>
      <c r="L13" s="13"/>
      <c r="M13" s="13"/>
      <c r="N13" s="13"/>
      <c r="O13" s="13"/>
      <c r="P13" s="13"/>
      <c r="Q13" s="13"/>
      <c r="R13" s="13"/>
      <c r="S13" s="13"/>
      <c r="T13" s="13"/>
      <c r="U13" s="13"/>
      <c r="V13" s="13"/>
      <c r="W13" s="14"/>
      <c r="X13" s="92"/>
    </row>
    <row r="14" spans="1:29" x14ac:dyDescent="0.25">
      <c r="B14" s="98" t="s">
        <v>284</v>
      </c>
      <c r="C14" s="99"/>
      <c r="D14" s="99">
        <v>1</v>
      </c>
      <c r="E14" s="99">
        <f>D14+1</f>
        <v>2</v>
      </c>
      <c r="F14" s="99">
        <f>E14+1</f>
        <v>3</v>
      </c>
      <c r="G14" s="99">
        <f t="shared" ref="G14:Q14" si="0">F14+1</f>
        <v>4</v>
      </c>
      <c r="H14" s="99">
        <f t="shared" si="0"/>
        <v>5</v>
      </c>
      <c r="I14" s="99">
        <f t="shared" si="0"/>
        <v>6</v>
      </c>
      <c r="J14" s="99">
        <f t="shared" si="0"/>
        <v>7</v>
      </c>
      <c r="K14" s="99">
        <f t="shared" si="0"/>
        <v>8</v>
      </c>
      <c r="L14" s="99">
        <f t="shared" si="0"/>
        <v>9</v>
      </c>
      <c r="M14" s="99">
        <f t="shared" si="0"/>
        <v>10</v>
      </c>
      <c r="N14" s="99">
        <f t="shared" si="0"/>
        <v>11</v>
      </c>
      <c r="O14" s="99">
        <f t="shared" si="0"/>
        <v>12</v>
      </c>
      <c r="P14" s="99">
        <f>O14+1</f>
        <v>13</v>
      </c>
      <c r="Q14" s="99">
        <f t="shared" si="0"/>
        <v>14</v>
      </c>
      <c r="R14" s="99">
        <f t="shared" ref="R14:W14" si="1">Q14+1</f>
        <v>15</v>
      </c>
      <c r="S14" s="99">
        <f t="shared" si="1"/>
        <v>16</v>
      </c>
      <c r="T14" s="99">
        <f t="shared" si="1"/>
        <v>17</v>
      </c>
      <c r="U14" s="99">
        <f t="shared" si="1"/>
        <v>18</v>
      </c>
      <c r="V14" s="99">
        <f t="shared" si="1"/>
        <v>19</v>
      </c>
      <c r="W14" s="100">
        <f t="shared" si="1"/>
        <v>20</v>
      </c>
      <c r="X14" s="226" t="s">
        <v>285</v>
      </c>
    </row>
    <row r="15" spans="1:29" x14ac:dyDescent="0.25">
      <c r="A15" s="96">
        <v>1</v>
      </c>
      <c r="B15" s="11" t="str">
        <f>INDEX(plan_appro_output_type,A15) &amp; " ("&amp; INDEX(plan_appro_output_unit,A15) &amp;")"</f>
        <v>Eingehende Energie (MWhp/Jahr)</v>
      </c>
      <c r="C15" s="74"/>
      <c r="D15" s="221"/>
      <c r="E15" s="221"/>
      <c r="F15" s="221"/>
      <c r="G15" s="221"/>
      <c r="H15" s="221"/>
      <c r="I15" s="221"/>
      <c r="J15" s="221"/>
      <c r="K15" s="221"/>
      <c r="L15" s="221"/>
      <c r="M15" s="221"/>
      <c r="N15" s="221"/>
      <c r="O15" s="221"/>
      <c r="P15" s="221"/>
      <c r="Q15" s="221"/>
      <c r="R15" s="221"/>
      <c r="S15" s="221"/>
      <c r="T15" s="221"/>
      <c r="U15" s="221"/>
      <c r="V15" s="221"/>
      <c r="W15" s="222"/>
      <c r="X15" s="223">
        <f>SUM(D15:W15)</f>
        <v>0</v>
      </c>
      <c r="Y15" s="1" t="s">
        <v>286</v>
      </c>
    </row>
    <row r="16" spans="1:29" x14ac:dyDescent="0.25">
      <c r="A16" s="96">
        <v>2</v>
      </c>
      <c r="B16" s="162" t="str">
        <f>INDEX(plan_appro_output_type,A16) &amp; " ("&amp; INDEX(plan_appro_output_unit,A16) &amp;")"</f>
        <v>Emissionskoeffizient (kgCO2/MWhp)</v>
      </c>
      <c r="C16" s="201"/>
      <c r="D16" s="201"/>
      <c r="E16" s="201"/>
      <c r="F16" s="201"/>
      <c r="G16" s="201"/>
      <c r="H16" s="201"/>
      <c r="I16" s="201"/>
      <c r="J16" s="201"/>
      <c r="K16" s="201"/>
      <c r="L16" s="201"/>
      <c r="M16" s="201"/>
      <c r="N16" s="201"/>
      <c r="O16" s="201"/>
      <c r="P16" s="201"/>
      <c r="Q16" s="201"/>
      <c r="R16" s="201"/>
      <c r="S16" s="201"/>
      <c r="T16" s="201"/>
      <c r="U16" s="201"/>
      <c r="V16" s="201"/>
      <c r="W16" s="207"/>
      <c r="X16" s="93" t="e">
        <f>SUMPRODUCT(D16:W16,D15:W15)/SUM(D15:W15)</f>
        <v>#DIV/0!</v>
      </c>
      <c r="Y16" s="1" t="s">
        <v>287</v>
      </c>
    </row>
    <row r="17" spans="1:25" x14ac:dyDescent="0.25">
      <c r="A17" s="96">
        <v>3</v>
      </c>
      <c r="B17" s="162" t="str">
        <f>INDEX(plan_appro_output_type,A17) &amp; " ("&amp; INDEX(plan_appro_output_unit,A17) &amp;")"</f>
        <v>Anteil der festen nachhaltigen Biomasse (% Hi)</v>
      </c>
      <c r="C17" s="201"/>
      <c r="D17" s="202"/>
      <c r="E17" s="203"/>
      <c r="F17" s="203"/>
      <c r="G17" s="203"/>
      <c r="H17" s="203"/>
      <c r="I17" s="203"/>
      <c r="J17" s="203"/>
      <c r="K17" s="203"/>
      <c r="L17" s="203"/>
      <c r="M17" s="203"/>
      <c r="N17" s="203"/>
      <c r="O17" s="203"/>
      <c r="P17" s="203"/>
      <c r="Q17" s="203"/>
      <c r="R17" s="203"/>
      <c r="S17" s="203"/>
      <c r="T17" s="203"/>
      <c r="U17" s="203"/>
      <c r="V17" s="203"/>
      <c r="W17" s="208"/>
      <c r="X17" s="111">
        <f>MIN(D17:W17)</f>
        <v>0</v>
      </c>
      <c r="Y17" s="1" t="s">
        <v>288</v>
      </c>
    </row>
    <row r="18" spans="1:25" x14ac:dyDescent="0.25">
      <c r="A18" s="96">
        <v>4</v>
      </c>
      <c r="B18" s="162" t="str">
        <f>INDEX(plan_appro_output_type,A18) &amp; " ("&amp; INDEX(plan_appro_output_unit,A18) &amp;")"</f>
        <v>Versorgungskosten (€)</v>
      </c>
      <c r="C18" s="201"/>
      <c r="D18" s="224"/>
      <c r="E18" s="224"/>
      <c r="F18" s="224"/>
      <c r="G18" s="224"/>
      <c r="H18" s="224"/>
      <c r="I18" s="224"/>
      <c r="J18" s="224"/>
      <c r="K18" s="224"/>
      <c r="L18" s="224"/>
      <c r="M18" s="224"/>
      <c r="N18" s="224"/>
      <c r="O18" s="224"/>
      <c r="P18" s="224"/>
      <c r="Q18" s="224"/>
      <c r="R18" s="224"/>
      <c r="S18" s="224"/>
      <c r="T18" s="224"/>
      <c r="U18" s="224"/>
      <c r="V18" s="224"/>
      <c r="W18" s="225"/>
      <c r="X18" s="223">
        <f>SUM(D18:W18)</f>
        <v>0</v>
      </c>
      <c r="Y18" s="1" t="s">
        <v>289</v>
      </c>
    </row>
    <row r="19" spans="1:25" x14ac:dyDescent="0.25">
      <c r="A19" s="96"/>
      <c r="B19" s="162" t="s">
        <v>1171</v>
      </c>
      <c r="C19" s="201"/>
      <c r="D19" s="224"/>
      <c r="E19" s="224"/>
      <c r="F19" s="224"/>
      <c r="G19" s="224"/>
      <c r="H19" s="224"/>
      <c r="I19" s="224"/>
      <c r="J19" s="224"/>
      <c r="K19" s="224"/>
      <c r="L19" s="224"/>
      <c r="M19" s="224"/>
      <c r="N19" s="224"/>
      <c r="O19" s="224"/>
      <c r="P19" s="224"/>
      <c r="Q19" s="224"/>
      <c r="R19" s="224"/>
      <c r="S19" s="224"/>
      <c r="T19" s="224"/>
      <c r="U19" s="224"/>
      <c r="V19" s="224"/>
      <c r="W19" s="225"/>
      <c r="X19" s="223"/>
    </row>
    <row r="20" spans="1:25" ht="15.75" thickBot="1" x14ac:dyDescent="0.3">
      <c r="A20" s="96">
        <v>5</v>
      </c>
      <c r="B20" s="204" t="str">
        <f>INDEX(plan_appro_output_type,A20) &amp; " ("&amp; INDEX(plan_appro_output_unit,A20) &amp;")"</f>
        <v>Anteil RES (% Hi)</v>
      </c>
      <c r="C20" s="209"/>
      <c r="D20" s="205"/>
      <c r="E20" s="205"/>
      <c r="F20" s="205"/>
      <c r="G20" s="205"/>
      <c r="H20" s="205"/>
      <c r="I20" s="205"/>
      <c r="J20" s="205"/>
      <c r="K20" s="205"/>
      <c r="L20" s="205"/>
      <c r="M20" s="205"/>
      <c r="N20" s="205"/>
      <c r="O20" s="205"/>
      <c r="P20" s="205"/>
      <c r="Q20" s="205"/>
      <c r="R20" s="205"/>
      <c r="S20" s="205"/>
      <c r="T20" s="205"/>
      <c r="U20" s="205"/>
      <c r="V20" s="205"/>
      <c r="W20" s="210"/>
      <c r="X20" s="206" t="e">
        <f>SUMPRODUCT(D20:W20,D15:W15)/X15</f>
        <v>#DIV/0!</v>
      </c>
      <c r="Y20" s="1" t="s">
        <v>290</v>
      </c>
    </row>
    <row r="23" spans="1:25" x14ac:dyDescent="0.25">
      <c r="H23" s="1" t="s">
        <v>291</v>
      </c>
    </row>
    <row r="24" spans="1:25" ht="14.25" customHeight="1" x14ac:dyDescent="0.25">
      <c r="H24" s="102" t="s">
        <v>292</v>
      </c>
    </row>
    <row r="25" spans="1:25" x14ac:dyDescent="0.25">
      <c r="H25" s="191" t="s">
        <v>293</v>
      </c>
    </row>
    <row r="26" spans="1:25" x14ac:dyDescent="0.25">
      <c r="H26" s="102" t="s">
        <v>294</v>
      </c>
    </row>
    <row r="29" spans="1:25" x14ac:dyDescent="0.25">
      <c r="B29" s="1" t="s">
        <v>295</v>
      </c>
    </row>
    <row r="30" spans="1:25" ht="15.75" thickBot="1" x14ac:dyDescent="0.3">
      <c r="B30" s="6"/>
      <c r="C30" s="6"/>
      <c r="D30" s="6"/>
    </row>
    <row r="31" spans="1:25" ht="15.75" thickBot="1" x14ac:dyDescent="0.3">
      <c r="B31" s="55" t="s">
        <v>296</v>
      </c>
      <c r="C31" s="56">
        <v>1</v>
      </c>
      <c r="D31" s="49"/>
      <c r="E31" s="49"/>
      <c r="F31" s="95" t="str">
        <f>IF(COUNT(B35:B44)=COUNT(F35:F44),"","NON VALIDE, facteur d'émissions manquant pour au moins un intrant")</f>
        <v/>
      </c>
      <c r="G31" s="95"/>
      <c r="H31" s="95"/>
      <c r="P31" s="95"/>
    </row>
    <row r="32" spans="1:25" ht="15.75" customHeight="1" thickBot="1" x14ac:dyDescent="0.3">
      <c r="B32" s="547" t="s">
        <v>297</v>
      </c>
      <c r="C32" s="538" t="s">
        <v>298</v>
      </c>
      <c r="D32" s="539"/>
      <c r="E32" s="539"/>
      <c r="F32" s="539"/>
      <c r="G32" s="540"/>
      <c r="H32" s="547" t="s">
        <v>299</v>
      </c>
      <c r="I32" s="550"/>
      <c r="J32" s="550"/>
      <c r="K32" s="539"/>
      <c r="L32" s="540"/>
      <c r="M32" s="538" t="s">
        <v>300</v>
      </c>
      <c r="N32" s="540"/>
      <c r="P32" s="95"/>
    </row>
    <row r="33" spans="2:22" ht="55.5" customHeight="1" x14ac:dyDescent="0.25">
      <c r="B33" s="548"/>
      <c r="C33" s="543" t="s">
        <v>301</v>
      </c>
      <c r="D33" s="543" t="s">
        <v>302</v>
      </c>
      <c r="E33" s="541" t="s">
        <v>303</v>
      </c>
      <c r="F33" s="545" t="s">
        <v>304</v>
      </c>
      <c r="G33" s="541" t="s">
        <v>305</v>
      </c>
      <c r="H33" s="547" t="s">
        <v>306</v>
      </c>
      <c r="I33" s="550"/>
      <c r="J33" s="551"/>
      <c r="K33" s="543" t="s">
        <v>307</v>
      </c>
      <c r="L33" s="543" t="s">
        <v>308</v>
      </c>
      <c r="M33" s="543" t="s">
        <v>309</v>
      </c>
      <c r="N33" s="543" t="s">
        <v>310</v>
      </c>
      <c r="V33" s="7"/>
    </row>
    <row r="34" spans="2:22" ht="15.75" thickBot="1" x14ac:dyDescent="0.3">
      <c r="B34" s="549"/>
      <c r="C34" s="544"/>
      <c r="D34" s="544"/>
      <c r="E34" s="542"/>
      <c r="F34" s="546"/>
      <c r="G34" s="542"/>
      <c r="H34" s="47" t="s">
        <v>311</v>
      </c>
      <c r="I34" s="50" t="s">
        <v>312</v>
      </c>
      <c r="J34" s="48" t="s">
        <v>313</v>
      </c>
      <c r="K34" s="544"/>
      <c r="L34" s="544"/>
      <c r="M34" s="544"/>
      <c r="N34" s="544"/>
      <c r="O34" s="96"/>
      <c r="V34" s="7"/>
    </row>
    <row r="35" spans="2:22" x14ac:dyDescent="0.25">
      <c r="B35" s="412" t="s">
        <v>1083</v>
      </c>
      <c r="C35" s="468" t="e">
        <f>IF(B35="","",IF(INDEX(Durabilité_List,MATCH(INDEX(Intrants_Nature,MATCH(B35,Intrants_ID,0)),Intrants_Nature_List,0))='Beschreibung der Betriebsstoffe'!$C$73,1,0))</f>
        <v>#N/A</v>
      </c>
      <c r="D35" s="468" t="e">
        <f>IF(B35="","",IF(INDEX(SER,MATCH(INDEX(Intrants_Nature,MATCH(B35,Intrants_ID,0)),Intrants_Nature_List,0))='Beschreibung der Betriebsstoffe'!$F$73,1,0))</f>
        <v>#N/A</v>
      </c>
      <c r="E35" s="468" t="str">
        <f>IF(ISNA(MATCH(B35,Intrants_ID,0)),"",INDEX(Intrants_PCI,MATCH(B35,Intrants_ID,0)))</f>
        <v/>
      </c>
      <c r="F35" s="197" t="s">
        <v>1083</v>
      </c>
      <c r="G35" s="194"/>
      <c r="H35" s="153" t="s">
        <v>1083</v>
      </c>
      <c r="I35" s="154" t="s">
        <v>1083</v>
      </c>
      <c r="J35" s="153" t="s">
        <v>1083</v>
      </c>
      <c r="K35" s="471" t="e">
        <f>IF(OR(B35="",I35=""),"",I35*E35)</f>
        <v>#VALUE!</v>
      </c>
      <c r="L35" s="472" t="e">
        <f>IF(OR(B35="",I35=""),"",E35*I35/SUMPRODUCT($E$35:$E$44,$I$35:$I$44))</f>
        <v>#VALUE!</v>
      </c>
      <c r="M35" s="154" t="s">
        <v>1083</v>
      </c>
      <c r="N35" s="177"/>
      <c r="O35" s="96" t="e">
        <f>IF(B35="","",(1-C35)*E35*J35/S39&gt;0.1)</f>
        <v>#N/A</v>
      </c>
    </row>
    <row r="36" spans="2:22" ht="15.75" thickBot="1" x14ac:dyDescent="0.3">
      <c r="B36" s="413" t="s">
        <v>1083</v>
      </c>
      <c r="C36" s="469" t="e">
        <f>IF(B36="","",IF(INDEX(Durabilité_List,MATCH(INDEX(Intrants_Nature,MATCH(B36,Intrants_ID,0)),Intrants_Nature_List,0))='Beschreibung der Betriebsstoffe'!$C$73,1,0))</f>
        <v>#N/A</v>
      </c>
      <c r="D36" s="469" t="e">
        <f>IF(B36="","",IF(INDEX(SER,MATCH(INDEX(Intrants_Nature,MATCH(B36,Intrants_ID,0)),Intrants_Nature_List,0))='Beschreibung der Betriebsstoffe'!$F$73,1,0))</f>
        <v>#N/A</v>
      </c>
      <c r="E36" s="469" t="str">
        <f t="shared" ref="E36:E44" si="2">IF(ISNA(MATCH(B36,Intrants_ID,0)),"",INDEX(Intrants_PCI,MATCH(B36,Intrants_ID,0)))</f>
        <v/>
      </c>
      <c r="F36" s="198" t="s">
        <v>1083</v>
      </c>
      <c r="G36" s="195"/>
      <c r="H36" s="155" t="s">
        <v>1083</v>
      </c>
      <c r="I36" s="156" t="s">
        <v>1083</v>
      </c>
      <c r="J36" s="155" t="s">
        <v>1083</v>
      </c>
      <c r="K36" s="473" t="e">
        <f t="shared" ref="K36:K44" si="3">IF(OR(B36="",I36=""),"",I36*E36)</f>
        <v>#VALUE!</v>
      </c>
      <c r="L36" s="474" t="e">
        <f t="shared" ref="L36:L44" si="4">IF(OR(B36="",I36=""),"",E36*I36/SUMPRODUCT($E$35:$E$44,$I$35:$I$44))</f>
        <v>#VALUE!</v>
      </c>
      <c r="M36" s="156" t="s">
        <v>1083</v>
      </c>
      <c r="N36" s="176"/>
      <c r="O36" s="96" t="e">
        <f>IF(B36="","",(1-C36)*E36*J36/S39&gt;0.1)</f>
        <v>#N/A</v>
      </c>
    </row>
    <row r="37" spans="2:22" x14ac:dyDescent="0.25">
      <c r="B37" s="413" t="s">
        <v>1083</v>
      </c>
      <c r="C37" s="469" t="e">
        <f>IF(B37="","",IF(INDEX(Durabilité_List,MATCH(INDEX(Intrants_Nature,MATCH(B37,Intrants_ID,0)),Intrants_Nature_List,0))='Beschreibung der Betriebsstoffe'!$C$73,1,0))</f>
        <v>#N/A</v>
      </c>
      <c r="D37" s="469" t="e">
        <f>IF(B37="","",IF(INDEX(SER,MATCH(INDEX(Intrants_Nature,MATCH(B37,Intrants_ID,0)),Intrants_Nature_List,0))='Beschreibung der Betriebsstoffe'!$F$73,1,0))</f>
        <v>#N/A</v>
      </c>
      <c r="E37" s="469" t="str">
        <f t="shared" si="2"/>
        <v/>
      </c>
      <c r="F37" s="198" t="s">
        <v>1083</v>
      </c>
      <c r="G37" s="195"/>
      <c r="H37" s="155" t="s">
        <v>1083</v>
      </c>
      <c r="I37" s="156" t="s">
        <v>1083</v>
      </c>
      <c r="J37" s="155" t="s">
        <v>1083</v>
      </c>
      <c r="K37" s="473" t="e">
        <f t="shared" si="3"/>
        <v>#VALUE!</v>
      </c>
      <c r="L37" s="474" t="e">
        <f t="shared" si="4"/>
        <v>#VALUE!</v>
      </c>
      <c r="M37" s="156" t="s">
        <v>1083</v>
      </c>
      <c r="N37" s="175"/>
      <c r="O37" s="96" t="e">
        <f>IF(B37="","",(1-C37)*E37*J37/S39&gt;0.1)</f>
        <v>#N/A</v>
      </c>
      <c r="P37" s="8"/>
      <c r="Q37" s="37" t="str">
        <f>"Ergebnis des Versorgungsplans – Jahr " &amp;C31</f>
        <v>Ergebnis des Versorgungsplans – Jahr 1</v>
      </c>
      <c r="R37" s="9"/>
      <c r="S37" s="9"/>
      <c r="T37" s="9"/>
      <c r="U37" s="10"/>
    </row>
    <row r="38" spans="2:22" x14ac:dyDescent="0.25">
      <c r="B38" s="413" t="s">
        <v>1083</v>
      </c>
      <c r="C38" s="469" t="e">
        <f>IF(B38="","",IF(INDEX(Durabilité_List,MATCH(INDEX(Intrants_Nature,MATCH(B38,Intrants_ID,0)),Intrants_Nature_List,0))='Beschreibung der Betriebsstoffe'!$C$73,1,0))</f>
        <v>#N/A</v>
      </c>
      <c r="D38" s="469" t="e">
        <f>IF(B38="","",IF(INDEX(SER,MATCH(INDEX(Intrants_Nature,MATCH(B38,Intrants_ID,0)),Intrants_Nature_List,0))='Beschreibung der Betriebsstoffe'!$F$73,1,0))</f>
        <v>#N/A</v>
      </c>
      <c r="E38" s="469" t="str">
        <f t="shared" si="2"/>
        <v/>
      </c>
      <c r="F38" s="198" t="s">
        <v>1083</v>
      </c>
      <c r="G38" s="195"/>
      <c r="H38" s="155" t="s">
        <v>1083</v>
      </c>
      <c r="I38" s="156" t="s">
        <v>1083</v>
      </c>
      <c r="J38" s="155" t="s">
        <v>1083</v>
      </c>
      <c r="K38" s="473" t="e">
        <f t="shared" si="3"/>
        <v>#VALUE!</v>
      </c>
      <c r="L38" s="474" t="e">
        <f t="shared" si="4"/>
        <v>#VALUE!</v>
      </c>
      <c r="M38" s="156" t="s">
        <v>1083</v>
      </c>
      <c r="N38" s="176"/>
      <c r="O38" s="96" t="e">
        <f>IF(B38="","",(1-C38)*E38*J38/S39&gt;0.1)</f>
        <v>#N/A</v>
      </c>
      <c r="P38" s="11"/>
      <c r="Q38" s="13"/>
      <c r="R38" s="13"/>
      <c r="S38" s="13"/>
      <c r="T38" s="13"/>
      <c r="U38" s="14"/>
    </row>
    <row r="39" spans="2:22" x14ac:dyDescent="0.25">
      <c r="B39" s="151"/>
      <c r="C39" s="469" t="str">
        <f>IF(B39="","",IF(INDEX(Durabilité_List,MATCH(INDEX(Intrants_Nature,MATCH(B39,Intrants_ID,0)),Intrants_Nature_List,0))='Beschreibung der Betriebsstoffe'!$C$73,1,0))</f>
        <v/>
      </c>
      <c r="D39" s="469" t="str">
        <f>IF(B39="","",IF(INDEX(SER,MATCH(INDEX(Intrants_Nature,MATCH(B39,Intrants_ID,0)),Intrants_Nature_List,0))='Beschreibung der Betriebsstoffe'!$F$73,1,0))</f>
        <v/>
      </c>
      <c r="E39" s="469" t="str">
        <f t="shared" si="2"/>
        <v/>
      </c>
      <c r="F39" s="195" t="str">
        <f t="shared" ref="F39:F44" si="5">IF(OR(ISNA(MATCH(B39,Intrants_ID,0)),ISNA(MATCH(B39,TransportFEID,0))),"",INDEX(Intrants_FE,MATCH(B39,Intrants_ID,0))+1/E39*VLOOKUP(B39,TransportFE,2)*VLOOKUP(B39,TransportFE,3))</f>
        <v/>
      </c>
      <c r="G39" s="195"/>
      <c r="H39" s="155"/>
      <c r="I39" s="156"/>
      <c r="J39" s="155"/>
      <c r="K39" s="473" t="str">
        <f t="shared" si="3"/>
        <v/>
      </c>
      <c r="L39" s="474" t="str">
        <f t="shared" si="4"/>
        <v/>
      </c>
      <c r="M39" s="156"/>
      <c r="N39" s="176"/>
      <c r="O39" s="96" t="str">
        <f>IF(B39="","",(1-C39)*E39*J39/S39&gt;0.1)</f>
        <v/>
      </c>
      <c r="P39" s="11"/>
      <c r="Q39" s="13" t="s">
        <v>314</v>
      </c>
      <c r="R39" s="13"/>
      <c r="S39" s="186">
        <f>SUMPRODUCT(E35:E44,I35:I44)</f>
        <v>0</v>
      </c>
      <c r="T39" s="13" t="s">
        <v>315</v>
      </c>
      <c r="U39" s="14"/>
    </row>
    <row r="40" spans="2:22" x14ac:dyDescent="0.25">
      <c r="B40" s="151"/>
      <c r="C40" s="469" t="str">
        <f>IF(B40="","",IF(INDEX(Durabilité_List,MATCH(INDEX(Intrants_Nature,MATCH(B40,Intrants_ID,0)),Intrants_Nature_List,0))='Beschreibung der Betriebsstoffe'!$C$73,1,0))</f>
        <v/>
      </c>
      <c r="D40" s="469" t="str">
        <f>IF(B40="","",IF(INDEX(SER,MATCH(INDEX(Intrants_Nature,MATCH(B40,Intrants_ID,0)),Intrants_Nature_List,0))='Beschreibung der Betriebsstoffe'!$F$73,1,0))</f>
        <v/>
      </c>
      <c r="E40" s="469" t="str">
        <f t="shared" si="2"/>
        <v/>
      </c>
      <c r="F40" s="195" t="str">
        <f t="shared" si="5"/>
        <v/>
      </c>
      <c r="G40" s="195"/>
      <c r="H40" s="155"/>
      <c r="I40" s="156"/>
      <c r="J40" s="155"/>
      <c r="K40" s="473" t="str">
        <f t="shared" si="3"/>
        <v/>
      </c>
      <c r="L40" s="474" t="str">
        <f t="shared" si="4"/>
        <v/>
      </c>
      <c r="M40" s="156"/>
      <c r="N40" s="159"/>
      <c r="O40" s="96" t="str">
        <f>IF(B40="","",(1-C40)*E40*J40/S39&gt;0.1)</f>
        <v/>
      </c>
      <c r="P40" s="11"/>
      <c r="Q40" s="13" t="s">
        <v>316</v>
      </c>
      <c r="R40" s="13"/>
      <c r="S40" s="186" t="e">
        <f>IF(F31="",SUMPRODUCT(F35:F44,K35:K44)/SUM(K35:K44),"")</f>
        <v>#VALUE!</v>
      </c>
      <c r="T40" s="13" t="s">
        <v>317</v>
      </c>
      <c r="U40" s="14"/>
    </row>
    <row r="41" spans="2:22" x14ac:dyDescent="0.25">
      <c r="B41" s="151"/>
      <c r="C41" s="469" t="str">
        <f>IF(B41="","",IF(INDEX(Durabilité_List,MATCH(INDEX(Intrants_Nature,MATCH(B41,Intrants_ID,0)),Intrants_Nature_List,0))='Beschreibung der Betriebsstoffe'!$C$73,1,0))</f>
        <v/>
      </c>
      <c r="D41" s="469" t="str">
        <f>IF(B41="","",IF(INDEX(SER,MATCH(INDEX(Intrants_Nature,MATCH(B41,Intrants_ID,0)),Intrants_Nature_List,0))='Beschreibung der Betriebsstoffe'!$F$73,1,0))</f>
        <v/>
      </c>
      <c r="E41" s="469" t="str">
        <f t="shared" si="2"/>
        <v/>
      </c>
      <c r="F41" s="195" t="str">
        <f t="shared" si="5"/>
        <v/>
      </c>
      <c r="G41" s="195"/>
      <c r="H41" s="155"/>
      <c r="I41" s="156"/>
      <c r="J41" s="155"/>
      <c r="K41" s="473" t="str">
        <f t="shared" si="3"/>
        <v/>
      </c>
      <c r="L41" s="474" t="str">
        <f t="shared" si="4"/>
        <v/>
      </c>
      <c r="M41" s="156"/>
      <c r="N41" s="159"/>
      <c r="O41" s="96" t="str">
        <f>IF(B41="","",(1-C41)*E41*J41/S39&gt;0.1)</f>
        <v/>
      </c>
      <c r="P41" s="11"/>
      <c r="Q41" s="13" t="s">
        <v>318</v>
      </c>
      <c r="R41" s="13"/>
      <c r="S41" s="36" t="e">
        <f>SUMPRODUCT(L35:L44,C35:C44)</f>
        <v>#VALUE!</v>
      </c>
      <c r="T41" s="13" t="s">
        <v>319</v>
      </c>
      <c r="U41" s="14"/>
    </row>
    <row r="42" spans="2:22" x14ac:dyDescent="0.25">
      <c r="B42" s="151"/>
      <c r="C42" s="469" t="str">
        <f>IF(B42="","",IF(INDEX(Durabilité_List,MATCH(INDEX(Intrants_Nature,MATCH(B42,Intrants_ID,0)),Intrants_Nature_List,0))='Beschreibung der Betriebsstoffe'!$C$73,1,0))</f>
        <v/>
      </c>
      <c r="D42" s="469" t="str">
        <f>IF(B42="","",IF(INDEX(SER,MATCH(INDEX(Intrants_Nature,MATCH(B42,Intrants_ID,0)),Intrants_Nature_List,0))='Beschreibung der Betriebsstoffe'!$F$73,1,0))</f>
        <v/>
      </c>
      <c r="E42" s="469" t="str">
        <f t="shared" si="2"/>
        <v/>
      </c>
      <c r="F42" s="195" t="str">
        <f t="shared" si="5"/>
        <v/>
      </c>
      <c r="G42" s="195"/>
      <c r="H42" s="155"/>
      <c r="I42" s="156"/>
      <c r="J42" s="155"/>
      <c r="K42" s="473" t="str">
        <f t="shared" si="3"/>
        <v/>
      </c>
      <c r="L42" s="474" t="str">
        <f t="shared" si="4"/>
        <v/>
      </c>
      <c r="M42" s="156"/>
      <c r="N42" s="159"/>
      <c r="O42" s="96" t="str">
        <f>IF(B42="","",(1-C42)*E42*J42/S39&gt;0.1)</f>
        <v/>
      </c>
      <c r="P42" s="11"/>
      <c r="Q42" s="13" t="s">
        <v>320</v>
      </c>
      <c r="R42" s="13"/>
      <c r="S42" s="221" t="e">
        <f>SUMPRODUCT(M35:M44*I35:I44)</f>
        <v>#VALUE!</v>
      </c>
      <c r="T42" s="13" t="s">
        <v>321</v>
      </c>
      <c r="U42" s="14"/>
    </row>
    <row r="43" spans="2:22" x14ac:dyDescent="0.25">
      <c r="B43" s="151"/>
      <c r="C43" s="469" t="str">
        <f>IF(B43="","",IF(INDEX(Durabilité_List,MATCH(INDEX(Intrants_Nature,MATCH(B43,Intrants_ID,0)),Intrants_Nature_List,0))='Beschreibung der Betriebsstoffe'!$C$73,1,0))</f>
        <v/>
      </c>
      <c r="D43" s="469" t="str">
        <f>IF(B43="","",IF(INDEX(SER,MATCH(INDEX(Intrants_Nature,MATCH(B43,Intrants_ID,0)),Intrants_Nature_List,0))='Beschreibung der Betriebsstoffe'!$F$73,1,0))</f>
        <v/>
      </c>
      <c r="E43" s="469" t="str">
        <f t="shared" si="2"/>
        <v/>
      </c>
      <c r="F43" s="195" t="str">
        <f t="shared" si="5"/>
        <v/>
      </c>
      <c r="G43" s="195"/>
      <c r="H43" s="155"/>
      <c r="I43" s="156"/>
      <c r="J43" s="155"/>
      <c r="K43" s="473" t="str">
        <f t="shared" si="3"/>
        <v/>
      </c>
      <c r="L43" s="474" t="str">
        <f t="shared" si="4"/>
        <v/>
      </c>
      <c r="M43" s="156"/>
      <c r="N43" s="159"/>
      <c r="O43" s="96" t="str">
        <f>IF(B43="","",(1-C43)*E43*J43/S39&gt;0.1)</f>
        <v/>
      </c>
      <c r="P43" s="11"/>
      <c r="Q43" s="13" t="s">
        <v>322</v>
      </c>
      <c r="R43" s="13"/>
      <c r="S43" s="200" t="e">
        <f>SUMPRODUCT(L35:L44,D35:D44)</f>
        <v>#VALUE!</v>
      </c>
      <c r="T43" s="13" t="s">
        <v>323</v>
      </c>
      <c r="U43" s="14"/>
    </row>
    <row r="44" spans="2:22" ht="15.75" thickBot="1" x14ac:dyDescent="0.3">
      <c r="B44" s="152"/>
      <c r="C44" s="470" t="str">
        <f>IF(B44="","",IF(INDEX(Durabilité_List,MATCH(INDEX(Intrants_Nature,MATCH(B44,Intrants_ID,0)),Intrants_Nature_List,0))='Beschreibung der Betriebsstoffe'!$C$73,1,0))</f>
        <v/>
      </c>
      <c r="D44" s="470" t="str">
        <f>IF(B44="","",IF(INDEX(SER,MATCH(INDEX(Intrants_Nature,MATCH(B44,Intrants_ID,0)),Intrants_Nature_List,0))='Beschreibung der Betriebsstoffe'!$F$73,1,0))</f>
        <v/>
      </c>
      <c r="E44" s="470" t="str">
        <f t="shared" si="2"/>
        <v/>
      </c>
      <c r="F44" s="196" t="str">
        <f t="shared" si="5"/>
        <v/>
      </c>
      <c r="G44" s="196"/>
      <c r="H44" s="157"/>
      <c r="I44" s="158"/>
      <c r="J44" s="157"/>
      <c r="K44" s="475" t="str">
        <f t="shared" si="3"/>
        <v/>
      </c>
      <c r="L44" s="476" t="str">
        <f t="shared" si="4"/>
        <v/>
      </c>
      <c r="M44" s="158"/>
      <c r="N44" s="160"/>
      <c r="O44" s="96" t="str">
        <f>IF(B44="","",(1-C44)*E44*J44/S39&gt;0.1)</f>
        <v/>
      </c>
      <c r="P44" s="16"/>
      <c r="Q44" s="17"/>
      <c r="R44" s="17"/>
      <c r="S44" s="35"/>
      <c r="T44" s="17"/>
      <c r="U44" s="18"/>
    </row>
    <row r="45" spans="2:22" ht="15.75" thickBot="1" x14ac:dyDescent="0.3">
      <c r="O45" s="96"/>
    </row>
    <row r="46" spans="2:22" ht="15.75" thickBot="1" x14ac:dyDescent="0.3">
      <c r="B46" s="55" t="s">
        <v>324</v>
      </c>
      <c r="C46" s="56">
        <f>C31+1</f>
        <v>2</v>
      </c>
      <c r="D46" s="199"/>
      <c r="E46" s="49"/>
      <c r="F46" s="95" t="str">
        <f>IF(COUNT(B50:B59)=COUNT(F50:F59),"","NON VALIDE, facteur d'émissions manquant pour au moins un intrant")</f>
        <v/>
      </c>
      <c r="G46" s="95"/>
      <c r="O46" s="96"/>
      <c r="P46" s="95"/>
    </row>
    <row r="47" spans="2:22" ht="15.75" customHeight="1" thickBot="1" x14ac:dyDescent="0.3">
      <c r="B47" s="547" t="s">
        <v>325</v>
      </c>
      <c r="C47" s="538" t="s">
        <v>326</v>
      </c>
      <c r="D47" s="539"/>
      <c r="E47" s="539"/>
      <c r="F47" s="539"/>
      <c r="G47" s="540"/>
      <c r="H47" s="547" t="s">
        <v>327</v>
      </c>
      <c r="I47" s="550"/>
      <c r="J47" s="550"/>
      <c r="K47" s="539"/>
      <c r="L47" s="540"/>
      <c r="M47" s="538" t="s">
        <v>328</v>
      </c>
      <c r="N47" s="540"/>
      <c r="O47" s="96"/>
      <c r="P47" s="95" t="str">
        <f>IF(SUM(B50:B59)&gt;0,IF(OR(O50:O59),"Attention : Les valeurs maximales indiquées peuvent amener à une part de biomasse solide durable &lt; 90%",""),"")</f>
        <v/>
      </c>
    </row>
    <row r="48" spans="2:22" ht="15" customHeight="1" x14ac:dyDescent="0.25">
      <c r="B48" s="548"/>
      <c r="C48" s="543" t="s">
        <v>329</v>
      </c>
      <c r="D48" s="543" t="s">
        <v>330</v>
      </c>
      <c r="E48" s="541" t="s">
        <v>331</v>
      </c>
      <c r="F48" s="545" t="s">
        <v>332</v>
      </c>
      <c r="G48" s="541" t="s">
        <v>333</v>
      </c>
      <c r="H48" s="547" t="s">
        <v>334</v>
      </c>
      <c r="I48" s="550"/>
      <c r="J48" s="551"/>
      <c r="K48" s="543" t="s">
        <v>335</v>
      </c>
      <c r="L48" s="543" t="s">
        <v>336</v>
      </c>
      <c r="M48" s="543" t="s">
        <v>337</v>
      </c>
      <c r="N48" s="543" t="s">
        <v>338</v>
      </c>
      <c r="O48" s="96"/>
    </row>
    <row r="49" spans="2:21" ht="15.75" customHeight="1" thickBot="1" x14ac:dyDescent="0.3">
      <c r="B49" s="549"/>
      <c r="C49" s="544"/>
      <c r="D49" s="544"/>
      <c r="E49" s="542"/>
      <c r="F49" s="546"/>
      <c r="G49" s="542"/>
      <c r="H49" s="193" t="s">
        <v>339</v>
      </c>
      <c r="I49" s="50" t="s">
        <v>340</v>
      </c>
      <c r="J49" s="58" t="s">
        <v>341</v>
      </c>
      <c r="K49" s="544"/>
      <c r="L49" s="544"/>
      <c r="M49" s="544"/>
      <c r="N49" s="544"/>
      <c r="O49" s="96"/>
    </row>
    <row r="50" spans="2:21" x14ac:dyDescent="0.25">
      <c r="B50" s="150"/>
      <c r="C50" s="163" t="str">
        <f>IF(B50="","",IF(INDEX(Durabilité_List,MATCH(INDEX(Intrants_Nature,MATCH(B50,Intrants_ID,0)),Intrants_Nature_List,0))='Beschreibung der Betriebsstoffe'!$C$73,1,0))</f>
        <v/>
      </c>
      <c r="D50" s="163" t="str">
        <f>IF(B50="","",IF(INDEX(SER,MATCH(INDEX(Intrants_Nature,MATCH(B50,Intrants_ID,0)),Intrants_Nature_List,0))='Beschreibung der Betriebsstoffe'!$F$73,1,0))</f>
        <v/>
      </c>
      <c r="E50" s="163" t="str">
        <f t="shared" ref="E50:E59" si="6">IF(ISNA(MATCH(B50,Intrants_ID,0)),"",INDEX(Intrants_PCI,MATCH(B50,Intrants_ID,0)))</f>
        <v/>
      </c>
      <c r="F50" s="194"/>
      <c r="G50" s="194"/>
      <c r="H50" s="153"/>
      <c r="I50" s="154"/>
      <c r="J50" s="153"/>
      <c r="K50" s="51" t="str">
        <f>IF(OR(B50="",I50=""),"",I50*E50)</f>
        <v/>
      </c>
      <c r="L50" s="30" t="str">
        <f>IF(OR(B50="",I50=""),"",E50*I50/SUMPRODUCT($E$35:$E$44,$I$35:$I$44))</f>
        <v/>
      </c>
      <c r="M50" s="154"/>
      <c r="N50" s="177"/>
      <c r="O50" s="96" t="str">
        <f>IF(B50="","",(1-C50)*E50*J50/S54&gt;0.1)</f>
        <v/>
      </c>
    </row>
    <row r="51" spans="2:21" ht="15.75" thickBot="1" x14ac:dyDescent="0.3">
      <c r="B51" s="151"/>
      <c r="C51" s="31" t="str">
        <f>IF(B51="","",IF(INDEX(Durabilité_List,MATCH(INDEX(Intrants_Nature,MATCH(B51,Intrants_ID,0)),Intrants_Nature_List,0))='Beschreibung der Betriebsstoffe'!$C$73,1,0))</f>
        <v/>
      </c>
      <c r="D51" s="31" t="str">
        <f>IF(B51="","",IF(INDEX(SER,MATCH(INDEX(Intrants_Nature,MATCH(B51,Intrants_ID,0)),Intrants_Nature_List,0))='Beschreibung der Betriebsstoffe'!$F$73,1,0))</f>
        <v/>
      </c>
      <c r="E51" s="31" t="str">
        <f t="shared" si="6"/>
        <v/>
      </c>
      <c r="F51" s="195"/>
      <c r="G51" s="195"/>
      <c r="H51" s="155"/>
      <c r="I51" s="156"/>
      <c r="J51" s="155"/>
      <c r="K51" s="52" t="str">
        <f t="shared" ref="K51:K59" si="7">IF(OR(B51="",I51=""),"",I51*E51)</f>
        <v/>
      </c>
      <c r="L51" s="29" t="str">
        <f t="shared" ref="L51:L59" si="8">IF(OR(B51="",I51=""),"",E51*I51/SUMPRODUCT($E$35:$E$44,$I$35:$I$44))</f>
        <v/>
      </c>
      <c r="M51" s="156"/>
      <c r="N51" s="176"/>
      <c r="O51" s="96" t="str">
        <f>IF(B51="","",(1-C51)*E51*J51/S54&gt;0.1)</f>
        <v/>
      </c>
    </row>
    <row r="52" spans="2:21" x14ac:dyDescent="0.25">
      <c r="B52" s="151"/>
      <c r="C52" s="31" t="str">
        <f>IF(B52="","",IF(INDEX(Durabilité_List,MATCH(INDEX(Intrants_Nature,MATCH(B52,Intrants_ID,0)),Intrants_Nature_List,0))='Beschreibung der Betriebsstoffe'!$C$73,1,0))</f>
        <v/>
      </c>
      <c r="D52" s="31" t="str">
        <f>IF(B52="","",IF(INDEX(SER,MATCH(INDEX(Intrants_Nature,MATCH(B52,Intrants_ID,0)),Intrants_Nature_List,0))='Beschreibung der Betriebsstoffe'!$F$73,1,0))</f>
        <v/>
      </c>
      <c r="E52" s="31" t="str">
        <f t="shared" si="6"/>
        <v/>
      </c>
      <c r="F52" s="195"/>
      <c r="G52" s="195"/>
      <c r="H52" s="155"/>
      <c r="I52" s="156"/>
      <c r="J52" s="155"/>
      <c r="K52" s="52" t="str">
        <f t="shared" si="7"/>
        <v/>
      </c>
      <c r="L52" s="29" t="str">
        <f t="shared" si="8"/>
        <v/>
      </c>
      <c r="M52" s="156"/>
      <c r="N52" s="175"/>
      <c r="O52" s="96" t="str">
        <f>IF(B52="","",(1-C52)*E52*J52/S54&gt;0.1)</f>
        <v/>
      </c>
      <c r="P52" s="8"/>
      <c r="Q52" s="37" t="str">
        <f>"Ergebnis des Versorgungsplans – Jahr " &amp;C46</f>
        <v>Ergebnis des Versorgungsplans – Jahr 2</v>
      </c>
      <c r="R52" s="9"/>
      <c r="S52" s="9"/>
      <c r="T52" s="9"/>
      <c r="U52" s="10"/>
    </row>
    <row r="53" spans="2:21" x14ac:dyDescent="0.25">
      <c r="B53" s="151"/>
      <c r="C53" s="31" t="str">
        <f>IF(B53="","",IF(INDEX(Durabilité_List,MATCH(INDEX(Intrants_Nature,MATCH(B53,Intrants_ID,0)),Intrants_Nature_List,0))='Beschreibung der Betriebsstoffe'!$C$73,1,0))</f>
        <v/>
      </c>
      <c r="D53" s="31" t="str">
        <f>IF(B53="","",IF(INDEX(SER,MATCH(INDEX(Intrants_Nature,MATCH(B53,Intrants_ID,0)),Intrants_Nature_List,0))='Beschreibung der Betriebsstoffe'!$F$73,1,0))</f>
        <v/>
      </c>
      <c r="E53" s="31" t="str">
        <f t="shared" si="6"/>
        <v/>
      </c>
      <c r="F53" s="195"/>
      <c r="G53" s="195"/>
      <c r="H53" s="155"/>
      <c r="I53" s="156"/>
      <c r="J53" s="155"/>
      <c r="K53" s="52" t="str">
        <f t="shared" si="7"/>
        <v/>
      </c>
      <c r="L53" s="29" t="str">
        <f t="shared" si="8"/>
        <v/>
      </c>
      <c r="M53" s="156"/>
      <c r="N53" s="176"/>
      <c r="O53" s="96" t="str">
        <f>IF(B53="","",(1-C53)*E53*J53/S54&gt;0.1)</f>
        <v/>
      </c>
      <c r="P53" s="11"/>
      <c r="Q53" s="13"/>
      <c r="R53" s="13"/>
      <c r="S53" s="13"/>
      <c r="T53" s="13"/>
      <c r="U53" s="14"/>
    </row>
    <row r="54" spans="2:21" x14ac:dyDescent="0.25">
      <c r="B54" s="151"/>
      <c r="C54" s="31" t="str">
        <f>IF(B54="","",IF(INDEX(Durabilité_List,MATCH(INDEX(Intrants_Nature,MATCH(B54,Intrants_ID,0)),Intrants_Nature_List,0))='Beschreibung der Betriebsstoffe'!$C$73,1,0))</f>
        <v/>
      </c>
      <c r="D54" s="31" t="str">
        <f>IF(B54="","",IF(INDEX(SER,MATCH(INDEX(Intrants_Nature,MATCH(B54,Intrants_ID,0)),Intrants_Nature_List,0))='Beschreibung der Betriebsstoffe'!$F$73,1,0))</f>
        <v/>
      </c>
      <c r="E54" s="31" t="str">
        <f t="shared" si="6"/>
        <v/>
      </c>
      <c r="F54" s="195"/>
      <c r="G54" s="195"/>
      <c r="H54" s="155"/>
      <c r="I54" s="156"/>
      <c r="J54" s="155"/>
      <c r="K54" s="52" t="str">
        <f t="shared" si="7"/>
        <v/>
      </c>
      <c r="L54" s="29" t="str">
        <f t="shared" si="8"/>
        <v/>
      </c>
      <c r="M54" s="156"/>
      <c r="N54" s="176"/>
      <c r="O54" s="96" t="str">
        <f>IF(B54="","",(1-C54)*E54*J54/S54&gt;0.1)</f>
        <v/>
      </c>
      <c r="P54" s="11"/>
      <c r="Q54" s="13" t="s">
        <v>342</v>
      </c>
      <c r="R54" s="13"/>
      <c r="S54" s="186">
        <f>SUMPRODUCT(E50:E59,I50:I59)</f>
        <v>0</v>
      </c>
      <c r="T54" s="13" t="s">
        <v>343</v>
      </c>
      <c r="U54" s="14"/>
    </row>
    <row r="55" spans="2:21" x14ac:dyDescent="0.25">
      <c r="B55" s="151"/>
      <c r="C55" s="31" t="str">
        <f>IF(B55="","",IF(INDEX(Durabilité_List,MATCH(INDEX(Intrants_Nature,MATCH(B55,Intrants_ID,0)),Intrants_Nature_List,0))='Beschreibung der Betriebsstoffe'!$C$73,1,0))</f>
        <v/>
      </c>
      <c r="D55" s="31" t="str">
        <f>IF(B55="","",IF(INDEX(SER,MATCH(INDEX(Intrants_Nature,MATCH(B55,Intrants_ID,0)),Intrants_Nature_List,0))='Beschreibung der Betriebsstoffe'!$F$73,1,0))</f>
        <v/>
      </c>
      <c r="E55" s="31" t="str">
        <f t="shared" si="6"/>
        <v/>
      </c>
      <c r="F55" s="195"/>
      <c r="G55" s="195"/>
      <c r="H55" s="155"/>
      <c r="I55" s="156"/>
      <c r="J55" s="155"/>
      <c r="K55" s="52" t="str">
        <f t="shared" si="7"/>
        <v/>
      </c>
      <c r="L55" s="29" t="str">
        <f t="shared" si="8"/>
        <v/>
      </c>
      <c r="M55" s="156"/>
      <c r="N55" s="159"/>
      <c r="O55" s="96" t="str">
        <f>IF(B55="","",(1-C55)*E55*J55/S54&gt;0.1)</f>
        <v/>
      </c>
      <c r="P55" s="11"/>
      <c r="Q55" s="13" t="s">
        <v>344</v>
      </c>
      <c r="R55" s="13"/>
      <c r="S55" s="186" t="e">
        <f>IF(F46="",SUMPRODUCT(F50:F59,K50:K59)/SUM(K50:K59),"")</f>
        <v>#DIV/0!</v>
      </c>
      <c r="T55" s="13" t="s">
        <v>345</v>
      </c>
      <c r="U55" s="14"/>
    </row>
    <row r="56" spans="2:21" x14ac:dyDescent="0.25">
      <c r="B56" s="151"/>
      <c r="C56" s="31" t="str">
        <f>IF(B56="","",IF(INDEX(Durabilité_List,MATCH(INDEX(Intrants_Nature,MATCH(B56,Intrants_ID,0)),Intrants_Nature_List,0))='Beschreibung der Betriebsstoffe'!$C$73,1,0))</f>
        <v/>
      </c>
      <c r="D56" s="31" t="str">
        <f>IF(B56="","",IF(INDEX(SER,MATCH(INDEX(Intrants_Nature,MATCH(B56,Intrants_ID,0)),Intrants_Nature_List,0))='Beschreibung der Betriebsstoffe'!$F$73,1,0))</f>
        <v/>
      </c>
      <c r="E56" s="31" t="str">
        <f t="shared" si="6"/>
        <v/>
      </c>
      <c r="F56" s="195"/>
      <c r="G56" s="195"/>
      <c r="H56" s="155"/>
      <c r="I56" s="156"/>
      <c r="J56" s="155"/>
      <c r="K56" s="52" t="str">
        <f t="shared" si="7"/>
        <v/>
      </c>
      <c r="L56" s="29" t="str">
        <f t="shared" si="8"/>
        <v/>
      </c>
      <c r="M56" s="156"/>
      <c r="N56" s="159"/>
      <c r="O56" s="96" t="str">
        <f>IF(B56="","",(1-C56)*E56*J56/S54&gt;0.1)</f>
        <v/>
      </c>
      <c r="P56" s="11"/>
      <c r="Q56" s="13" t="s">
        <v>346</v>
      </c>
      <c r="R56" s="13"/>
      <c r="S56" s="36">
        <f>SUMPRODUCT(L50:L59,C50:C59)</f>
        <v>0</v>
      </c>
      <c r="T56" s="13" t="s">
        <v>347</v>
      </c>
      <c r="U56" s="14"/>
    </row>
    <row r="57" spans="2:21" x14ac:dyDescent="0.25">
      <c r="B57" s="151"/>
      <c r="C57" s="31" t="str">
        <f>IF(B57="","",IF(INDEX(Durabilité_List,MATCH(INDEX(Intrants_Nature,MATCH(B57,Intrants_ID,0)),Intrants_Nature_List,0))='Beschreibung der Betriebsstoffe'!$C$73,1,0))</f>
        <v/>
      </c>
      <c r="D57" s="31" t="str">
        <f>IF(B57="","",IF(INDEX(SER,MATCH(INDEX(Intrants_Nature,MATCH(B57,Intrants_ID,0)),Intrants_Nature_List,0))='Beschreibung der Betriebsstoffe'!$F$73,1,0))</f>
        <v/>
      </c>
      <c r="E57" s="31" t="str">
        <f t="shared" si="6"/>
        <v/>
      </c>
      <c r="F57" s="195"/>
      <c r="G57" s="195"/>
      <c r="H57" s="155"/>
      <c r="I57" s="156"/>
      <c r="J57" s="155"/>
      <c r="K57" s="52" t="str">
        <f t="shared" si="7"/>
        <v/>
      </c>
      <c r="L57" s="29" t="str">
        <f t="shared" si="8"/>
        <v/>
      </c>
      <c r="M57" s="156"/>
      <c r="N57" s="159"/>
      <c r="O57" s="96" t="str">
        <f>IF(B57="","",(1-C57)*E57*J57/S54&gt;0.1)</f>
        <v/>
      </c>
      <c r="P57" s="11"/>
      <c r="Q57" s="13" t="s">
        <v>348</v>
      </c>
      <c r="R57" s="13"/>
      <c r="S57" s="221">
        <f>SUMPRODUCT(M50:M59*I50:I59)</f>
        <v>0</v>
      </c>
      <c r="T57" s="13" t="s">
        <v>349</v>
      </c>
      <c r="U57" s="14"/>
    </row>
    <row r="58" spans="2:21" x14ac:dyDescent="0.25">
      <c r="B58" s="151"/>
      <c r="C58" s="31" t="str">
        <f>IF(B58="","",IF(INDEX(Durabilité_List,MATCH(INDEX(Intrants_Nature,MATCH(B58,Intrants_ID,0)),Intrants_Nature_List,0))='Beschreibung der Betriebsstoffe'!$C$73,1,0))</f>
        <v/>
      </c>
      <c r="D58" s="31" t="str">
        <f>IF(B58="","",IF(INDEX(SER,MATCH(INDEX(Intrants_Nature,MATCH(B58,Intrants_ID,0)),Intrants_Nature_List,0))='Beschreibung der Betriebsstoffe'!$F$73,1,0))</f>
        <v/>
      </c>
      <c r="E58" s="31" t="str">
        <f t="shared" si="6"/>
        <v/>
      </c>
      <c r="F58" s="195"/>
      <c r="G58" s="195"/>
      <c r="H58" s="155"/>
      <c r="I58" s="156"/>
      <c r="J58" s="155"/>
      <c r="K58" s="52" t="str">
        <f t="shared" si="7"/>
        <v/>
      </c>
      <c r="L58" s="29" t="str">
        <f t="shared" si="8"/>
        <v/>
      </c>
      <c r="M58" s="156"/>
      <c r="N58" s="159"/>
      <c r="O58" s="96" t="str">
        <f>IF(B58="","",(1-C58)*E58*J58/S54&gt;0.1)</f>
        <v/>
      </c>
      <c r="P58" s="11"/>
      <c r="Q58" s="13" t="s">
        <v>350</v>
      </c>
      <c r="R58" s="13"/>
      <c r="S58" s="200">
        <f>SUMPRODUCT(L50:L59,D50:D59)</f>
        <v>0</v>
      </c>
      <c r="T58" s="13" t="s">
        <v>351</v>
      </c>
      <c r="U58" s="14"/>
    </row>
    <row r="59" spans="2:21" ht="15.75" thickBot="1" x14ac:dyDescent="0.3">
      <c r="B59" s="152"/>
      <c r="C59" s="32" t="str">
        <f>IF(B59="","",IF(INDEX(Durabilité_List,MATCH(INDEX(Intrants_Nature,MATCH(B59,Intrants_ID,0)),Intrants_Nature_List,0))='Beschreibung der Betriebsstoffe'!$C$73,1,0))</f>
        <v/>
      </c>
      <c r="D59" s="32" t="str">
        <f>IF(B59="","",IF(INDEX(SER,MATCH(INDEX(Intrants_Nature,MATCH(B59,Intrants_ID,0)),Intrants_Nature_List,0))='Beschreibung der Betriebsstoffe'!$F$73,1,0))</f>
        <v/>
      </c>
      <c r="E59" s="32" t="str">
        <f t="shared" si="6"/>
        <v/>
      </c>
      <c r="F59" s="196"/>
      <c r="G59" s="196"/>
      <c r="H59" s="157"/>
      <c r="I59" s="158"/>
      <c r="J59" s="157"/>
      <c r="K59" s="53" t="str">
        <f t="shared" si="7"/>
        <v/>
      </c>
      <c r="L59" s="33" t="str">
        <f t="shared" si="8"/>
        <v/>
      </c>
      <c r="M59" s="158"/>
      <c r="N59" s="160"/>
      <c r="O59" s="96" t="str">
        <f>IF(B59="","",(1-C59)*E59*J59/S54&gt;0.1)</f>
        <v/>
      </c>
      <c r="P59" s="16"/>
      <c r="Q59" s="17"/>
      <c r="R59" s="17"/>
      <c r="S59" s="35"/>
      <c r="T59" s="17"/>
      <c r="U59" s="18"/>
    </row>
    <row r="60" spans="2:21" ht="15.75" thickBot="1" x14ac:dyDescent="0.3">
      <c r="O60" s="96"/>
    </row>
    <row r="61" spans="2:21" ht="15.75" thickBot="1" x14ac:dyDescent="0.3">
      <c r="B61" s="55" t="s">
        <v>352</v>
      </c>
      <c r="C61" s="56">
        <f>C46+1</f>
        <v>3</v>
      </c>
      <c r="D61" s="199"/>
      <c r="E61" s="49"/>
      <c r="F61" s="95" t="str">
        <f>IF(COUNT(B65:B74)=COUNT(F65:F74),"","NON VALIDE, facteur d'émissions manquant pour au moins un intrant")</f>
        <v/>
      </c>
      <c r="G61" s="95"/>
      <c r="O61" s="96"/>
      <c r="P61" s="95"/>
    </row>
    <row r="62" spans="2:21" ht="15.75" customHeight="1" thickBot="1" x14ac:dyDescent="0.3">
      <c r="B62" s="547" t="s">
        <v>353</v>
      </c>
      <c r="C62" s="538" t="s">
        <v>354</v>
      </c>
      <c r="D62" s="539"/>
      <c r="E62" s="539"/>
      <c r="F62" s="539"/>
      <c r="G62" s="540"/>
      <c r="H62" s="547" t="s">
        <v>355</v>
      </c>
      <c r="I62" s="550"/>
      <c r="J62" s="550"/>
      <c r="K62" s="539"/>
      <c r="L62" s="540"/>
      <c r="M62" s="538" t="s">
        <v>356</v>
      </c>
      <c r="N62" s="540"/>
      <c r="O62" s="96"/>
      <c r="P62" s="95"/>
    </row>
    <row r="63" spans="2:21" ht="15" customHeight="1" x14ac:dyDescent="0.25">
      <c r="B63" s="548"/>
      <c r="C63" s="543" t="s">
        <v>357</v>
      </c>
      <c r="D63" s="543" t="s">
        <v>358</v>
      </c>
      <c r="E63" s="541" t="s">
        <v>359</v>
      </c>
      <c r="F63" s="545" t="s">
        <v>360</v>
      </c>
      <c r="G63" s="541" t="s">
        <v>361</v>
      </c>
      <c r="H63" s="547" t="s">
        <v>362</v>
      </c>
      <c r="I63" s="550"/>
      <c r="J63" s="551"/>
      <c r="K63" s="543" t="s">
        <v>363</v>
      </c>
      <c r="L63" s="543" t="s">
        <v>364</v>
      </c>
      <c r="M63" s="543" t="s">
        <v>365</v>
      </c>
      <c r="N63" s="543" t="s">
        <v>366</v>
      </c>
      <c r="O63" s="96"/>
    </row>
    <row r="64" spans="2:21" ht="15.75" thickBot="1" x14ac:dyDescent="0.3">
      <c r="B64" s="549"/>
      <c r="C64" s="544"/>
      <c r="D64" s="544"/>
      <c r="E64" s="542"/>
      <c r="F64" s="546"/>
      <c r="G64" s="542"/>
      <c r="H64" s="193" t="s">
        <v>367</v>
      </c>
      <c r="I64" s="50" t="s">
        <v>368</v>
      </c>
      <c r="J64" s="58" t="s">
        <v>369</v>
      </c>
      <c r="K64" s="544"/>
      <c r="L64" s="544"/>
      <c r="M64" s="544"/>
      <c r="N64" s="544"/>
      <c r="O64" s="96"/>
    </row>
    <row r="65" spans="2:21" x14ac:dyDescent="0.25">
      <c r="B65" s="150"/>
      <c r="C65" s="163" t="str">
        <f>IF(B65="","",IF(INDEX(Durabilité_List,MATCH(INDEX(Intrants_Nature,MATCH(B65,Intrants_ID,0)),Intrants_Nature_List,0))='Beschreibung der Betriebsstoffe'!$C$73,1,0))</f>
        <v/>
      </c>
      <c r="D65" s="163" t="str">
        <f>IF(B65="","",IF(INDEX(SER,MATCH(INDEX(Intrants_Nature,MATCH(B65,Intrants_ID,0)),Intrants_Nature_List,0))='Beschreibung der Betriebsstoffe'!$F$73,1,0))</f>
        <v/>
      </c>
      <c r="E65" s="163" t="str">
        <f t="shared" ref="E65:E74" si="9">IF(ISNA(MATCH(B65,Intrants_ID,0)),"",INDEX(Intrants_PCI,MATCH(B65,Intrants_ID,0)))</f>
        <v/>
      </c>
      <c r="F65" s="194"/>
      <c r="G65" s="194"/>
      <c r="H65" s="153"/>
      <c r="I65" s="154"/>
      <c r="J65" s="153"/>
      <c r="K65" s="51" t="str">
        <f>IF(OR(B65="",I65=""),"",I65*E65)</f>
        <v/>
      </c>
      <c r="L65" s="30" t="str">
        <f>IF(OR(B65="",I65=""),"",E65*I65/SUMPRODUCT($E$35:$E$44,$I$35:$I$44))</f>
        <v/>
      </c>
      <c r="M65" s="154"/>
      <c r="N65" s="177"/>
      <c r="O65" s="96" t="str">
        <f>IF(B65="","",(1-C65)*E65*J65/S69&gt;0.1)</f>
        <v/>
      </c>
    </row>
    <row r="66" spans="2:21" ht="15.75" thickBot="1" x14ac:dyDescent="0.3">
      <c r="B66" s="151"/>
      <c r="C66" s="31" t="str">
        <f>IF(B66="","",IF(INDEX(Durabilité_List,MATCH(INDEX(Intrants_Nature,MATCH(B66,Intrants_ID,0)),Intrants_Nature_List,0))='Beschreibung der Betriebsstoffe'!$C$73,1,0))</f>
        <v/>
      </c>
      <c r="D66" s="31" t="str">
        <f>IF(B66="","",IF(INDEX(SER,MATCH(INDEX(Intrants_Nature,MATCH(B66,Intrants_ID,0)),Intrants_Nature_List,0))='Beschreibung der Betriebsstoffe'!$F$73,1,0))</f>
        <v/>
      </c>
      <c r="E66" s="31" t="str">
        <f t="shared" si="9"/>
        <v/>
      </c>
      <c r="F66" s="195"/>
      <c r="G66" s="195"/>
      <c r="H66" s="155"/>
      <c r="I66" s="156"/>
      <c r="J66" s="155"/>
      <c r="K66" s="52" t="str">
        <f t="shared" ref="K66:K74" si="10">IF(OR(B66="",I66=""),"",I66*E66)</f>
        <v/>
      </c>
      <c r="L66" s="29" t="str">
        <f t="shared" ref="L66:L74" si="11">IF(OR(B66="",I66=""),"",E66*I66/SUMPRODUCT($E$35:$E$44,$I$35:$I$44))</f>
        <v/>
      </c>
      <c r="M66" s="156"/>
      <c r="N66" s="176"/>
      <c r="O66" s="96" t="str">
        <f>IF(B66="","",(1-C66)*E66*J66/S69&gt;0.1)</f>
        <v/>
      </c>
    </row>
    <row r="67" spans="2:21" x14ac:dyDescent="0.25">
      <c r="B67" s="151"/>
      <c r="C67" s="31" t="str">
        <f>IF(B67="","",IF(INDEX(Durabilité_List,MATCH(INDEX(Intrants_Nature,MATCH(B67,Intrants_ID,0)),Intrants_Nature_List,0))='Beschreibung der Betriebsstoffe'!$C$73,1,0))</f>
        <v/>
      </c>
      <c r="D67" s="31" t="str">
        <f>IF(B67="","",IF(INDEX(SER,MATCH(INDEX(Intrants_Nature,MATCH(B67,Intrants_ID,0)),Intrants_Nature_List,0))='Beschreibung der Betriebsstoffe'!$F$73,1,0))</f>
        <v/>
      </c>
      <c r="E67" s="31" t="str">
        <f t="shared" si="9"/>
        <v/>
      </c>
      <c r="F67" s="195"/>
      <c r="G67" s="195"/>
      <c r="H67" s="155"/>
      <c r="I67" s="156"/>
      <c r="J67" s="155"/>
      <c r="K67" s="52" t="str">
        <f t="shared" si="10"/>
        <v/>
      </c>
      <c r="L67" s="29" t="str">
        <f t="shared" si="11"/>
        <v/>
      </c>
      <c r="M67" s="156"/>
      <c r="N67" s="175"/>
      <c r="O67" s="96" t="str">
        <f>IF(B67="","",(1-C67)*E67*J67/S69&gt;0.1)</f>
        <v/>
      </c>
      <c r="P67" s="8"/>
      <c r="Q67" s="37" t="str">
        <f>"Ergebnis des Versorgungsplans – Jahr " &amp;C61</f>
        <v>Ergebnis des Versorgungsplans – Jahr 3</v>
      </c>
      <c r="R67" s="9"/>
      <c r="S67" s="9"/>
      <c r="T67" s="9"/>
      <c r="U67" s="10"/>
    </row>
    <row r="68" spans="2:21" x14ac:dyDescent="0.25">
      <c r="B68" s="151"/>
      <c r="C68" s="31" t="str">
        <f>IF(B68="","",IF(INDEX(Durabilité_List,MATCH(INDEX(Intrants_Nature,MATCH(B68,Intrants_ID,0)),Intrants_Nature_List,0))='Beschreibung der Betriebsstoffe'!$C$73,1,0))</f>
        <v/>
      </c>
      <c r="D68" s="31" t="str">
        <f>IF(B68="","",IF(INDEX(SER,MATCH(INDEX(Intrants_Nature,MATCH(B68,Intrants_ID,0)),Intrants_Nature_List,0))='Beschreibung der Betriebsstoffe'!$F$73,1,0))</f>
        <v/>
      </c>
      <c r="E68" s="31" t="str">
        <f t="shared" si="9"/>
        <v/>
      </c>
      <c r="F68" s="195"/>
      <c r="G68" s="195"/>
      <c r="H68" s="155"/>
      <c r="I68" s="156"/>
      <c r="J68" s="155"/>
      <c r="K68" s="52" t="str">
        <f t="shared" si="10"/>
        <v/>
      </c>
      <c r="L68" s="29" t="str">
        <f t="shared" si="11"/>
        <v/>
      </c>
      <c r="M68" s="156"/>
      <c r="N68" s="176"/>
      <c r="O68" s="96" t="str">
        <f>IF(B68="","",(1-C68)*E68*J68/S69&gt;0.1)</f>
        <v/>
      </c>
      <c r="P68" s="11"/>
      <c r="Q68" s="13"/>
      <c r="R68" s="13"/>
      <c r="S68" s="13"/>
      <c r="T68" s="13"/>
      <c r="U68" s="14"/>
    </row>
    <row r="69" spans="2:21" x14ac:dyDescent="0.25">
      <c r="B69" s="151"/>
      <c r="C69" s="31" t="str">
        <f>IF(B69="","",IF(INDEX(Durabilité_List,MATCH(INDEX(Intrants_Nature,MATCH(B69,Intrants_ID,0)),Intrants_Nature_List,0))='Beschreibung der Betriebsstoffe'!$C$73,1,0))</f>
        <v/>
      </c>
      <c r="D69" s="31" t="str">
        <f>IF(B69="","",IF(INDEX(SER,MATCH(INDEX(Intrants_Nature,MATCH(B69,Intrants_ID,0)),Intrants_Nature_List,0))='Beschreibung der Betriebsstoffe'!$F$73,1,0))</f>
        <v/>
      </c>
      <c r="E69" s="31" t="str">
        <f t="shared" si="9"/>
        <v/>
      </c>
      <c r="F69" s="195"/>
      <c r="G69" s="195"/>
      <c r="H69" s="155"/>
      <c r="I69" s="156"/>
      <c r="J69" s="155"/>
      <c r="K69" s="52" t="str">
        <f t="shared" si="10"/>
        <v/>
      </c>
      <c r="L69" s="29" t="str">
        <f t="shared" si="11"/>
        <v/>
      </c>
      <c r="M69" s="156"/>
      <c r="N69" s="176"/>
      <c r="O69" s="96" t="str">
        <f>IF(B69="","",(1-C69)*E69*J69/S69&gt;0.1)</f>
        <v/>
      </c>
      <c r="P69" s="11"/>
      <c r="Q69" s="13" t="s">
        <v>370</v>
      </c>
      <c r="R69" s="13"/>
      <c r="S69" s="186">
        <f>SUMPRODUCT(E65:E74,I65:I74)</f>
        <v>0</v>
      </c>
      <c r="T69" s="13" t="s">
        <v>371</v>
      </c>
      <c r="U69" s="14"/>
    </row>
    <row r="70" spans="2:21" x14ac:dyDescent="0.25">
      <c r="B70" s="151"/>
      <c r="C70" s="31" t="str">
        <f>IF(B70="","",IF(INDEX(Durabilité_List,MATCH(INDEX(Intrants_Nature,MATCH(B70,Intrants_ID,0)),Intrants_Nature_List,0))='Beschreibung der Betriebsstoffe'!$C$73,1,0))</f>
        <v/>
      </c>
      <c r="D70" s="31" t="str">
        <f>IF(B70="","",IF(INDEX(SER,MATCH(INDEX(Intrants_Nature,MATCH(B70,Intrants_ID,0)),Intrants_Nature_List,0))='Beschreibung der Betriebsstoffe'!$F$73,1,0))</f>
        <v/>
      </c>
      <c r="E70" s="31" t="str">
        <f t="shared" si="9"/>
        <v/>
      </c>
      <c r="F70" s="195" t="str">
        <f t="shared" ref="F70:F74" si="12">IF(OR(ISNA(MATCH(B70,Intrants_ID,0)),ISNA(MATCH(B70,TransportFEID,0))),"",INDEX(Intrants_FE,MATCH(B70,Intrants_ID,0))+1/E70*VLOOKUP(B70,TransportFE,2)*VLOOKUP(B70,TransportFE,3))</f>
        <v/>
      </c>
      <c r="G70" s="195"/>
      <c r="H70" s="155"/>
      <c r="I70" s="156"/>
      <c r="J70" s="155"/>
      <c r="K70" s="52" t="str">
        <f t="shared" si="10"/>
        <v/>
      </c>
      <c r="L70" s="29" t="str">
        <f t="shared" si="11"/>
        <v/>
      </c>
      <c r="M70" s="156"/>
      <c r="N70" s="159"/>
      <c r="O70" s="96" t="str">
        <f>IF(B70="","",(1-C70)*E70*J70/S69&gt;0.1)</f>
        <v/>
      </c>
      <c r="P70" s="11"/>
      <c r="Q70" s="13" t="s">
        <v>372</v>
      </c>
      <c r="R70" s="13"/>
      <c r="S70" s="186" t="e">
        <f>IF(F61="",SUMPRODUCT(F65:F74,K65:K74)/SUM(K65:K74),"")</f>
        <v>#DIV/0!</v>
      </c>
      <c r="T70" s="13" t="s">
        <v>373</v>
      </c>
      <c r="U70" s="14"/>
    </row>
    <row r="71" spans="2:21" x14ac:dyDescent="0.25">
      <c r="B71" s="151"/>
      <c r="C71" s="31" t="str">
        <f>IF(B71="","",IF(INDEX(Durabilité_List,MATCH(INDEX(Intrants_Nature,MATCH(B71,Intrants_ID,0)),Intrants_Nature_List,0))='Beschreibung der Betriebsstoffe'!$C$73,1,0))</f>
        <v/>
      </c>
      <c r="D71" s="31" t="str">
        <f>IF(B71="","",IF(INDEX(SER,MATCH(INDEX(Intrants_Nature,MATCH(B71,Intrants_ID,0)),Intrants_Nature_List,0))='Beschreibung der Betriebsstoffe'!$F$73,1,0))</f>
        <v/>
      </c>
      <c r="E71" s="31" t="str">
        <f t="shared" si="9"/>
        <v/>
      </c>
      <c r="F71" s="195" t="str">
        <f t="shared" si="12"/>
        <v/>
      </c>
      <c r="G71" s="195"/>
      <c r="H71" s="155"/>
      <c r="I71" s="156"/>
      <c r="J71" s="155"/>
      <c r="K71" s="52" t="str">
        <f t="shared" si="10"/>
        <v/>
      </c>
      <c r="L71" s="29" t="str">
        <f t="shared" si="11"/>
        <v/>
      </c>
      <c r="M71" s="156"/>
      <c r="N71" s="159"/>
      <c r="O71" s="96" t="str">
        <f>IF(B71="","",(1-C71)*E71*J71/S69&gt;0.1)</f>
        <v/>
      </c>
      <c r="P71" s="11"/>
      <c r="Q71" s="13" t="s">
        <v>374</v>
      </c>
      <c r="R71" s="13"/>
      <c r="S71" s="36">
        <f>SUMPRODUCT(L65:L74,C65:C74)</f>
        <v>0</v>
      </c>
      <c r="T71" s="13" t="s">
        <v>375</v>
      </c>
      <c r="U71" s="14"/>
    </row>
    <row r="72" spans="2:21" x14ac:dyDescent="0.25">
      <c r="B72" s="151"/>
      <c r="C72" s="31" t="str">
        <f>IF(B72="","",IF(INDEX(Durabilité_List,MATCH(INDEX(Intrants_Nature,MATCH(B72,Intrants_ID,0)),Intrants_Nature_List,0))='Beschreibung der Betriebsstoffe'!$C$73,1,0))</f>
        <v/>
      </c>
      <c r="D72" s="31" t="str">
        <f>IF(B72="","",IF(INDEX(SER,MATCH(INDEX(Intrants_Nature,MATCH(B72,Intrants_ID,0)),Intrants_Nature_List,0))='Beschreibung der Betriebsstoffe'!$F$73,1,0))</f>
        <v/>
      </c>
      <c r="E72" s="31" t="str">
        <f t="shared" si="9"/>
        <v/>
      </c>
      <c r="F72" s="195" t="str">
        <f t="shared" si="12"/>
        <v/>
      </c>
      <c r="G72" s="195"/>
      <c r="H72" s="155"/>
      <c r="I72" s="156"/>
      <c r="J72" s="155"/>
      <c r="K72" s="52" t="str">
        <f t="shared" si="10"/>
        <v/>
      </c>
      <c r="L72" s="29" t="str">
        <f t="shared" si="11"/>
        <v/>
      </c>
      <c r="M72" s="156"/>
      <c r="N72" s="159"/>
      <c r="O72" s="96" t="str">
        <f>IF(B72="","",(1-C72)*E72*J72/S69&gt;0.1)</f>
        <v/>
      </c>
      <c r="P72" s="11"/>
      <c r="Q72" s="13" t="s">
        <v>376</v>
      </c>
      <c r="R72" s="13"/>
      <c r="S72" s="221">
        <f>SUMPRODUCT(M65:M74*I65:I74)</f>
        <v>0</v>
      </c>
      <c r="T72" s="13" t="s">
        <v>377</v>
      </c>
      <c r="U72" s="14"/>
    </row>
    <row r="73" spans="2:21" x14ac:dyDescent="0.25">
      <c r="B73" s="151"/>
      <c r="C73" s="31" t="str">
        <f>IF(B73="","",IF(INDEX(Durabilité_List,MATCH(INDEX(Intrants_Nature,MATCH(B73,Intrants_ID,0)),Intrants_Nature_List,0))='Beschreibung der Betriebsstoffe'!$C$73,1,0))</f>
        <v/>
      </c>
      <c r="D73" s="31" t="str">
        <f>IF(B73="","",IF(INDEX(SER,MATCH(INDEX(Intrants_Nature,MATCH(B73,Intrants_ID,0)),Intrants_Nature_List,0))='Beschreibung der Betriebsstoffe'!$F$73,1,0))</f>
        <v/>
      </c>
      <c r="E73" s="31" t="str">
        <f t="shared" si="9"/>
        <v/>
      </c>
      <c r="F73" s="195" t="str">
        <f t="shared" si="12"/>
        <v/>
      </c>
      <c r="G73" s="195"/>
      <c r="H73" s="155"/>
      <c r="I73" s="156"/>
      <c r="J73" s="155"/>
      <c r="K73" s="52" t="str">
        <f t="shared" si="10"/>
        <v/>
      </c>
      <c r="L73" s="29" t="str">
        <f t="shared" si="11"/>
        <v/>
      </c>
      <c r="M73" s="156"/>
      <c r="N73" s="159"/>
      <c r="O73" s="96" t="str">
        <f>IF(B73="","",(1-C73)*E73*J73/S69&gt;0.1)</f>
        <v/>
      </c>
      <c r="P73" s="11"/>
      <c r="Q73" s="13" t="s">
        <v>378</v>
      </c>
      <c r="R73" s="13"/>
      <c r="S73" s="200">
        <f>SUMPRODUCT(L65:L74,D65:D74)</f>
        <v>0</v>
      </c>
      <c r="T73" s="13" t="s">
        <v>379</v>
      </c>
      <c r="U73" s="14"/>
    </row>
    <row r="74" spans="2:21" ht="15.75" thickBot="1" x14ac:dyDescent="0.3">
      <c r="B74" s="152"/>
      <c r="C74" s="32" t="str">
        <f>IF(B74="","",IF(INDEX(Durabilité_List,MATCH(INDEX(Intrants_Nature,MATCH(B74,Intrants_ID,0)),Intrants_Nature_List,0))='Beschreibung der Betriebsstoffe'!$C$73,1,0))</f>
        <v/>
      </c>
      <c r="D74" s="32" t="str">
        <f>IF(B74="","",IF(INDEX(SER,MATCH(INDEX(Intrants_Nature,MATCH(B74,Intrants_ID,0)),Intrants_Nature_List,0))='Beschreibung der Betriebsstoffe'!$F$73,1,0))</f>
        <v/>
      </c>
      <c r="E74" s="32" t="str">
        <f t="shared" si="9"/>
        <v/>
      </c>
      <c r="F74" s="196" t="str">
        <f t="shared" si="12"/>
        <v/>
      </c>
      <c r="G74" s="196"/>
      <c r="H74" s="157"/>
      <c r="I74" s="158"/>
      <c r="J74" s="157"/>
      <c r="K74" s="53" t="str">
        <f t="shared" si="10"/>
        <v/>
      </c>
      <c r="L74" s="33" t="str">
        <f t="shared" si="11"/>
        <v/>
      </c>
      <c r="M74" s="158"/>
      <c r="N74" s="160"/>
      <c r="O74" s="96" t="str">
        <f>IF(B74="","",(1-C74)*E74*J74/S69&gt;0.1)</f>
        <v/>
      </c>
      <c r="P74" s="16"/>
      <c r="Q74" s="17"/>
      <c r="R74" s="17"/>
      <c r="S74" s="35"/>
      <c r="T74" s="17"/>
      <c r="U74" s="18"/>
    </row>
    <row r="75" spans="2:21" ht="15.75" thickBot="1" x14ac:dyDescent="0.3">
      <c r="O75" s="96"/>
    </row>
    <row r="76" spans="2:21" ht="15.75" thickBot="1" x14ac:dyDescent="0.3">
      <c r="B76" s="55" t="s">
        <v>380</v>
      </c>
      <c r="C76" s="56">
        <f>C61+1</f>
        <v>4</v>
      </c>
      <c r="D76" s="199"/>
      <c r="E76" s="49"/>
      <c r="F76" s="95" t="str">
        <f>IF(COUNT(B80:B89)=COUNT(F80:F89),"","NON VALIDE, facteur d'émissions manquant pour au moins un intrant")</f>
        <v/>
      </c>
      <c r="G76" s="95"/>
      <c r="O76" s="96"/>
      <c r="P76" s="95"/>
    </row>
    <row r="77" spans="2:21" ht="15.75" customHeight="1" thickBot="1" x14ac:dyDescent="0.3">
      <c r="B77" s="547" t="s">
        <v>381</v>
      </c>
      <c r="C77" s="538" t="s">
        <v>382</v>
      </c>
      <c r="D77" s="539"/>
      <c r="E77" s="539"/>
      <c r="F77" s="539"/>
      <c r="G77" s="540"/>
      <c r="H77" s="547" t="s">
        <v>383</v>
      </c>
      <c r="I77" s="550"/>
      <c r="J77" s="550"/>
      <c r="K77" s="539"/>
      <c r="L77" s="540"/>
      <c r="M77" s="538" t="s">
        <v>384</v>
      </c>
      <c r="N77" s="540"/>
      <c r="O77" s="96"/>
      <c r="P77" s="95"/>
    </row>
    <row r="78" spans="2:21" ht="15" customHeight="1" x14ac:dyDescent="0.25">
      <c r="B78" s="548"/>
      <c r="C78" s="543" t="s">
        <v>385</v>
      </c>
      <c r="D78" s="543" t="s">
        <v>386</v>
      </c>
      <c r="E78" s="541" t="s">
        <v>387</v>
      </c>
      <c r="F78" s="545" t="s">
        <v>388</v>
      </c>
      <c r="G78" s="541" t="s">
        <v>389</v>
      </c>
      <c r="H78" s="547" t="s">
        <v>390</v>
      </c>
      <c r="I78" s="550"/>
      <c r="J78" s="551"/>
      <c r="K78" s="543" t="s">
        <v>391</v>
      </c>
      <c r="L78" s="543" t="s">
        <v>392</v>
      </c>
      <c r="M78" s="543" t="s">
        <v>393</v>
      </c>
      <c r="N78" s="543" t="s">
        <v>394</v>
      </c>
      <c r="O78" s="96"/>
    </row>
    <row r="79" spans="2:21" ht="15.75" thickBot="1" x14ac:dyDescent="0.3">
      <c r="B79" s="549"/>
      <c r="C79" s="544"/>
      <c r="D79" s="544"/>
      <c r="E79" s="542"/>
      <c r="F79" s="546"/>
      <c r="G79" s="542"/>
      <c r="H79" s="193" t="s">
        <v>395</v>
      </c>
      <c r="I79" s="50" t="s">
        <v>396</v>
      </c>
      <c r="J79" s="58" t="s">
        <v>397</v>
      </c>
      <c r="K79" s="544"/>
      <c r="L79" s="544"/>
      <c r="M79" s="544"/>
      <c r="N79" s="544"/>
      <c r="O79" s="96"/>
    </row>
    <row r="80" spans="2:21" x14ac:dyDescent="0.25">
      <c r="B80" s="150"/>
      <c r="C80" s="163" t="str">
        <f>IF(B80="","",IF(INDEX(Durabilité_List,MATCH(INDEX(Intrants_Nature,MATCH(B80,Intrants_ID,0)),Intrants_Nature_List,0))='Beschreibung der Betriebsstoffe'!$C$73,1,0))</f>
        <v/>
      </c>
      <c r="D80" s="163" t="str">
        <f>IF(B80="","",IF(INDEX(SER,MATCH(INDEX(Intrants_Nature,MATCH(B80,Intrants_ID,0)),Intrants_Nature_List,0))='Beschreibung der Betriebsstoffe'!$F$73,1,0))</f>
        <v/>
      </c>
      <c r="E80" s="163" t="str">
        <f t="shared" ref="E80:E89" si="13">IF(ISNA(MATCH(B80,Intrants_ID,0)),"",INDEX(Intrants_PCI,MATCH(B80,Intrants_ID,0)))</f>
        <v/>
      </c>
      <c r="F80" s="194"/>
      <c r="G80" s="194"/>
      <c r="H80" s="153"/>
      <c r="I80" s="154"/>
      <c r="J80" s="153"/>
      <c r="K80" s="51" t="str">
        <f>IF(OR(B80="",I80=""),"",I80*E80)</f>
        <v/>
      </c>
      <c r="L80" s="30" t="str">
        <f>IF(OR(B80="",I80=""),"",E80*I80/SUMPRODUCT($E$35:$E$44,$I$35:$I$44))</f>
        <v/>
      </c>
      <c r="M80" s="154"/>
      <c r="N80" s="177"/>
      <c r="O80" s="96" t="str">
        <f>IF(B80="","",(1-C80)*E80*J80/S84&gt;0.1)</f>
        <v/>
      </c>
    </row>
    <row r="81" spans="2:21" ht="15.75" thickBot="1" x14ac:dyDescent="0.3">
      <c r="B81" s="151"/>
      <c r="C81" s="31" t="str">
        <f>IF(B81="","",IF(INDEX(Durabilité_List,MATCH(INDEX(Intrants_Nature,MATCH(B81,Intrants_ID,0)),Intrants_Nature_List,0))='Beschreibung der Betriebsstoffe'!$C$73,1,0))</f>
        <v/>
      </c>
      <c r="D81" s="31" t="str">
        <f>IF(B81="","",IF(INDEX(SER,MATCH(INDEX(Intrants_Nature,MATCH(B81,Intrants_ID,0)),Intrants_Nature_List,0))='Beschreibung der Betriebsstoffe'!$F$73,1,0))</f>
        <v/>
      </c>
      <c r="E81" s="31" t="str">
        <f t="shared" si="13"/>
        <v/>
      </c>
      <c r="F81" s="195"/>
      <c r="G81" s="195"/>
      <c r="H81" s="155"/>
      <c r="I81" s="156"/>
      <c r="J81" s="155"/>
      <c r="K81" s="52" t="str">
        <f t="shared" ref="K81:K89" si="14">IF(OR(B81="",I81=""),"",I81*E81)</f>
        <v/>
      </c>
      <c r="L81" s="29" t="str">
        <f t="shared" ref="L81:L89" si="15">IF(OR(B81="",I81=""),"",E81*I81/SUMPRODUCT($E$35:$E$44,$I$35:$I$44))</f>
        <v/>
      </c>
      <c r="M81" s="156"/>
      <c r="N81" s="176"/>
      <c r="O81" s="96" t="str">
        <f>IF(B81="","",(1-C81)*E81*J81/S84&gt;0.1)</f>
        <v/>
      </c>
    </row>
    <row r="82" spans="2:21" x14ac:dyDescent="0.25">
      <c r="B82" s="151"/>
      <c r="C82" s="31" t="str">
        <f>IF(B82="","",IF(INDEX(Durabilité_List,MATCH(INDEX(Intrants_Nature,MATCH(B82,Intrants_ID,0)),Intrants_Nature_List,0))='Beschreibung der Betriebsstoffe'!$C$73,1,0))</f>
        <v/>
      </c>
      <c r="D82" s="31" t="str">
        <f>IF(B82="","",IF(INDEX(SER,MATCH(INDEX(Intrants_Nature,MATCH(B82,Intrants_ID,0)),Intrants_Nature_List,0))='Beschreibung der Betriebsstoffe'!$F$73,1,0))</f>
        <v/>
      </c>
      <c r="E82" s="31" t="str">
        <f t="shared" si="13"/>
        <v/>
      </c>
      <c r="F82" s="195"/>
      <c r="G82" s="195"/>
      <c r="H82" s="155"/>
      <c r="I82" s="156"/>
      <c r="J82" s="155"/>
      <c r="K82" s="52" t="str">
        <f t="shared" si="14"/>
        <v/>
      </c>
      <c r="L82" s="29" t="str">
        <f t="shared" si="15"/>
        <v/>
      </c>
      <c r="M82" s="156"/>
      <c r="N82" s="175"/>
      <c r="O82" s="96" t="str">
        <f>IF(B82="","",(1-C82)*E82*J82/S84&gt;0.1)</f>
        <v/>
      </c>
      <c r="P82" s="8"/>
      <c r="Q82" s="37" t="str">
        <f>"Ergebnis des Versorgungsplans – Jahr " &amp;C76</f>
        <v>Ergebnis des Versorgungsplans – Jahr 4</v>
      </c>
      <c r="R82" s="9"/>
      <c r="S82" s="9"/>
      <c r="T82" s="9"/>
      <c r="U82" s="10"/>
    </row>
    <row r="83" spans="2:21" x14ac:dyDescent="0.25">
      <c r="B83" s="151"/>
      <c r="C83" s="31" t="str">
        <f>IF(B83="","",IF(INDEX(Durabilité_List,MATCH(INDEX(Intrants_Nature,MATCH(B83,Intrants_ID,0)),Intrants_Nature_List,0))='Beschreibung der Betriebsstoffe'!$C$73,1,0))</f>
        <v/>
      </c>
      <c r="D83" s="31" t="str">
        <f>IF(B83="","",IF(INDEX(SER,MATCH(INDEX(Intrants_Nature,MATCH(B83,Intrants_ID,0)),Intrants_Nature_List,0))='Beschreibung der Betriebsstoffe'!$F$73,1,0))</f>
        <v/>
      </c>
      <c r="E83" s="31" t="str">
        <f t="shared" si="13"/>
        <v/>
      </c>
      <c r="F83" s="195"/>
      <c r="G83" s="195"/>
      <c r="H83" s="155"/>
      <c r="I83" s="156"/>
      <c r="J83" s="155"/>
      <c r="K83" s="52" t="str">
        <f t="shared" si="14"/>
        <v/>
      </c>
      <c r="L83" s="29" t="str">
        <f t="shared" si="15"/>
        <v/>
      </c>
      <c r="M83" s="156"/>
      <c r="N83" s="176"/>
      <c r="O83" s="96" t="str">
        <f>IF(B83="","",(1-C83)*E83*J83/S84&gt;0.1)</f>
        <v/>
      </c>
      <c r="P83" s="11"/>
      <c r="Q83" s="13"/>
      <c r="R83" s="13"/>
      <c r="S83" s="13"/>
      <c r="T83" s="13"/>
      <c r="U83" s="14"/>
    </row>
    <row r="84" spans="2:21" x14ac:dyDescent="0.25">
      <c r="B84" s="151"/>
      <c r="C84" s="31" t="str">
        <f>IF(B84="","",IF(INDEX(Durabilité_List,MATCH(INDEX(Intrants_Nature,MATCH(B84,Intrants_ID,0)),Intrants_Nature_List,0))='Beschreibung der Betriebsstoffe'!$C$73,1,0))</f>
        <v/>
      </c>
      <c r="D84" s="31" t="str">
        <f>IF(B84="","",IF(INDEX(SER,MATCH(INDEX(Intrants_Nature,MATCH(B84,Intrants_ID,0)),Intrants_Nature_List,0))='Beschreibung der Betriebsstoffe'!$F$73,1,0))</f>
        <v/>
      </c>
      <c r="E84" s="31" t="str">
        <f t="shared" si="13"/>
        <v/>
      </c>
      <c r="F84" s="195" t="str">
        <f t="shared" ref="F84:F89" si="16">IF(OR(ISNA(MATCH(B84,Intrants_ID,0)),ISNA(MATCH(B84,TransportFEID,0))),"",INDEX(Intrants_FE,MATCH(B84,Intrants_ID,0))+1/E84*VLOOKUP(B84,TransportFE,2)*VLOOKUP(B84,TransportFE,3))</f>
        <v/>
      </c>
      <c r="G84" s="195"/>
      <c r="H84" s="155"/>
      <c r="I84" s="156"/>
      <c r="J84" s="155"/>
      <c r="K84" s="52" t="str">
        <f t="shared" si="14"/>
        <v/>
      </c>
      <c r="L84" s="29" t="str">
        <f t="shared" si="15"/>
        <v/>
      </c>
      <c r="M84" s="156"/>
      <c r="N84" s="176"/>
      <c r="O84" s="96" t="str">
        <f>IF(B84="","",(1-C84)*E84*J84/S84&gt;0.1)</f>
        <v/>
      </c>
      <c r="P84" s="11"/>
      <c r="Q84" s="13" t="s">
        <v>398</v>
      </c>
      <c r="R84" s="13"/>
      <c r="S84" s="186">
        <f>SUMPRODUCT(E80:E89,I80:I89)</f>
        <v>0</v>
      </c>
      <c r="T84" s="13" t="s">
        <v>399</v>
      </c>
      <c r="U84" s="14"/>
    </row>
    <row r="85" spans="2:21" x14ac:dyDescent="0.25">
      <c r="B85" s="151"/>
      <c r="C85" s="31" t="str">
        <f>IF(B85="","",IF(INDEX(Durabilité_List,MATCH(INDEX(Intrants_Nature,MATCH(B85,Intrants_ID,0)),Intrants_Nature_List,0))='Beschreibung der Betriebsstoffe'!$C$73,1,0))</f>
        <v/>
      </c>
      <c r="D85" s="31" t="str">
        <f>IF(B85="","",IF(INDEX(SER,MATCH(INDEX(Intrants_Nature,MATCH(B85,Intrants_ID,0)),Intrants_Nature_List,0))='Beschreibung der Betriebsstoffe'!$F$73,1,0))</f>
        <v/>
      </c>
      <c r="E85" s="31" t="str">
        <f t="shared" si="13"/>
        <v/>
      </c>
      <c r="F85" s="195" t="str">
        <f t="shared" si="16"/>
        <v/>
      </c>
      <c r="G85" s="195"/>
      <c r="H85" s="155"/>
      <c r="I85" s="156"/>
      <c r="J85" s="155"/>
      <c r="K85" s="52" t="str">
        <f t="shared" si="14"/>
        <v/>
      </c>
      <c r="L85" s="29" t="str">
        <f t="shared" si="15"/>
        <v/>
      </c>
      <c r="M85" s="156"/>
      <c r="N85" s="159"/>
      <c r="O85" s="96" t="str">
        <f>IF(B85="","",(1-C85)*E85*J85/S84&gt;0.1)</f>
        <v/>
      </c>
      <c r="P85" s="11"/>
      <c r="Q85" s="13" t="s">
        <v>400</v>
      </c>
      <c r="R85" s="13"/>
      <c r="S85" s="186" t="e">
        <f>IF(F76="",SUMPRODUCT(F80:F89,K80:K89)/SUM(K80:K89),"")</f>
        <v>#DIV/0!</v>
      </c>
      <c r="T85" s="13" t="s">
        <v>401</v>
      </c>
      <c r="U85" s="14"/>
    </row>
    <row r="86" spans="2:21" x14ac:dyDescent="0.25">
      <c r="B86" s="151"/>
      <c r="C86" s="31" t="str">
        <f>IF(B86="","",IF(INDEX(Durabilité_List,MATCH(INDEX(Intrants_Nature,MATCH(B86,Intrants_ID,0)),Intrants_Nature_List,0))='Beschreibung der Betriebsstoffe'!$C$73,1,0))</f>
        <v/>
      </c>
      <c r="D86" s="31" t="str">
        <f>IF(B86="","",IF(INDEX(SER,MATCH(INDEX(Intrants_Nature,MATCH(B86,Intrants_ID,0)),Intrants_Nature_List,0))='Beschreibung der Betriebsstoffe'!$F$73,1,0))</f>
        <v/>
      </c>
      <c r="E86" s="31" t="str">
        <f t="shared" si="13"/>
        <v/>
      </c>
      <c r="F86" s="195" t="str">
        <f t="shared" si="16"/>
        <v/>
      </c>
      <c r="G86" s="195"/>
      <c r="H86" s="155"/>
      <c r="I86" s="156"/>
      <c r="J86" s="155"/>
      <c r="K86" s="52" t="str">
        <f t="shared" si="14"/>
        <v/>
      </c>
      <c r="L86" s="29" t="str">
        <f t="shared" si="15"/>
        <v/>
      </c>
      <c r="M86" s="156"/>
      <c r="N86" s="159"/>
      <c r="O86" s="96" t="str">
        <f>IF(B86="","",(1-C86)*E86*J86/S84&gt;0.1)</f>
        <v/>
      </c>
      <c r="P86" s="11"/>
      <c r="Q86" s="13" t="s">
        <v>402</v>
      </c>
      <c r="R86" s="13"/>
      <c r="S86" s="36">
        <f>SUMPRODUCT(L80:L89,C80:C89)</f>
        <v>0</v>
      </c>
      <c r="T86" s="13" t="s">
        <v>403</v>
      </c>
      <c r="U86" s="14"/>
    </row>
    <row r="87" spans="2:21" x14ac:dyDescent="0.25">
      <c r="B87" s="151"/>
      <c r="C87" s="31" t="str">
        <f>IF(B87="","",IF(INDEX(Durabilité_List,MATCH(INDEX(Intrants_Nature,MATCH(B87,Intrants_ID,0)),Intrants_Nature_List,0))='Beschreibung der Betriebsstoffe'!$C$73,1,0))</f>
        <v/>
      </c>
      <c r="D87" s="31" t="str">
        <f>IF(B87="","",IF(INDEX(SER,MATCH(INDEX(Intrants_Nature,MATCH(B87,Intrants_ID,0)),Intrants_Nature_List,0))='Beschreibung der Betriebsstoffe'!$F$73,1,0))</f>
        <v/>
      </c>
      <c r="E87" s="31" t="str">
        <f t="shared" si="13"/>
        <v/>
      </c>
      <c r="F87" s="195" t="str">
        <f t="shared" si="16"/>
        <v/>
      </c>
      <c r="G87" s="195"/>
      <c r="H87" s="155"/>
      <c r="I87" s="156"/>
      <c r="J87" s="155"/>
      <c r="K87" s="52" t="str">
        <f t="shared" si="14"/>
        <v/>
      </c>
      <c r="L87" s="29" t="str">
        <f t="shared" si="15"/>
        <v/>
      </c>
      <c r="M87" s="156"/>
      <c r="N87" s="159"/>
      <c r="O87" s="96" t="str">
        <f>IF(B87="","",(1-C87)*E87*J87/S84&gt;0.1)</f>
        <v/>
      </c>
      <c r="P87" s="11"/>
      <c r="Q87" s="13" t="s">
        <v>404</v>
      </c>
      <c r="R87" s="13"/>
      <c r="S87" s="221">
        <f>SUMPRODUCT(M80:M89*I80:I89)</f>
        <v>0</v>
      </c>
      <c r="T87" s="13" t="s">
        <v>405</v>
      </c>
      <c r="U87" s="14"/>
    </row>
    <row r="88" spans="2:21" x14ac:dyDescent="0.25">
      <c r="B88" s="151"/>
      <c r="C88" s="31" t="str">
        <f>IF(B88="","",IF(INDEX(Durabilité_List,MATCH(INDEX(Intrants_Nature,MATCH(B88,Intrants_ID,0)),Intrants_Nature_List,0))='Beschreibung der Betriebsstoffe'!$C$73,1,0))</f>
        <v/>
      </c>
      <c r="D88" s="31" t="str">
        <f>IF(B88="","",IF(INDEX(SER,MATCH(INDEX(Intrants_Nature,MATCH(B88,Intrants_ID,0)),Intrants_Nature_List,0))='Beschreibung der Betriebsstoffe'!$F$73,1,0))</f>
        <v/>
      </c>
      <c r="E88" s="31" t="str">
        <f t="shared" si="13"/>
        <v/>
      </c>
      <c r="F88" s="195" t="str">
        <f t="shared" si="16"/>
        <v/>
      </c>
      <c r="G88" s="195"/>
      <c r="H88" s="155"/>
      <c r="I88" s="156"/>
      <c r="J88" s="155"/>
      <c r="K88" s="52" t="str">
        <f t="shared" si="14"/>
        <v/>
      </c>
      <c r="L88" s="29" t="str">
        <f t="shared" si="15"/>
        <v/>
      </c>
      <c r="M88" s="156"/>
      <c r="N88" s="159"/>
      <c r="O88" s="96" t="str">
        <f>IF(B88="","",(1-C88)*E88*J88/S84&gt;0.1)</f>
        <v/>
      </c>
      <c r="P88" s="11"/>
      <c r="Q88" s="13" t="s">
        <v>406</v>
      </c>
      <c r="R88" s="13"/>
      <c r="S88" s="200">
        <f>SUMPRODUCT(L80:L89,D80:D89)</f>
        <v>0</v>
      </c>
      <c r="T88" s="13" t="s">
        <v>407</v>
      </c>
      <c r="U88" s="14"/>
    </row>
    <row r="89" spans="2:21" ht="15.75" thickBot="1" x14ac:dyDescent="0.3">
      <c r="B89" s="152"/>
      <c r="C89" s="32" t="str">
        <f>IF(B89="","",IF(INDEX(Durabilité_List,MATCH(INDEX(Intrants_Nature,MATCH(B89,Intrants_ID,0)),Intrants_Nature_List,0))='Beschreibung der Betriebsstoffe'!$C$73,1,0))</f>
        <v/>
      </c>
      <c r="D89" s="32" t="str">
        <f>IF(B89="","",IF(INDEX(SER,MATCH(INDEX(Intrants_Nature,MATCH(B89,Intrants_ID,0)),Intrants_Nature_List,0))='Beschreibung der Betriebsstoffe'!$F$73,1,0))</f>
        <v/>
      </c>
      <c r="E89" s="32" t="str">
        <f t="shared" si="13"/>
        <v/>
      </c>
      <c r="F89" s="196" t="str">
        <f t="shared" si="16"/>
        <v/>
      </c>
      <c r="G89" s="196"/>
      <c r="H89" s="157"/>
      <c r="I89" s="158"/>
      <c r="J89" s="157"/>
      <c r="K89" s="53" t="str">
        <f t="shared" si="14"/>
        <v/>
      </c>
      <c r="L89" s="33" t="str">
        <f t="shared" si="15"/>
        <v/>
      </c>
      <c r="M89" s="158"/>
      <c r="N89" s="160"/>
      <c r="O89" s="96" t="str">
        <f>IF(B89="","",(1-C89)*E89*J89/S84&gt;0.1)</f>
        <v/>
      </c>
      <c r="P89" s="16"/>
      <c r="Q89" s="17"/>
      <c r="R89" s="17"/>
      <c r="S89" s="35"/>
      <c r="T89" s="17"/>
      <c r="U89" s="18"/>
    </row>
    <row r="90" spans="2:21" ht="15.75" thickBot="1" x14ac:dyDescent="0.3">
      <c r="O90" s="96"/>
    </row>
    <row r="91" spans="2:21" ht="15.75" thickBot="1" x14ac:dyDescent="0.3">
      <c r="B91" s="55" t="s">
        <v>408</v>
      </c>
      <c r="C91" s="56">
        <f>C76+1</f>
        <v>5</v>
      </c>
      <c r="D91" s="199"/>
      <c r="E91" s="49"/>
      <c r="F91" s="95" t="str">
        <f>IF(COUNT(B95:B104)=COUNT(F95:F104),"","NON VALIDE, facteur d'émissions manquant pour au moins un intrant")</f>
        <v/>
      </c>
      <c r="G91" s="95"/>
      <c r="O91" s="96"/>
      <c r="P91" s="95"/>
    </row>
    <row r="92" spans="2:21" ht="15.75" customHeight="1" thickBot="1" x14ac:dyDescent="0.3">
      <c r="B92" s="547" t="s">
        <v>409</v>
      </c>
      <c r="C92" s="538" t="s">
        <v>410</v>
      </c>
      <c r="D92" s="539"/>
      <c r="E92" s="539"/>
      <c r="F92" s="539"/>
      <c r="G92" s="540"/>
      <c r="H92" s="547" t="s">
        <v>411</v>
      </c>
      <c r="I92" s="550"/>
      <c r="J92" s="550"/>
      <c r="K92" s="539"/>
      <c r="L92" s="540"/>
      <c r="M92" s="538" t="s">
        <v>412</v>
      </c>
      <c r="N92" s="540"/>
      <c r="O92" s="96"/>
      <c r="P92" s="95"/>
    </row>
    <row r="93" spans="2:21" ht="15" customHeight="1" x14ac:dyDescent="0.25">
      <c r="B93" s="548"/>
      <c r="C93" s="543" t="s">
        <v>413</v>
      </c>
      <c r="D93" s="543" t="s">
        <v>414</v>
      </c>
      <c r="E93" s="541" t="s">
        <v>415</v>
      </c>
      <c r="F93" s="545" t="s">
        <v>416</v>
      </c>
      <c r="G93" s="541" t="s">
        <v>417</v>
      </c>
      <c r="H93" s="547" t="s">
        <v>418</v>
      </c>
      <c r="I93" s="550"/>
      <c r="J93" s="551"/>
      <c r="K93" s="543" t="s">
        <v>419</v>
      </c>
      <c r="L93" s="543" t="s">
        <v>420</v>
      </c>
      <c r="M93" s="543" t="s">
        <v>421</v>
      </c>
      <c r="N93" s="543" t="s">
        <v>422</v>
      </c>
      <c r="O93" s="96"/>
    </row>
    <row r="94" spans="2:21" ht="15.75" thickBot="1" x14ac:dyDescent="0.3">
      <c r="B94" s="549"/>
      <c r="C94" s="544"/>
      <c r="D94" s="544"/>
      <c r="E94" s="542"/>
      <c r="F94" s="546"/>
      <c r="G94" s="542"/>
      <c r="H94" s="193" t="s">
        <v>423</v>
      </c>
      <c r="I94" s="50" t="s">
        <v>424</v>
      </c>
      <c r="J94" s="58" t="s">
        <v>425</v>
      </c>
      <c r="K94" s="544"/>
      <c r="L94" s="544"/>
      <c r="M94" s="544"/>
      <c r="N94" s="544"/>
      <c r="O94" s="96"/>
    </row>
    <row r="95" spans="2:21" x14ac:dyDescent="0.25">
      <c r="B95" s="150"/>
      <c r="C95" s="163" t="str">
        <f>IF(B95="","",IF(INDEX(Durabilité_List,MATCH(INDEX(Intrants_Nature,MATCH(B95,Intrants_ID,0)),Intrants_Nature_List,0))='Beschreibung der Betriebsstoffe'!$C$73,1,0))</f>
        <v/>
      </c>
      <c r="D95" s="163" t="str">
        <f>IF(B95="","",IF(INDEX(SER,MATCH(INDEX(Intrants_Nature,MATCH(B95,Intrants_ID,0)),Intrants_Nature_List,0))='Beschreibung der Betriebsstoffe'!$F$73,1,0))</f>
        <v/>
      </c>
      <c r="E95" s="163" t="str">
        <f t="shared" ref="E95:E104" si="17">IF(ISNA(MATCH(B95,Intrants_ID,0)),"",INDEX(Intrants_PCI,MATCH(B95,Intrants_ID,0)))</f>
        <v/>
      </c>
      <c r="F95" s="194"/>
      <c r="G95" s="194"/>
      <c r="H95" s="153"/>
      <c r="I95" s="154"/>
      <c r="J95" s="153"/>
      <c r="K95" s="51" t="str">
        <f>IF(OR(B95="",I95=""),"",I95*E95)</f>
        <v/>
      </c>
      <c r="L95" s="30" t="str">
        <f>IF(OR(B95="",I95=""),"",E95*I95/SUMPRODUCT($E$35:$E$44,$I$35:$I$44))</f>
        <v/>
      </c>
      <c r="M95" s="154"/>
      <c r="N95" s="177"/>
      <c r="O95" s="96" t="str">
        <f>IF(B95="","",(1-C95)*E95*J95/S99&gt;0.1)</f>
        <v/>
      </c>
    </row>
    <row r="96" spans="2:21" ht="15.75" thickBot="1" x14ac:dyDescent="0.3">
      <c r="B96" s="151"/>
      <c r="C96" s="31" t="str">
        <f>IF(B96="","",IF(INDEX(Durabilité_List,MATCH(INDEX(Intrants_Nature,MATCH(B96,Intrants_ID,0)),Intrants_Nature_List,0))='Beschreibung der Betriebsstoffe'!$C$73,1,0))</f>
        <v/>
      </c>
      <c r="D96" s="31" t="str">
        <f>IF(B96="","",IF(INDEX(SER,MATCH(INDEX(Intrants_Nature,MATCH(B96,Intrants_ID,0)),Intrants_Nature_List,0))='Beschreibung der Betriebsstoffe'!$F$73,1,0))</f>
        <v/>
      </c>
      <c r="E96" s="31" t="str">
        <f t="shared" si="17"/>
        <v/>
      </c>
      <c r="F96" s="195"/>
      <c r="G96" s="195"/>
      <c r="H96" s="155"/>
      <c r="I96" s="156"/>
      <c r="J96" s="155"/>
      <c r="K96" s="52" t="str">
        <f t="shared" ref="K96:K104" si="18">IF(OR(B96="",I96=""),"",I96*E96)</f>
        <v/>
      </c>
      <c r="L96" s="29" t="str">
        <f t="shared" ref="L96:L104" si="19">IF(OR(B96="",I96=""),"",E96*I96/SUMPRODUCT($E$35:$E$44,$I$35:$I$44))</f>
        <v/>
      </c>
      <c r="M96" s="156"/>
      <c r="N96" s="176"/>
      <c r="O96" s="96" t="str">
        <f>IF(B96="","",(1-C96)*E96*J96/S99&gt;0.1)</f>
        <v/>
      </c>
    </row>
    <row r="97" spans="2:21" x14ac:dyDescent="0.25">
      <c r="B97" s="151"/>
      <c r="C97" s="31" t="str">
        <f>IF(B97="","",IF(INDEX(Durabilité_List,MATCH(INDEX(Intrants_Nature,MATCH(B97,Intrants_ID,0)),Intrants_Nature_List,0))='Beschreibung der Betriebsstoffe'!$C$73,1,0))</f>
        <v/>
      </c>
      <c r="D97" s="31" t="str">
        <f>IF(B97="","",IF(INDEX(SER,MATCH(INDEX(Intrants_Nature,MATCH(B97,Intrants_ID,0)),Intrants_Nature_List,0))='Beschreibung der Betriebsstoffe'!$F$73,1,0))</f>
        <v/>
      </c>
      <c r="E97" s="31" t="str">
        <f t="shared" si="17"/>
        <v/>
      </c>
      <c r="F97" s="195"/>
      <c r="G97" s="195"/>
      <c r="H97" s="155"/>
      <c r="I97" s="156"/>
      <c r="J97" s="155"/>
      <c r="K97" s="52" t="str">
        <f t="shared" si="18"/>
        <v/>
      </c>
      <c r="L97" s="29" t="str">
        <f t="shared" si="19"/>
        <v/>
      </c>
      <c r="M97" s="156"/>
      <c r="N97" s="175"/>
      <c r="O97" s="96" t="str">
        <f>IF(B97="","",(1-C97)*E97*J97/S99&gt;0.1)</f>
        <v/>
      </c>
      <c r="P97" s="8"/>
      <c r="Q97" s="37" t="str">
        <f>"Ergebnis des Versorgungsplans – Jahr " &amp;C91</f>
        <v>Ergebnis des Versorgungsplans – Jahr 5</v>
      </c>
      <c r="R97" s="9"/>
      <c r="S97" s="9"/>
      <c r="T97" s="9"/>
      <c r="U97" s="10"/>
    </row>
    <row r="98" spans="2:21" x14ac:dyDescent="0.25">
      <c r="B98" s="151"/>
      <c r="C98" s="31" t="str">
        <f>IF(B98="","",IF(INDEX(Durabilité_List,MATCH(INDEX(Intrants_Nature,MATCH(B98,Intrants_ID,0)),Intrants_Nature_List,0))='Beschreibung der Betriebsstoffe'!$C$73,1,0))</f>
        <v/>
      </c>
      <c r="D98" s="31" t="str">
        <f>IF(B98="","",IF(INDEX(SER,MATCH(INDEX(Intrants_Nature,MATCH(B98,Intrants_ID,0)),Intrants_Nature_List,0))='Beschreibung der Betriebsstoffe'!$F$73,1,0))</f>
        <v/>
      </c>
      <c r="E98" s="31" t="str">
        <f t="shared" si="17"/>
        <v/>
      </c>
      <c r="F98" s="195"/>
      <c r="G98" s="195"/>
      <c r="H98" s="155"/>
      <c r="I98" s="156"/>
      <c r="J98" s="155"/>
      <c r="K98" s="52" t="str">
        <f t="shared" si="18"/>
        <v/>
      </c>
      <c r="L98" s="29" t="str">
        <f t="shared" si="19"/>
        <v/>
      </c>
      <c r="M98" s="156"/>
      <c r="N98" s="176"/>
      <c r="O98" s="96" t="str">
        <f>IF(B98="","",(1-C98)*E98*J98/S99&gt;0.1)</f>
        <v/>
      </c>
      <c r="P98" s="11"/>
      <c r="Q98" s="13"/>
      <c r="R98" s="13"/>
      <c r="S98" s="13"/>
      <c r="T98" s="13"/>
      <c r="U98" s="14"/>
    </row>
    <row r="99" spans="2:21" x14ac:dyDescent="0.25">
      <c r="B99" s="151"/>
      <c r="C99" s="31" t="str">
        <f>IF(B99="","",IF(INDEX(Durabilité_List,MATCH(INDEX(Intrants_Nature,MATCH(B99,Intrants_ID,0)),Intrants_Nature_List,0))='Beschreibung der Betriebsstoffe'!$C$73,1,0))</f>
        <v/>
      </c>
      <c r="D99" s="31" t="str">
        <f>IF(B99="","",IF(INDEX(SER,MATCH(INDEX(Intrants_Nature,MATCH(B99,Intrants_ID,0)),Intrants_Nature_List,0))='Beschreibung der Betriebsstoffe'!$F$73,1,0))</f>
        <v/>
      </c>
      <c r="E99" s="31" t="str">
        <f t="shared" si="17"/>
        <v/>
      </c>
      <c r="F99" s="195"/>
      <c r="G99" s="195"/>
      <c r="H99" s="155"/>
      <c r="I99" s="156"/>
      <c r="J99" s="155"/>
      <c r="K99" s="52" t="str">
        <f t="shared" si="18"/>
        <v/>
      </c>
      <c r="L99" s="29" t="str">
        <f t="shared" si="19"/>
        <v/>
      </c>
      <c r="M99" s="156"/>
      <c r="N99" s="176"/>
      <c r="O99" s="96" t="str">
        <f>IF(B99="","",(1-C99)*E99*J99/S99&gt;0.1)</f>
        <v/>
      </c>
      <c r="P99" s="11"/>
      <c r="Q99" s="13" t="s">
        <v>426</v>
      </c>
      <c r="R99" s="13"/>
      <c r="S99" s="186">
        <f>SUMPRODUCT(E95:E104,I95:I104)</f>
        <v>0</v>
      </c>
      <c r="T99" s="13" t="s">
        <v>427</v>
      </c>
      <c r="U99" s="14"/>
    </row>
    <row r="100" spans="2:21" x14ac:dyDescent="0.25">
      <c r="B100" s="151"/>
      <c r="C100" s="31" t="str">
        <f>IF(B100="","",IF(INDEX(Durabilité_List,MATCH(INDEX(Intrants_Nature,MATCH(B100,Intrants_ID,0)),Intrants_Nature_List,0))='Beschreibung der Betriebsstoffe'!$C$73,1,0))</f>
        <v/>
      </c>
      <c r="D100" s="31" t="str">
        <f>IF(B100="","",IF(INDEX(SER,MATCH(INDEX(Intrants_Nature,MATCH(B100,Intrants_ID,0)),Intrants_Nature_List,0))='Beschreibung der Betriebsstoffe'!$F$73,1,0))</f>
        <v/>
      </c>
      <c r="E100" s="31" t="str">
        <f t="shared" si="17"/>
        <v/>
      </c>
      <c r="F100" s="195"/>
      <c r="G100" s="195"/>
      <c r="H100" s="155"/>
      <c r="I100" s="156"/>
      <c r="J100" s="155"/>
      <c r="K100" s="52" t="str">
        <f t="shared" si="18"/>
        <v/>
      </c>
      <c r="L100" s="29" t="str">
        <f t="shared" si="19"/>
        <v/>
      </c>
      <c r="M100" s="156"/>
      <c r="N100" s="159"/>
      <c r="O100" s="96" t="str">
        <f>IF(B100="","",(1-C100)*E100*J100/S99&gt;0.1)</f>
        <v/>
      </c>
      <c r="P100" s="11"/>
      <c r="Q100" s="13" t="s">
        <v>428</v>
      </c>
      <c r="R100" s="13"/>
      <c r="S100" s="186" t="e">
        <f>IF(F91="",SUMPRODUCT(F95:F104,K95:K104)/SUM(K95:K104),"")</f>
        <v>#DIV/0!</v>
      </c>
      <c r="T100" s="13" t="s">
        <v>429</v>
      </c>
      <c r="U100" s="14"/>
    </row>
    <row r="101" spans="2:21" x14ac:dyDescent="0.25">
      <c r="B101" s="151"/>
      <c r="C101" s="31" t="str">
        <f>IF(B101="","",IF(INDEX(Durabilité_List,MATCH(INDEX(Intrants_Nature,MATCH(B101,Intrants_ID,0)),Intrants_Nature_List,0))='Beschreibung der Betriebsstoffe'!$C$73,1,0))</f>
        <v/>
      </c>
      <c r="D101" s="31" t="str">
        <f>IF(B101="","",IF(INDEX(SER,MATCH(INDEX(Intrants_Nature,MATCH(B101,Intrants_ID,0)),Intrants_Nature_List,0))='Beschreibung der Betriebsstoffe'!$F$73,1,0))</f>
        <v/>
      </c>
      <c r="E101" s="31" t="str">
        <f t="shared" si="17"/>
        <v/>
      </c>
      <c r="F101" s="195" t="str">
        <f t="shared" ref="F101:F104" si="20">IF(OR(ISNA(MATCH(B101,Intrants_ID,0)),ISNA(MATCH(B101,TransportFEID,0))),"",INDEX(Intrants_FE,MATCH(B101,Intrants_ID,0))+1/E101*VLOOKUP(B101,TransportFE,2)*VLOOKUP(B101,TransportFE,3))</f>
        <v/>
      </c>
      <c r="G101" s="195"/>
      <c r="H101" s="155"/>
      <c r="I101" s="156"/>
      <c r="J101" s="155"/>
      <c r="K101" s="52" t="str">
        <f t="shared" si="18"/>
        <v/>
      </c>
      <c r="L101" s="29" t="str">
        <f t="shared" si="19"/>
        <v/>
      </c>
      <c r="M101" s="156"/>
      <c r="N101" s="159"/>
      <c r="O101" s="96" t="str">
        <f>IF(B101="","",(1-C101)*E101*J101/S99&gt;0.1)</f>
        <v/>
      </c>
      <c r="P101" s="11"/>
      <c r="Q101" s="13" t="s">
        <v>430</v>
      </c>
      <c r="R101" s="13"/>
      <c r="S101" s="36">
        <f>SUMPRODUCT(L95:L104,C95:C104)</f>
        <v>0</v>
      </c>
      <c r="T101" s="13" t="s">
        <v>431</v>
      </c>
      <c r="U101" s="14"/>
    </row>
    <row r="102" spans="2:21" x14ac:dyDescent="0.25">
      <c r="B102" s="151"/>
      <c r="C102" s="31" t="str">
        <f>IF(B102="","",IF(INDEX(Durabilité_List,MATCH(INDEX(Intrants_Nature,MATCH(B102,Intrants_ID,0)),Intrants_Nature_List,0))='Beschreibung der Betriebsstoffe'!$C$73,1,0))</f>
        <v/>
      </c>
      <c r="D102" s="31" t="str">
        <f>IF(B102="","",IF(INDEX(SER,MATCH(INDEX(Intrants_Nature,MATCH(B102,Intrants_ID,0)),Intrants_Nature_List,0))='Beschreibung der Betriebsstoffe'!$F$73,1,0))</f>
        <v/>
      </c>
      <c r="E102" s="31" t="str">
        <f t="shared" si="17"/>
        <v/>
      </c>
      <c r="F102" s="195" t="str">
        <f t="shared" si="20"/>
        <v/>
      </c>
      <c r="G102" s="195"/>
      <c r="H102" s="155"/>
      <c r="I102" s="156"/>
      <c r="J102" s="155"/>
      <c r="K102" s="52" t="str">
        <f t="shared" si="18"/>
        <v/>
      </c>
      <c r="L102" s="29" t="str">
        <f t="shared" si="19"/>
        <v/>
      </c>
      <c r="M102" s="156"/>
      <c r="N102" s="159"/>
      <c r="O102" s="96" t="str">
        <f>IF(B102="","",(1-C102)*E102*J102/S99&gt;0.1)</f>
        <v/>
      </c>
      <c r="P102" s="11"/>
      <c r="Q102" s="13" t="s">
        <v>432</v>
      </c>
      <c r="R102" s="13"/>
      <c r="S102" s="221">
        <f>SUMPRODUCT(M95:M104*I95:I104)</f>
        <v>0</v>
      </c>
      <c r="T102" s="13" t="s">
        <v>433</v>
      </c>
      <c r="U102" s="14"/>
    </row>
    <row r="103" spans="2:21" x14ac:dyDescent="0.25">
      <c r="B103" s="151"/>
      <c r="C103" s="31" t="str">
        <f>IF(B103="","",IF(INDEX(Durabilité_List,MATCH(INDEX(Intrants_Nature,MATCH(B103,Intrants_ID,0)),Intrants_Nature_List,0))='Beschreibung der Betriebsstoffe'!$C$73,1,0))</f>
        <v/>
      </c>
      <c r="D103" s="31" t="str">
        <f>IF(B103="","",IF(INDEX(SER,MATCH(INDEX(Intrants_Nature,MATCH(B103,Intrants_ID,0)),Intrants_Nature_List,0))='Beschreibung der Betriebsstoffe'!$F$73,1,0))</f>
        <v/>
      </c>
      <c r="E103" s="31" t="str">
        <f t="shared" si="17"/>
        <v/>
      </c>
      <c r="F103" s="195" t="str">
        <f t="shared" si="20"/>
        <v/>
      </c>
      <c r="G103" s="195"/>
      <c r="H103" s="155"/>
      <c r="I103" s="156"/>
      <c r="J103" s="155"/>
      <c r="K103" s="52" t="str">
        <f t="shared" si="18"/>
        <v/>
      </c>
      <c r="L103" s="29" t="str">
        <f t="shared" si="19"/>
        <v/>
      </c>
      <c r="M103" s="156"/>
      <c r="N103" s="159"/>
      <c r="O103" s="96" t="str">
        <f>IF(B103="","",(1-C103)*E103*J103/S99&gt;0.1)</f>
        <v/>
      </c>
      <c r="P103" s="11"/>
      <c r="Q103" s="13" t="s">
        <v>434</v>
      </c>
      <c r="R103" s="13"/>
      <c r="S103" s="200">
        <f>SUMPRODUCT(L95:L104,D95:D104)</f>
        <v>0</v>
      </c>
      <c r="T103" s="13" t="s">
        <v>435</v>
      </c>
      <c r="U103" s="14"/>
    </row>
    <row r="104" spans="2:21" ht="15.75" thickBot="1" x14ac:dyDescent="0.3">
      <c r="B104" s="152"/>
      <c r="C104" s="32" t="str">
        <f>IF(B104="","",IF(INDEX(Durabilité_List,MATCH(INDEX(Intrants_Nature,MATCH(B104,Intrants_ID,0)),Intrants_Nature_List,0))='Beschreibung der Betriebsstoffe'!$C$73,1,0))</f>
        <v/>
      </c>
      <c r="D104" s="32" t="str">
        <f>IF(B104="","",IF(INDEX(SER,MATCH(INDEX(Intrants_Nature,MATCH(B104,Intrants_ID,0)),Intrants_Nature_List,0))='Beschreibung der Betriebsstoffe'!$F$73,1,0))</f>
        <v/>
      </c>
      <c r="E104" s="32" t="str">
        <f t="shared" si="17"/>
        <v/>
      </c>
      <c r="F104" s="196" t="str">
        <f t="shared" si="20"/>
        <v/>
      </c>
      <c r="G104" s="196"/>
      <c r="H104" s="157"/>
      <c r="I104" s="158"/>
      <c r="J104" s="157"/>
      <c r="K104" s="53" t="str">
        <f t="shared" si="18"/>
        <v/>
      </c>
      <c r="L104" s="33" t="str">
        <f t="shared" si="19"/>
        <v/>
      </c>
      <c r="M104" s="158"/>
      <c r="N104" s="160"/>
      <c r="O104" s="96" t="str">
        <f>IF(B104="","",(1-C104)*E104*J104/S99&gt;0.1)</f>
        <v/>
      </c>
      <c r="P104" s="16"/>
      <c r="Q104" s="17"/>
      <c r="R104" s="17"/>
      <c r="S104" s="35"/>
      <c r="T104" s="17"/>
      <c r="U104" s="18"/>
    </row>
    <row r="105" spans="2:21" ht="15.75" thickBot="1" x14ac:dyDescent="0.3">
      <c r="O105" s="96"/>
    </row>
    <row r="106" spans="2:21" ht="15.75" thickBot="1" x14ac:dyDescent="0.3">
      <c r="B106" s="55" t="s">
        <v>436</v>
      </c>
      <c r="C106" s="56">
        <f>C91+1</f>
        <v>6</v>
      </c>
      <c r="D106" s="199"/>
      <c r="E106" s="49"/>
      <c r="F106" s="95" t="str">
        <f>IF(COUNT(B110:B119)=COUNT(F110:F119),"","NON VALIDE, facteur d'émissions manquant pour au moins un intrant")</f>
        <v/>
      </c>
      <c r="G106" s="95"/>
      <c r="O106" s="96"/>
      <c r="P106" s="95"/>
    </row>
    <row r="107" spans="2:21" ht="15.75" customHeight="1" thickBot="1" x14ac:dyDescent="0.3">
      <c r="B107" s="547" t="s">
        <v>437</v>
      </c>
      <c r="C107" s="538" t="s">
        <v>438</v>
      </c>
      <c r="D107" s="539"/>
      <c r="E107" s="539"/>
      <c r="F107" s="539"/>
      <c r="G107" s="540"/>
      <c r="H107" s="547" t="s">
        <v>439</v>
      </c>
      <c r="I107" s="550"/>
      <c r="J107" s="550"/>
      <c r="K107" s="539"/>
      <c r="L107" s="540"/>
      <c r="M107" s="538" t="s">
        <v>440</v>
      </c>
      <c r="N107" s="540"/>
      <c r="O107" s="96"/>
      <c r="P107" s="95"/>
    </row>
    <row r="108" spans="2:21" ht="15" customHeight="1" x14ac:dyDescent="0.25">
      <c r="B108" s="548"/>
      <c r="C108" s="543" t="s">
        <v>441</v>
      </c>
      <c r="D108" s="543" t="s">
        <v>442</v>
      </c>
      <c r="E108" s="541" t="s">
        <v>443</v>
      </c>
      <c r="F108" s="545" t="s">
        <v>444</v>
      </c>
      <c r="G108" s="541" t="s">
        <v>445</v>
      </c>
      <c r="H108" s="547" t="s">
        <v>446</v>
      </c>
      <c r="I108" s="550"/>
      <c r="J108" s="551"/>
      <c r="K108" s="543" t="s">
        <v>447</v>
      </c>
      <c r="L108" s="543" t="s">
        <v>448</v>
      </c>
      <c r="M108" s="543" t="s">
        <v>449</v>
      </c>
      <c r="N108" s="543" t="s">
        <v>450</v>
      </c>
      <c r="O108" s="96"/>
    </row>
    <row r="109" spans="2:21" ht="15.75" thickBot="1" x14ac:dyDescent="0.3">
      <c r="B109" s="549"/>
      <c r="C109" s="544"/>
      <c r="D109" s="544"/>
      <c r="E109" s="542"/>
      <c r="F109" s="546"/>
      <c r="G109" s="542"/>
      <c r="H109" s="193" t="s">
        <v>451</v>
      </c>
      <c r="I109" s="50" t="s">
        <v>452</v>
      </c>
      <c r="J109" s="58" t="s">
        <v>453</v>
      </c>
      <c r="K109" s="544"/>
      <c r="L109" s="544"/>
      <c r="M109" s="544"/>
      <c r="N109" s="544"/>
      <c r="O109" s="96"/>
    </row>
    <row r="110" spans="2:21" x14ac:dyDescent="0.25">
      <c r="B110" s="150"/>
      <c r="C110" s="163" t="str">
        <f>IF(B110="","",IF(INDEX(Durabilité_List,MATCH(INDEX(Intrants_Nature,MATCH(B110,Intrants_ID,0)),Intrants_Nature_List,0))='Beschreibung der Betriebsstoffe'!$C$73,1,0))</f>
        <v/>
      </c>
      <c r="D110" s="163" t="str">
        <f>IF(B110="","",IF(INDEX(SER,MATCH(INDEX(Intrants_Nature,MATCH(B110,Intrants_ID,0)),Intrants_Nature_List,0))='Beschreibung der Betriebsstoffe'!$F$73,1,0))</f>
        <v/>
      </c>
      <c r="E110" s="163" t="str">
        <f t="shared" ref="E110:E119" si="21">IF(ISNA(MATCH(B110,Intrants_ID,0)),"",INDEX(Intrants_PCI,MATCH(B110,Intrants_ID,0)))</f>
        <v/>
      </c>
      <c r="F110" s="194"/>
      <c r="G110" s="194"/>
      <c r="H110" s="153"/>
      <c r="I110" s="154"/>
      <c r="J110" s="153"/>
      <c r="K110" s="51" t="str">
        <f>IF(OR(B110="",I110=""),"",I110*E110)</f>
        <v/>
      </c>
      <c r="L110" s="30" t="str">
        <f>IF(OR(B110="",I110=""),"",E110*I110/SUMPRODUCT($E$35:$E$44,$I$35:$I$44))</f>
        <v/>
      </c>
      <c r="M110" s="154"/>
      <c r="N110" s="177"/>
      <c r="O110" s="96" t="str">
        <f>IF(B110="","",(1-C110)*E110*J110/S114&gt;0.1)</f>
        <v/>
      </c>
    </row>
    <row r="111" spans="2:21" ht="15.75" thickBot="1" x14ac:dyDescent="0.3">
      <c r="B111" s="151"/>
      <c r="C111" s="31" t="str">
        <f>IF(B111="","",IF(INDEX(Durabilité_List,MATCH(INDEX(Intrants_Nature,MATCH(B111,Intrants_ID,0)),Intrants_Nature_List,0))='Beschreibung der Betriebsstoffe'!$C$73,1,0))</f>
        <v/>
      </c>
      <c r="D111" s="31" t="str">
        <f>IF(B111="","",IF(INDEX(SER,MATCH(INDEX(Intrants_Nature,MATCH(B111,Intrants_ID,0)),Intrants_Nature_List,0))='Beschreibung der Betriebsstoffe'!$F$73,1,0))</f>
        <v/>
      </c>
      <c r="E111" s="31" t="str">
        <f t="shared" si="21"/>
        <v/>
      </c>
      <c r="F111" s="195"/>
      <c r="G111" s="195"/>
      <c r="H111" s="155"/>
      <c r="I111" s="156"/>
      <c r="J111" s="155"/>
      <c r="K111" s="52" t="str">
        <f t="shared" ref="K111:K119" si="22">IF(OR(B111="",I111=""),"",I111*E111)</f>
        <v/>
      </c>
      <c r="L111" s="29" t="str">
        <f t="shared" ref="L111:L119" si="23">IF(OR(B111="",I111=""),"",E111*I111/SUMPRODUCT($E$35:$E$44,$I$35:$I$44))</f>
        <v/>
      </c>
      <c r="M111" s="156"/>
      <c r="N111" s="176"/>
      <c r="O111" s="96" t="str">
        <f>IF(B111="","",(1-C111)*E111*J111/S114&gt;0.1)</f>
        <v/>
      </c>
    </row>
    <row r="112" spans="2:21" x14ac:dyDescent="0.25">
      <c r="B112" s="151"/>
      <c r="C112" s="31" t="str">
        <f>IF(B112="","",IF(INDEX(Durabilité_List,MATCH(INDEX(Intrants_Nature,MATCH(B112,Intrants_ID,0)),Intrants_Nature_List,0))='Beschreibung der Betriebsstoffe'!$C$73,1,0))</f>
        <v/>
      </c>
      <c r="D112" s="31" t="str">
        <f>IF(B112="","",IF(INDEX(SER,MATCH(INDEX(Intrants_Nature,MATCH(B112,Intrants_ID,0)),Intrants_Nature_List,0))='Beschreibung der Betriebsstoffe'!$F$73,1,0))</f>
        <v/>
      </c>
      <c r="E112" s="31" t="str">
        <f t="shared" si="21"/>
        <v/>
      </c>
      <c r="F112" s="195"/>
      <c r="G112" s="195"/>
      <c r="H112" s="155"/>
      <c r="I112" s="156"/>
      <c r="J112" s="155"/>
      <c r="K112" s="52" t="str">
        <f t="shared" si="22"/>
        <v/>
      </c>
      <c r="L112" s="29" t="str">
        <f t="shared" si="23"/>
        <v/>
      </c>
      <c r="M112" s="156"/>
      <c r="N112" s="175"/>
      <c r="O112" s="96" t="str">
        <f>IF(B112="","",(1-C112)*E112*J112/S114&gt;0.1)</f>
        <v/>
      </c>
      <c r="P112" s="8"/>
      <c r="Q112" s="37" t="str">
        <f>"Ergebnis des Versorgungsplans – Jahr " &amp;C106</f>
        <v>Ergebnis des Versorgungsplans – Jahr 6</v>
      </c>
      <c r="R112" s="9"/>
      <c r="S112" s="9"/>
      <c r="T112" s="9"/>
      <c r="U112" s="10"/>
    </row>
    <row r="113" spans="2:21" x14ac:dyDescent="0.25">
      <c r="B113" s="151"/>
      <c r="C113" s="31" t="str">
        <f>IF(B113="","",IF(INDEX(Durabilité_List,MATCH(INDEX(Intrants_Nature,MATCH(B113,Intrants_ID,0)),Intrants_Nature_List,0))='Beschreibung der Betriebsstoffe'!$C$73,1,0))</f>
        <v/>
      </c>
      <c r="D113" s="31" t="str">
        <f>IF(B113="","",IF(INDEX(SER,MATCH(INDEX(Intrants_Nature,MATCH(B113,Intrants_ID,0)),Intrants_Nature_List,0))='Beschreibung der Betriebsstoffe'!$F$73,1,0))</f>
        <v/>
      </c>
      <c r="E113" s="31" t="str">
        <f t="shared" si="21"/>
        <v/>
      </c>
      <c r="F113" s="195"/>
      <c r="G113" s="195"/>
      <c r="H113" s="155"/>
      <c r="I113" s="156"/>
      <c r="J113" s="155"/>
      <c r="K113" s="52" t="str">
        <f t="shared" si="22"/>
        <v/>
      </c>
      <c r="L113" s="29" t="str">
        <f t="shared" si="23"/>
        <v/>
      </c>
      <c r="M113" s="156"/>
      <c r="N113" s="176"/>
      <c r="O113" s="96" t="str">
        <f>IF(B113="","",(1-C113)*E113*J113/S114&gt;0.1)</f>
        <v/>
      </c>
      <c r="P113" s="11"/>
      <c r="Q113" s="13"/>
      <c r="R113" s="13"/>
      <c r="S113" s="13"/>
      <c r="T113" s="13"/>
      <c r="U113" s="14"/>
    </row>
    <row r="114" spans="2:21" x14ac:dyDescent="0.25">
      <c r="B114" s="151"/>
      <c r="C114" s="31" t="str">
        <f>IF(B114="","",IF(INDEX(Durabilité_List,MATCH(INDEX(Intrants_Nature,MATCH(B114,Intrants_ID,0)),Intrants_Nature_List,0))='Beschreibung der Betriebsstoffe'!$C$73,1,0))</f>
        <v/>
      </c>
      <c r="D114" s="31" t="str">
        <f>IF(B114="","",IF(INDEX(SER,MATCH(INDEX(Intrants_Nature,MATCH(B114,Intrants_ID,0)),Intrants_Nature_List,0))='Beschreibung der Betriebsstoffe'!$F$73,1,0))</f>
        <v/>
      </c>
      <c r="E114" s="31" t="str">
        <f t="shared" si="21"/>
        <v/>
      </c>
      <c r="F114" s="195"/>
      <c r="G114" s="195"/>
      <c r="H114" s="155"/>
      <c r="I114" s="156"/>
      <c r="J114" s="155"/>
      <c r="K114" s="52" t="str">
        <f t="shared" si="22"/>
        <v/>
      </c>
      <c r="L114" s="29" t="str">
        <f t="shared" si="23"/>
        <v/>
      </c>
      <c r="M114" s="156"/>
      <c r="N114" s="176"/>
      <c r="O114" s="96" t="str">
        <f>IF(B114="","",(1-C114)*E114*J114/S114&gt;0.1)</f>
        <v/>
      </c>
      <c r="P114" s="11"/>
      <c r="Q114" s="13" t="s">
        <v>454</v>
      </c>
      <c r="R114" s="13"/>
      <c r="S114" s="186">
        <f>SUMPRODUCT(E110:E119,I110:I119)</f>
        <v>0</v>
      </c>
      <c r="T114" s="13" t="s">
        <v>455</v>
      </c>
      <c r="U114" s="14"/>
    </row>
    <row r="115" spans="2:21" x14ac:dyDescent="0.25">
      <c r="B115" s="151"/>
      <c r="C115" s="31" t="str">
        <f>IF(B115="","",IF(INDEX(Durabilité_List,MATCH(INDEX(Intrants_Nature,MATCH(B115,Intrants_ID,0)),Intrants_Nature_List,0))='Beschreibung der Betriebsstoffe'!$C$73,1,0))</f>
        <v/>
      </c>
      <c r="D115" s="31" t="str">
        <f>IF(B115="","",IF(INDEX(SER,MATCH(INDEX(Intrants_Nature,MATCH(B115,Intrants_ID,0)),Intrants_Nature_List,0))='Beschreibung der Betriebsstoffe'!$F$73,1,0))</f>
        <v/>
      </c>
      <c r="E115" s="31" t="str">
        <f t="shared" si="21"/>
        <v/>
      </c>
      <c r="F115" s="195" t="str">
        <f t="shared" ref="F115:F119" si="24">IF(OR(ISNA(MATCH(B115,Intrants_ID,0)),ISNA(MATCH(B115,TransportFEID,0))),"",INDEX(Intrants_FE,MATCH(B115,Intrants_ID,0))+1/E115*VLOOKUP(B115,TransportFE,2)*VLOOKUP(B115,TransportFE,3))</f>
        <v/>
      </c>
      <c r="G115" s="195"/>
      <c r="H115" s="155"/>
      <c r="I115" s="156"/>
      <c r="J115" s="155"/>
      <c r="K115" s="52" t="str">
        <f t="shared" si="22"/>
        <v/>
      </c>
      <c r="L115" s="29" t="str">
        <f t="shared" si="23"/>
        <v/>
      </c>
      <c r="M115" s="156"/>
      <c r="N115" s="159"/>
      <c r="O115" s="96" t="str">
        <f>IF(B115="","",(1-C115)*E115*J115/S114&gt;0.1)</f>
        <v/>
      </c>
      <c r="P115" s="11"/>
      <c r="Q115" s="13" t="s">
        <v>456</v>
      </c>
      <c r="R115" s="13"/>
      <c r="S115" s="186" t="e">
        <f>IF(F106="",SUMPRODUCT(F110:F119,K110:K119)/SUM(K110:K119),"")</f>
        <v>#DIV/0!</v>
      </c>
      <c r="T115" s="13" t="s">
        <v>457</v>
      </c>
      <c r="U115" s="14"/>
    </row>
    <row r="116" spans="2:21" x14ac:dyDescent="0.25">
      <c r="B116" s="151"/>
      <c r="C116" s="31" t="str">
        <f>IF(B116="","",IF(INDEX(Durabilité_List,MATCH(INDEX(Intrants_Nature,MATCH(B116,Intrants_ID,0)),Intrants_Nature_List,0))='Beschreibung der Betriebsstoffe'!$C$73,1,0))</f>
        <v/>
      </c>
      <c r="D116" s="31" t="str">
        <f>IF(B116="","",IF(INDEX(SER,MATCH(INDEX(Intrants_Nature,MATCH(B116,Intrants_ID,0)),Intrants_Nature_List,0))='Beschreibung der Betriebsstoffe'!$F$73,1,0))</f>
        <v/>
      </c>
      <c r="E116" s="31" t="str">
        <f t="shared" si="21"/>
        <v/>
      </c>
      <c r="F116" s="195" t="str">
        <f t="shared" si="24"/>
        <v/>
      </c>
      <c r="G116" s="195"/>
      <c r="H116" s="155"/>
      <c r="I116" s="156"/>
      <c r="J116" s="155"/>
      <c r="K116" s="52" t="str">
        <f t="shared" si="22"/>
        <v/>
      </c>
      <c r="L116" s="29" t="str">
        <f t="shared" si="23"/>
        <v/>
      </c>
      <c r="M116" s="156"/>
      <c r="N116" s="159"/>
      <c r="O116" s="96" t="str">
        <f>IF(B116="","",(1-C116)*E116*J116/S114&gt;0.1)</f>
        <v/>
      </c>
      <c r="P116" s="11"/>
      <c r="Q116" s="13" t="s">
        <v>458</v>
      </c>
      <c r="R116" s="13"/>
      <c r="S116" s="36">
        <f>SUMPRODUCT(L110:L119,C110:C119)</f>
        <v>0</v>
      </c>
      <c r="T116" s="13" t="s">
        <v>459</v>
      </c>
      <c r="U116" s="14"/>
    </row>
    <row r="117" spans="2:21" x14ac:dyDescent="0.25">
      <c r="B117" s="151"/>
      <c r="C117" s="31" t="str">
        <f>IF(B117="","",IF(INDEX(Durabilité_List,MATCH(INDEX(Intrants_Nature,MATCH(B117,Intrants_ID,0)),Intrants_Nature_List,0))='Beschreibung der Betriebsstoffe'!$C$73,1,0))</f>
        <v/>
      </c>
      <c r="D117" s="31" t="str">
        <f>IF(B117="","",IF(INDEX(SER,MATCH(INDEX(Intrants_Nature,MATCH(B117,Intrants_ID,0)),Intrants_Nature_List,0))='Beschreibung der Betriebsstoffe'!$F$73,1,0))</f>
        <v/>
      </c>
      <c r="E117" s="31" t="str">
        <f t="shared" si="21"/>
        <v/>
      </c>
      <c r="F117" s="195" t="str">
        <f t="shared" si="24"/>
        <v/>
      </c>
      <c r="G117" s="195"/>
      <c r="H117" s="155"/>
      <c r="I117" s="156"/>
      <c r="J117" s="155"/>
      <c r="K117" s="52" t="str">
        <f t="shared" si="22"/>
        <v/>
      </c>
      <c r="L117" s="29" t="str">
        <f t="shared" si="23"/>
        <v/>
      </c>
      <c r="M117" s="156"/>
      <c r="N117" s="159"/>
      <c r="O117" s="96" t="str">
        <f>IF(B117="","",(1-C117)*E117*J117/S114&gt;0.1)</f>
        <v/>
      </c>
      <c r="P117" s="11"/>
      <c r="Q117" s="13" t="s">
        <v>460</v>
      </c>
      <c r="R117" s="13"/>
      <c r="S117" s="221">
        <f>SUMPRODUCT(M110:M119*I110:I119)</f>
        <v>0</v>
      </c>
      <c r="T117" s="13" t="s">
        <v>461</v>
      </c>
      <c r="U117" s="14"/>
    </row>
    <row r="118" spans="2:21" x14ac:dyDescent="0.25">
      <c r="B118" s="151"/>
      <c r="C118" s="31" t="str">
        <f>IF(B118="","",IF(INDEX(Durabilité_List,MATCH(INDEX(Intrants_Nature,MATCH(B118,Intrants_ID,0)),Intrants_Nature_List,0))='Beschreibung der Betriebsstoffe'!$C$73,1,0))</f>
        <v/>
      </c>
      <c r="D118" s="31" t="str">
        <f>IF(B118="","",IF(INDEX(SER,MATCH(INDEX(Intrants_Nature,MATCH(B118,Intrants_ID,0)),Intrants_Nature_List,0))='Beschreibung der Betriebsstoffe'!$F$73,1,0))</f>
        <v/>
      </c>
      <c r="E118" s="31" t="str">
        <f t="shared" si="21"/>
        <v/>
      </c>
      <c r="F118" s="195" t="str">
        <f t="shared" si="24"/>
        <v/>
      </c>
      <c r="G118" s="195"/>
      <c r="H118" s="155"/>
      <c r="I118" s="156"/>
      <c r="J118" s="155"/>
      <c r="K118" s="52" t="str">
        <f t="shared" si="22"/>
        <v/>
      </c>
      <c r="L118" s="29" t="str">
        <f t="shared" si="23"/>
        <v/>
      </c>
      <c r="M118" s="156"/>
      <c r="N118" s="159"/>
      <c r="O118" s="96" t="str">
        <f>IF(B118="","",(1-C118)*E118*J118/S114&gt;0.1)</f>
        <v/>
      </c>
      <c r="P118" s="11"/>
      <c r="Q118" s="13" t="s">
        <v>462</v>
      </c>
      <c r="R118" s="13"/>
      <c r="S118" s="200">
        <f>SUMPRODUCT(L110:L119,D110:D119)</f>
        <v>0</v>
      </c>
      <c r="T118" s="13" t="s">
        <v>463</v>
      </c>
      <c r="U118" s="14"/>
    </row>
    <row r="119" spans="2:21" ht="15.75" thickBot="1" x14ac:dyDescent="0.3">
      <c r="B119" s="152"/>
      <c r="C119" s="32" t="str">
        <f>IF(B119="","",IF(INDEX(Durabilité_List,MATCH(INDEX(Intrants_Nature,MATCH(B119,Intrants_ID,0)),Intrants_Nature_List,0))='Beschreibung der Betriebsstoffe'!$C$73,1,0))</f>
        <v/>
      </c>
      <c r="D119" s="32" t="str">
        <f>IF(B119="","",IF(INDEX(SER,MATCH(INDEX(Intrants_Nature,MATCH(B119,Intrants_ID,0)),Intrants_Nature_List,0))='Beschreibung der Betriebsstoffe'!$F$73,1,0))</f>
        <v/>
      </c>
      <c r="E119" s="32" t="str">
        <f t="shared" si="21"/>
        <v/>
      </c>
      <c r="F119" s="196" t="str">
        <f t="shared" si="24"/>
        <v/>
      </c>
      <c r="G119" s="196"/>
      <c r="H119" s="157"/>
      <c r="I119" s="158"/>
      <c r="J119" s="157"/>
      <c r="K119" s="53" t="str">
        <f t="shared" si="22"/>
        <v/>
      </c>
      <c r="L119" s="33" t="str">
        <f t="shared" si="23"/>
        <v/>
      </c>
      <c r="M119" s="158"/>
      <c r="N119" s="160"/>
      <c r="O119" s="96" t="str">
        <f>IF(B119="","",(1-C119)*E119*J119/S114&gt;0.1)</f>
        <v/>
      </c>
      <c r="P119" s="16"/>
      <c r="Q119" s="17"/>
      <c r="R119" s="17"/>
      <c r="S119" s="35"/>
      <c r="T119" s="17"/>
      <c r="U119" s="18"/>
    </row>
    <row r="120" spans="2:21" ht="15.75" thickBot="1" x14ac:dyDescent="0.3">
      <c r="O120" s="96"/>
    </row>
    <row r="121" spans="2:21" ht="15.75" thickBot="1" x14ac:dyDescent="0.3">
      <c r="B121" s="55" t="s">
        <v>464</v>
      </c>
      <c r="C121" s="56">
        <f>C106+1</f>
        <v>7</v>
      </c>
      <c r="D121" s="199"/>
      <c r="E121" s="49"/>
      <c r="F121" s="95" t="str">
        <f>IF(COUNT(B125:B134)=COUNT(F125:F134),"","NON VALIDE, facteur d'émissions manquant pour au moins un intrant")</f>
        <v/>
      </c>
      <c r="G121" s="95"/>
      <c r="O121" s="96"/>
      <c r="P121" s="95"/>
    </row>
    <row r="122" spans="2:21" ht="15.75" customHeight="1" thickBot="1" x14ac:dyDescent="0.3">
      <c r="B122" s="547" t="s">
        <v>465</v>
      </c>
      <c r="C122" s="538" t="s">
        <v>466</v>
      </c>
      <c r="D122" s="539"/>
      <c r="E122" s="539"/>
      <c r="F122" s="539"/>
      <c r="G122" s="540"/>
      <c r="H122" s="547" t="s">
        <v>467</v>
      </c>
      <c r="I122" s="550"/>
      <c r="J122" s="550"/>
      <c r="K122" s="539"/>
      <c r="L122" s="540"/>
      <c r="M122" s="538" t="s">
        <v>468</v>
      </c>
      <c r="N122" s="540"/>
      <c r="O122" s="96"/>
      <c r="P122" s="95"/>
    </row>
    <row r="123" spans="2:21" ht="15" customHeight="1" x14ac:dyDescent="0.25">
      <c r="B123" s="548"/>
      <c r="C123" s="543" t="s">
        <v>469</v>
      </c>
      <c r="D123" s="543" t="s">
        <v>470</v>
      </c>
      <c r="E123" s="541" t="s">
        <v>471</v>
      </c>
      <c r="F123" s="545" t="s">
        <v>472</v>
      </c>
      <c r="G123" s="541" t="s">
        <v>473</v>
      </c>
      <c r="H123" s="547" t="s">
        <v>474</v>
      </c>
      <c r="I123" s="550"/>
      <c r="J123" s="551"/>
      <c r="K123" s="543" t="s">
        <v>475</v>
      </c>
      <c r="L123" s="543" t="s">
        <v>476</v>
      </c>
      <c r="M123" s="543" t="s">
        <v>477</v>
      </c>
      <c r="N123" s="543" t="s">
        <v>478</v>
      </c>
      <c r="O123" s="96"/>
    </row>
    <row r="124" spans="2:21" ht="15.75" thickBot="1" x14ac:dyDescent="0.3">
      <c r="B124" s="549"/>
      <c r="C124" s="544"/>
      <c r="D124" s="544"/>
      <c r="E124" s="542"/>
      <c r="F124" s="546"/>
      <c r="G124" s="542"/>
      <c r="H124" s="193" t="s">
        <v>479</v>
      </c>
      <c r="I124" s="50" t="s">
        <v>480</v>
      </c>
      <c r="J124" s="58" t="s">
        <v>481</v>
      </c>
      <c r="K124" s="544"/>
      <c r="L124" s="544"/>
      <c r="M124" s="544"/>
      <c r="N124" s="544"/>
      <c r="O124" s="96"/>
    </row>
    <row r="125" spans="2:21" x14ac:dyDescent="0.25">
      <c r="B125" s="150"/>
      <c r="C125" s="163" t="str">
        <f>IF(B125="","",IF(INDEX(Durabilité_List,MATCH(INDEX(Intrants_Nature,MATCH(B125,Intrants_ID,0)),Intrants_Nature_List,0))='Beschreibung der Betriebsstoffe'!$C$73,1,0))</f>
        <v/>
      </c>
      <c r="D125" s="163" t="str">
        <f>IF(B125="","",IF(INDEX(SER,MATCH(INDEX(Intrants_Nature,MATCH(B125,Intrants_ID,0)),Intrants_Nature_List,0))='Beschreibung der Betriebsstoffe'!$F$73,1,0))</f>
        <v/>
      </c>
      <c r="E125" s="163" t="str">
        <f t="shared" ref="E125:E134" si="25">IF(ISNA(MATCH(B125,Intrants_ID,0)),"",INDEX(Intrants_PCI,MATCH(B125,Intrants_ID,0)))</f>
        <v/>
      </c>
      <c r="F125" s="194"/>
      <c r="G125" s="194"/>
      <c r="H125" s="153"/>
      <c r="I125" s="154"/>
      <c r="J125" s="153"/>
      <c r="K125" s="51" t="str">
        <f>IF(OR(B125="",I125=""),"",I125*E125)</f>
        <v/>
      </c>
      <c r="L125" s="30" t="str">
        <f>IF(OR(B125="",I125=""),"",E125*I125/SUMPRODUCT($E$35:$E$44,$I$35:$I$44))</f>
        <v/>
      </c>
      <c r="M125" s="154"/>
      <c r="N125" s="177"/>
      <c r="O125" s="96" t="str">
        <f>IF(B125="","",(1-C125)*E125*J125/S129&gt;0.1)</f>
        <v/>
      </c>
    </row>
    <row r="126" spans="2:21" ht="15.75" thickBot="1" x14ac:dyDescent="0.3">
      <c r="B126" s="151"/>
      <c r="C126" s="31" t="str">
        <f>IF(B126="","",IF(INDEX(Durabilité_List,MATCH(INDEX(Intrants_Nature,MATCH(B126,Intrants_ID,0)),Intrants_Nature_List,0))='Beschreibung der Betriebsstoffe'!$C$73,1,0))</f>
        <v/>
      </c>
      <c r="D126" s="31" t="str">
        <f>IF(B126="","",IF(INDEX(SER,MATCH(INDEX(Intrants_Nature,MATCH(B126,Intrants_ID,0)),Intrants_Nature_List,0))='Beschreibung der Betriebsstoffe'!$F$73,1,0))</f>
        <v/>
      </c>
      <c r="E126" s="31" t="str">
        <f t="shared" si="25"/>
        <v/>
      </c>
      <c r="F126" s="195"/>
      <c r="G126" s="195"/>
      <c r="H126" s="155"/>
      <c r="I126" s="156"/>
      <c r="J126" s="155"/>
      <c r="K126" s="52" t="str">
        <f t="shared" ref="K126:K134" si="26">IF(OR(B126="",I126=""),"",I126*E126)</f>
        <v/>
      </c>
      <c r="L126" s="29" t="str">
        <f t="shared" ref="L126:L134" si="27">IF(OR(B126="",I126=""),"",E126*I126/SUMPRODUCT($E$35:$E$44,$I$35:$I$44))</f>
        <v/>
      </c>
      <c r="M126" s="156"/>
      <c r="N126" s="176"/>
      <c r="O126" s="96" t="str">
        <f>IF(B126="","",(1-C126)*E126*J126/S129&gt;0.1)</f>
        <v/>
      </c>
    </row>
    <row r="127" spans="2:21" x14ac:dyDescent="0.25">
      <c r="B127" s="151"/>
      <c r="C127" s="31" t="str">
        <f>IF(B127="","",IF(INDEX(Durabilité_List,MATCH(INDEX(Intrants_Nature,MATCH(B127,Intrants_ID,0)),Intrants_Nature_List,0))='Beschreibung der Betriebsstoffe'!$C$73,1,0))</f>
        <v/>
      </c>
      <c r="D127" s="31" t="str">
        <f>IF(B127="","",IF(INDEX(SER,MATCH(INDEX(Intrants_Nature,MATCH(B127,Intrants_ID,0)),Intrants_Nature_List,0))='Beschreibung der Betriebsstoffe'!$F$73,1,0))</f>
        <v/>
      </c>
      <c r="E127" s="31" t="str">
        <f t="shared" si="25"/>
        <v/>
      </c>
      <c r="F127" s="195"/>
      <c r="G127" s="195"/>
      <c r="H127" s="155"/>
      <c r="I127" s="156"/>
      <c r="J127" s="155"/>
      <c r="K127" s="52" t="str">
        <f t="shared" si="26"/>
        <v/>
      </c>
      <c r="L127" s="29" t="str">
        <f t="shared" si="27"/>
        <v/>
      </c>
      <c r="M127" s="156"/>
      <c r="N127" s="175"/>
      <c r="O127" s="96" t="str">
        <f>IF(B127="","",(1-C127)*E127*J127/S129&gt;0.1)</f>
        <v/>
      </c>
      <c r="P127" s="8"/>
      <c r="Q127" s="37" t="str">
        <f>"Ergebnis des Versorgungsplans – Jahr " &amp;C121</f>
        <v>Ergebnis des Versorgungsplans – Jahr 7</v>
      </c>
      <c r="R127" s="9"/>
      <c r="S127" s="9"/>
      <c r="T127" s="9"/>
      <c r="U127" s="10"/>
    </row>
    <row r="128" spans="2:21" x14ac:dyDescent="0.25">
      <c r="B128" s="151"/>
      <c r="C128" s="31" t="str">
        <f>IF(B128="","",IF(INDEX(Durabilité_List,MATCH(INDEX(Intrants_Nature,MATCH(B128,Intrants_ID,0)),Intrants_Nature_List,0))='Beschreibung der Betriebsstoffe'!$C$73,1,0))</f>
        <v/>
      </c>
      <c r="D128" s="31" t="str">
        <f>IF(B128="","",IF(INDEX(SER,MATCH(INDEX(Intrants_Nature,MATCH(B128,Intrants_ID,0)),Intrants_Nature_List,0))='Beschreibung der Betriebsstoffe'!$F$73,1,0))</f>
        <v/>
      </c>
      <c r="E128" s="31" t="str">
        <f t="shared" si="25"/>
        <v/>
      </c>
      <c r="F128" s="195"/>
      <c r="G128" s="195"/>
      <c r="H128" s="155"/>
      <c r="I128" s="156"/>
      <c r="J128" s="155"/>
      <c r="K128" s="52" t="str">
        <f t="shared" si="26"/>
        <v/>
      </c>
      <c r="L128" s="29" t="str">
        <f t="shared" si="27"/>
        <v/>
      </c>
      <c r="M128" s="156"/>
      <c r="N128" s="176"/>
      <c r="O128" s="96" t="str">
        <f>IF(B128="","",(1-C128)*E128*J128/S129&gt;0.1)</f>
        <v/>
      </c>
      <c r="P128" s="11"/>
      <c r="Q128" s="13"/>
      <c r="R128" s="13"/>
      <c r="S128" s="13"/>
      <c r="T128" s="13"/>
      <c r="U128" s="14"/>
    </row>
    <row r="129" spans="2:21" x14ac:dyDescent="0.25">
      <c r="B129" s="151"/>
      <c r="C129" s="31" t="str">
        <f>IF(B129="","",IF(INDEX(Durabilité_List,MATCH(INDEX(Intrants_Nature,MATCH(B129,Intrants_ID,0)),Intrants_Nature_List,0))='Beschreibung der Betriebsstoffe'!$C$73,1,0))</f>
        <v/>
      </c>
      <c r="D129" s="31" t="str">
        <f>IF(B129="","",IF(INDEX(SER,MATCH(INDEX(Intrants_Nature,MATCH(B129,Intrants_ID,0)),Intrants_Nature_List,0))='Beschreibung der Betriebsstoffe'!$F$73,1,0))</f>
        <v/>
      </c>
      <c r="E129" s="31" t="str">
        <f t="shared" si="25"/>
        <v/>
      </c>
      <c r="F129" s="195"/>
      <c r="G129" s="195"/>
      <c r="H129" s="155"/>
      <c r="I129" s="156"/>
      <c r="J129" s="155"/>
      <c r="K129" s="52" t="str">
        <f t="shared" si="26"/>
        <v/>
      </c>
      <c r="L129" s="29" t="str">
        <f t="shared" si="27"/>
        <v/>
      </c>
      <c r="M129" s="156"/>
      <c r="N129" s="176"/>
      <c r="O129" s="96" t="str">
        <f>IF(B129="","",(1-C129)*E129*J129/S129&gt;0.1)</f>
        <v/>
      </c>
      <c r="P129" s="11"/>
      <c r="Q129" s="13" t="s">
        <v>482</v>
      </c>
      <c r="R129" s="13"/>
      <c r="S129" s="186">
        <f>SUMPRODUCT(E125:E134,I125:I134)</f>
        <v>0</v>
      </c>
      <c r="T129" s="13" t="s">
        <v>483</v>
      </c>
      <c r="U129" s="14"/>
    </row>
    <row r="130" spans="2:21" x14ac:dyDescent="0.25">
      <c r="B130" s="151"/>
      <c r="C130" s="31" t="str">
        <f>IF(B130="","",IF(INDEX(Durabilité_List,MATCH(INDEX(Intrants_Nature,MATCH(B130,Intrants_ID,0)),Intrants_Nature_List,0))='Beschreibung der Betriebsstoffe'!$C$73,1,0))</f>
        <v/>
      </c>
      <c r="D130" s="31" t="str">
        <f>IF(B130="","",IF(INDEX(SER,MATCH(INDEX(Intrants_Nature,MATCH(B130,Intrants_ID,0)),Intrants_Nature_List,0))='Beschreibung der Betriebsstoffe'!$F$73,1,0))</f>
        <v/>
      </c>
      <c r="E130" s="31" t="str">
        <f t="shared" si="25"/>
        <v/>
      </c>
      <c r="F130" s="195" t="str">
        <f t="shared" ref="F130:F134" si="28">IF(OR(ISNA(MATCH(B130,Intrants_ID,0)),ISNA(MATCH(B130,TransportFEID,0))),"",INDEX(Intrants_FE,MATCH(B130,Intrants_ID,0))+1/E130*VLOOKUP(B130,TransportFE,2)*VLOOKUP(B130,TransportFE,3))</f>
        <v/>
      </c>
      <c r="G130" s="195"/>
      <c r="H130" s="155"/>
      <c r="I130" s="156"/>
      <c r="J130" s="155"/>
      <c r="K130" s="52" t="str">
        <f t="shared" si="26"/>
        <v/>
      </c>
      <c r="L130" s="29" t="str">
        <f t="shared" si="27"/>
        <v/>
      </c>
      <c r="M130" s="156"/>
      <c r="N130" s="159"/>
      <c r="O130" s="96" t="str">
        <f>IF(B130="","",(1-C130)*E130*J130/S129&gt;0.1)</f>
        <v/>
      </c>
      <c r="P130" s="11"/>
      <c r="Q130" s="13" t="s">
        <v>484</v>
      </c>
      <c r="R130" s="13"/>
      <c r="S130" s="186" t="e">
        <f>IF(F121="",SUMPRODUCT(F125:F134,K125:K134)/SUM(K125:K134),"")</f>
        <v>#DIV/0!</v>
      </c>
      <c r="T130" s="13" t="s">
        <v>485</v>
      </c>
      <c r="U130" s="14"/>
    </row>
    <row r="131" spans="2:21" x14ac:dyDescent="0.25">
      <c r="B131" s="151"/>
      <c r="C131" s="31" t="str">
        <f>IF(B131="","",IF(INDEX(Durabilité_List,MATCH(INDEX(Intrants_Nature,MATCH(B131,Intrants_ID,0)),Intrants_Nature_List,0))='Beschreibung der Betriebsstoffe'!$C$73,1,0))</f>
        <v/>
      </c>
      <c r="D131" s="31" t="str">
        <f>IF(B131="","",IF(INDEX(SER,MATCH(INDEX(Intrants_Nature,MATCH(B131,Intrants_ID,0)),Intrants_Nature_List,0))='Beschreibung der Betriebsstoffe'!$F$73,1,0))</f>
        <v/>
      </c>
      <c r="E131" s="31" t="str">
        <f t="shared" si="25"/>
        <v/>
      </c>
      <c r="F131" s="195" t="str">
        <f t="shared" si="28"/>
        <v/>
      </c>
      <c r="G131" s="195"/>
      <c r="H131" s="155"/>
      <c r="I131" s="156"/>
      <c r="J131" s="155"/>
      <c r="K131" s="52" t="str">
        <f t="shared" si="26"/>
        <v/>
      </c>
      <c r="L131" s="29" t="str">
        <f t="shared" si="27"/>
        <v/>
      </c>
      <c r="M131" s="156"/>
      <c r="N131" s="159"/>
      <c r="O131" s="96" t="str">
        <f>IF(B131="","",(1-C131)*E131*J131/S129&gt;0.1)</f>
        <v/>
      </c>
      <c r="P131" s="11"/>
      <c r="Q131" s="13" t="s">
        <v>486</v>
      </c>
      <c r="R131" s="13"/>
      <c r="S131" s="36">
        <f>SUMPRODUCT(L125:L134,C125:C134)</f>
        <v>0</v>
      </c>
      <c r="T131" s="13" t="s">
        <v>487</v>
      </c>
      <c r="U131" s="14"/>
    </row>
    <row r="132" spans="2:21" x14ac:dyDescent="0.25">
      <c r="B132" s="151"/>
      <c r="C132" s="31" t="str">
        <f>IF(B132="","",IF(INDEX(Durabilité_List,MATCH(INDEX(Intrants_Nature,MATCH(B132,Intrants_ID,0)),Intrants_Nature_List,0))='Beschreibung der Betriebsstoffe'!$C$73,1,0))</f>
        <v/>
      </c>
      <c r="D132" s="31" t="str">
        <f>IF(B132="","",IF(INDEX(SER,MATCH(INDEX(Intrants_Nature,MATCH(B132,Intrants_ID,0)),Intrants_Nature_List,0))='Beschreibung der Betriebsstoffe'!$F$73,1,0))</f>
        <v/>
      </c>
      <c r="E132" s="31" t="str">
        <f t="shared" si="25"/>
        <v/>
      </c>
      <c r="F132" s="195" t="str">
        <f t="shared" si="28"/>
        <v/>
      </c>
      <c r="G132" s="195"/>
      <c r="H132" s="155"/>
      <c r="I132" s="156"/>
      <c r="J132" s="155"/>
      <c r="K132" s="52" t="str">
        <f t="shared" si="26"/>
        <v/>
      </c>
      <c r="L132" s="29" t="str">
        <f t="shared" si="27"/>
        <v/>
      </c>
      <c r="M132" s="156"/>
      <c r="N132" s="159"/>
      <c r="O132" s="96" t="str">
        <f>IF(B132="","",(1-C132)*E132*J132/S129&gt;0.1)</f>
        <v/>
      </c>
      <c r="P132" s="11"/>
      <c r="Q132" s="13" t="s">
        <v>488</v>
      </c>
      <c r="R132" s="13"/>
      <c r="S132" s="221">
        <f>SUMPRODUCT(M125:M134*I125:I134)</f>
        <v>0</v>
      </c>
      <c r="T132" s="13" t="s">
        <v>489</v>
      </c>
      <c r="U132" s="14"/>
    </row>
    <row r="133" spans="2:21" x14ac:dyDescent="0.25">
      <c r="B133" s="151"/>
      <c r="C133" s="31" t="str">
        <f>IF(B133="","",IF(INDEX(Durabilité_List,MATCH(INDEX(Intrants_Nature,MATCH(B133,Intrants_ID,0)),Intrants_Nature_List,0))='Beschreibung der Betriebsstoffe'!$C$73,1,0))</f>
        <v/>
      </c>
      <c r="D133" s="31" t="str">
        <f>IF(B133="","",IF(INDEX(SER,MATCH(INDEX(Intrants_Nature,MATCH(B133,Intrants_ID,0)),Intrants_Nature_List,0))='Beschreibung der Betriebsstoffe'!$F$73,1,0))</f>
        <v/>
      </c>
      <c r="E133" s="31" t="str">
        <f t="shared" si="25"/>
        <v/>
      </c>
      <c r="F133" s="195" t="str">
        <f t="shared" si="28"/>
        <v/>
      </c>
      <c r="G133" s="195"/>
      <c r="H133" s="155"/>
      <c r="I133" s="156"/>
      <c r="J133" s="155"/>
      <c r="K133" s="52" t="str">
        <f t="shared" si="26"/>
        <v/>
      </c>
      <c r="L133" s="29" t="str">
        <f t="shared" si="27"/>
        <v/>
      </c>
      <c r="M133" s="156"/>
      <c r="N133" s="159"/>
      <c r="O133" s="96" t="str">
        <f>IF(B133="","",(1-C133)*E133*J133/S129&gt;0.1)</f>
        <v/>
      </c>
      <c r="P133" s="11"/>
      <c r="Q133" s="13" t="s">
        <v>490</v>
      </c>
      <c r="R133" s="13"/>
      <c r="S133" s="200">
        <f>SUMPRODUCT(L125:L134,D125:D134)</f>
        <v>0</v>
      </c>
      <c r="T133" s="13" t="s">
        <v>491</v>
      </c>
      <c r="U133" s="14"/>
    </row>
    <row r="134" spans="2:21" ht="15.75" thickBot="1" x14ac:dyDescent="0.3">
      <c r="B134" s="152"/>
      <c r="C134" s="32" t="str">
        <f>IF(B134="","",IF(INDEX(Durabilité_List,MATCH(INDEX(Intrants_Nature,MATCH(B134,Intrants_ID,0)),Intrants_Nature_List,0))='Beschreibung der Betriebsstoffe'!$C$73,1,0))</f>
        <v/>
      </c>
      <c r="D134" s="32" t="str">
        <f>IF(B134="","",IF(INDEX(SER,MATCH(INDEX(Intrants_Nature,MATCH(B134,Intrants_ID,0)),Intrants_Nature_List,0))='Beschreibung der Betriebsstoffe'!$F$73,1,0))</f>
        <v/>
      </c>
      <c r="E134" s="32" t="str">
        <f t="shared" si="25"/>
        <v/>
      </c>
      <c r="F134" s="196" t="str">
        <f t="shared" si="28"/>
        <v/>
      </c>
      <c r="G134" s="196"/>
      <c r="H134" s="157"/>
      <c r="I134" s="158"/>
      <c r="J134" s="157"/>
      <c r="K134" s="53" t="str">
        <f t="shared" si="26"/>
        <v/>
      </c>
      <c r="L134" s="33" t="str">
        <f t="shared" si="27"/>
        <v/>
      </c>
      <c r="M134" s="158"/>
      <c r="N134" s="160"/>
      <c r="O134" s="96" t="str">
        <f>IF(B134="","",(1-C134)*E134*J134/S129&gt;0.1)</f>
        <v/>
      </c>
      <c r="P134" s="16"/>
      <c r="Q134" s="17"/>
      <c r="R134" s="17"/>
      <c r="S134" s="35"/>
      <c r="T134" s="17"/>
      <c r="U134" s="18"/>
    </row>
    <row r="135" spans="2:21" ht="15.75" thickBot="1" x14ac:dyDescent="0.3">
      <c r="O135" s="96"/>
    </row>
    <row r="136" spans="2:21" ht="15.75" thickBot="1" x14ac:dyDescent="0.3">
      <c r="B136" s="55" t="s">
        <v>492</v>
      </c>
      <c r="C136" s="56">
        <f>C121+1</f>
        <v>8</v>
      </c>
      <c r="D136" s="199"/>
      <c r="E136" s="49"/>
      <c r="F136" s="95" t="str">
        <f>IF(COUNT(B140:B149)=COUNT(F140:F149),"","NON VALIDE, facteur d'émissions manquant pour au moins un intrant")</f>
        <v/>
      </c>
      <c r="G136" s="95"/>
      <c r="O136" s="96"/>
      <c r="P136" s="95"/>
    </row>
    <row r="137" spans="2:21" ht="15.75" customHeight="1" thickBot="1" x14ac:dyDescent="0.3">
      <c r="B137" s="547" t="s">
        <v>493</v>
      </c>
      <c r="C137" s="538" t="s">
        <v>494</v>
      </c>
      <c r="D137" s="539"/>
      <c r="E137" s="539"/>
      <c r="F137" s="539"/>
      <c r="G137" s="540"/>
      <c r="H137" s="547" t="s">
        <v>495</v>
      </c>
      <c r="I137" s="550"/>
      <c r="J137" s="550"/>
      <c r="K137" s="539"/>
      <c r="L137" s="540"/>
      <c r="M137" s="538" t="s">
        <v>496</v>
      </c>
      <c r="N137" s="540"/>
      <c r="O137" s="96"/>
      <c r="P137" s="95"/>
    </row>
    <row r="138" spans="2:21" ht="15" customHeight="1" x14ac:dyDescent="0.25">
      <c r="B138" s="548"/>
      <c r="C138" s="543" t="s">
        <v>497</v>
      </c>
      <c r="D138" s="543" t="s">
        <v>498</v>
      </c>
      <c r="E138" s="541" t="s">
        <v>499</v>
      </c>
      <c r="F138" s="545" t="s">
        <v>500</v>
      </c>
      <c r="G138" s="541" t="s">
        <v>501</v>
      </c>
      <c r="H138" s="547" t="s">
        <v>502</v>
      </c>
      <c r="I138" s="550"/>
      <c r="J138" s="551"/>
      <c r="K138" s="543" t="s">
        <v>503</v>
      </c>
      <c r="L138" s="543" t="s">
        <v>504</v>
      </c>
      <c r="M138" s="543" t="s">
        <v>505</v>
      </c>
      <c r="N138" s="543" t="s">
        <v>506</v>
      </c>
      <c r="O138" s="96"/>
    </row>
    <row r="139" spans="2:21" ht="15.75" thickBot="1" x14ac:dyDescent="0.3">
      <c r="B139" s="549"/>
      <c r="C139" s="544"/>
      <c r="D139" s="544"/>
      <c r="E139" s="542"/>
      <c r="F139" s="546"/>
      <c r="G139" s="542"/>
      <c r="H139" s="193" t="s">
        <v>507</v>
      </c>
      <c r="I139" s="50" t="s">
        <v>508</v>
      </c>
      <c r="J139" s="58" t="s">
        <v>509</v>
      </c>
      <c r="K139" s="544"/>
      <c r="L139" s="544"/>
      <c r="M139" s="544"/>
      <c r="N139" s="544"/>
      <c r="O139" s="96"/>
    </row>
    <row r="140" spans="2:21" x14ac:dyDescent="0.25">
      <c r="B140" s="150"/>
      <c r="C140" s="163" t="str">
        <f>IF(B140="","",IF(INDEX(Durabilité_List,MATCH(INDEX(Intrants_Nature,MATCH(B140,Intrants_ID,0)),Intrants_Nature_List,0))='Beschreibung der Betriebsstoffe'!$C$73,1,0))</f>
        <v/>
      </c>
      <c r="D140" s="163" t="str">
        <f>IF(B140="","",IF(INDEX(SER,MATCH(INDEX(Intrants_Nature,MATCH(B140,Intrants_ID,0)),Intrants_Nature_List,0))='Beschreibung der Betriebsstoffe'!$F$73,1,0))</f>
        <v/>
      </c>
      <c r="E140" s="163" t="str">
        <f t="shared" ref="E140:E149" si="29">IF(ISNA(MATCH(B140,Intrants_ID,0)),"",INDEX(Intrants_PCI,MATCH(B140,Intrants_ID,0)))</f>
        <v/>
      </c>
      <c r="F140" s="194"/>
      <c r="G140" s="194"/>
      <c r="H140" s="153"/>
      <c r="I140" s="154"/>
      <c r="J140" s="153"/>
      <c r="K140" s="51" t="str">
        <f>IF(OR(B140="",I140=""),"",I140*E140)</f>
        <v/>
      </c>
      <c r="L140" s="30" t="str">
        <f>IF(OR(B140="",I140=""),"",E140*I140/SUMPRODUCT($E$35:$E$44,$I$35:$I$44))</f>
        <v/>
      </c>
      <c r="M140" s="154"/>
      <c r="N140" s="177"/>
      <c r="O140" s="96" t="str">
        <f>IF(B140="","",(1-C140)*E140*J140/S144&gt;0.1)</f>
        <v/>
      </c>
    </row>
    <row r="141" spans="2:21" ht="15.75" thickBot="1" x14ac:dyDescent="0.3">
      <c r="B141" s="151"/>
      <c r="C141" s="31" t="str">
        <f>IF(B141="","",IF(INDEX(Durabilité_List,MATCH(INDEX(Intrants_Nature,MATCH(B141,Intrants_ID,0)),Intrants_Nature_List,0))='Beschreibung der Betriebsstoffe'!$C$73,1,0))</f>
        <v/>
      </c>
      <c r="D141" s="31" t="str">
        <f>IF(B141="","",IF(INDEX(SER,MATCH(INDEX(Intrants_Nature,MATCH(B141,Intrants_ID,0)),Intrants_Nature_List,0))='Beschreibung der Betriebsstoffe'!$F$73,1,0))</f>
        <v/>
      </c>
      <c r="E141" s="31" t="str">
        <f t="shared" si="29"/>
        <v/>
      </c>
      <c r="F141" s="195"/>
      <c r="G141" s="195"/>
      <c r="H141" s="155"/>
      <c r="I141" s="156"/>
      <c r="J141" s="155"/>
      <c r="K141" s="52" t="str">
        <f t="shared" ref="K141:K149" si="30">IF(OR(B141="",I141=""),"",I141*E141)</f>
        <v/>
      </c>
      <c r="L141" s="29" t="str">
        <f t="shared" ref="L141:L149" si="31">IF(OR(B141="",I141=""),"",E141*I141/SUMPRODUCT($E$35:$E$44,$I$35:$I$44))</f>
        <v/>
      </c>
      <c r="M141" s="156"/>
      <c r="N141" s="176"/>
      <c r="O141" s="96" t="str">
        <f>IF(B141="","",(1-C141)*E141*J141/S144&gt;0.1)</f>
        <v/>
      </c>
    </row>
    <row r="142" spans="2:21" x14ac:dyDescent="0.25">
      <c r="B142" s="151"/>
      <c r="C142" s="31" t="str">
        <f>IF(B142="","",IF(INDEX(Durabilité_List,MATCH(INDEX(Intrants_Nature,MATCH(B142,Intrants_ID,0)),Intrants_Nature_List,0))='Beschreibung der Betriebsstoffe'!$C$73,1,0))</f>
        <v/>
      </c>
      <c r="D142" s="31" t="str">
        <f>IF(B142="","",IF(INDEX(SER,MATCH(INDEX(Intrants_Nature,MATCH(B142,Intrants_ID,0)),Intrants_Nature_List,0))='Beschreibung der Betriebsstoffe'!$F$73,1,0))</f>
        <v/>
      </c>
      <c r="E142" s="31" t="str">
        <f t="shared" si="29"/>
        <v/>
      </c>
      <c r="F142" s="195"/>
      <c r="G142" s="195"/>
      <c r="H142" s="155"/>
      <c r="I142" s="156"/>
      <c r="J142" s="155"/>
      <c r="K142" s="52" t="str">
        <f t="shared" si="30"/>
        <v/>
      </c>
      <c r="L142" s="29" t="str">
        <f t="shared" si="31"/>
        <v/>
      </c>
      <c r="M142" s="156"/>
      <c r="N142" s="175"/>
      <c r="O142" s="96" t="str">
        <f>IF(B142="","",(1-C142)*E142*J142/S144&gt;0.1)</f>
        <v/>
      </c>
      <c r="P142" s="8"/>
      <c r="Q142" s="37" t="str">
        <f>"Ergebnis des Versorgungsplans – Jahr " &amp;C136</f>
        <v>Ergebnis des Versorgungsplans – Jahr 8</v>
      </c>
      <c r="R142" s="9"/>
      <c r="S142" s="9"/>
      <c r="T142" s="9"/>
      <c r="U142" s="10"/>
    </row>
    <row r="143" spans="2:21" x14ac:dyDescent="0.25">
      <c r="B143" s="151"/>
      <c r="C143" s="31" t="str">
        <f>IF(B143="","",IF(INDEX(Durabilité_List,MATCH(INDEX(Intrants_Nature,MATCH(B143,Intrants_ID,0)),Intrants_Nature_List,0))='Beschreibung der Betriebsstoffe'!$C$73,1,0))</f>
        <v/>
      </c>
      <c r="D143" s="31" t="str">
        <f>IF(B143="","",IF(INDEX(SER,MATCH(INDEX(Intrants_Nature,MATCH(B143,Intrants_ID,0)),Intrants_Nature_List,0))='Beschreibung der Betriebsstoffe'!$F$73,1,0))</f>
        <v/>
      </c>
      <c r="E143" s="31" t="str">
        <f t="shared" si="29"/>
        <v/>
      </c>
      <c r="F143" s="195"/>
      <c r="G143" s="195"/>
      <c r="H143" s="155"/>
      <c r="I143" s="156"/>
      <c r="J143" s="155"/>
      <c r="K143" s="52" t="str">
        <f t="shared" si="30"/>
        <v/>
      </c>
      <c r="L143" s="29" t="str">
        <f t="shared" si="31"/>
        <v/>
      </c>
      <c r="M143" s="156"/>
      <c r="N143" s="176"/>
      <c r="O143" s="96" t="str">
        <f>IF(B143="","",(1-C143)*E143*J143/S144&gt;0.1)</f>
        <v/>
      </c>
      <c r="P143" s="11"/>
      <c r="Q143" s="13"/>
      <c r="R143" s="13"/>
      <c r="S143" s="13"/>
      <c r="T143" s="13"/>
      <c r="U143" s="14"/>
    </row>
    <row r="144" spans="2:21" x14ac:dyDescent="0.25">
      <c r="B144" s="151"/>
      <c r="C144" s="31" t="str">
        <f>IF(B144="","",IF(INDEX(Durabilité_List,MATCH(INDEX(Intrants_Nature,MATCH(B144,Intrants_ID,0)),Intrants_Nature_List,0))='Beschreibung der Betriebsstoffe'!$C$73,1,0))</f>
        <v/>
      </c>
      <c r="D144" s="31" t="str">
        <f>IF(B144="","",IF(INDEX(SER,MATCH(INDEX(Intrants_Nature,MATCH(B144,Intrants_ID,0)),Intrants_Nature_List,0))='Beschreibung der Betriebsstoffe'!$F$73,1,0))</f>
        <v/>
      </c>
      <c r="E144" s="31" t="str">
        <f t="shared" si="29"/>
        <v/>
      </c>
      <c r="F144" s="195"/>
      <c r="G144" s="195"/>
      <c r="H144" s="155"/>
      <c r="I144" s="156"/>
      <c r="J144" s="155"/>
      <c r="K144" s="52" t="str">
        <f t="shared" si="30"/>
        <v/>
      </c>
      <c r="L144" s="29" t="str">
        <f t="shared" si="31"/>
        <v/>
      </c>
      <c r="M144" s="156"/>
      <c r="N144" s="176"/>
      <c r="O144" s="96" t="str">
        <f>IF(B144="","",(1-C144)*E144*J144/S144&gt;0.1)</f>
        <v/>
      </c>
      <c r="P144" s="11"/>
      <c r="Q144" s="13" t="s">
        <v>510</v>
      </c>
      <c r="R144" s="13"/>
      <c r="S144" s="186">
        <f>SUMPRODUCT(E140:E149,I140:I149)</f>
        <v>0</v>
      </c>
      <c r="T144" s="13" t="s">
        <v>511</v>
      </c>
      <c r="U144" s="14"/>
    </row>
    <row r="145" spans="2:21" x14ac:dyDescent="0.25">
      <c r="B145" s="151"/>
      <c r="C145" s="31" t="str">
        <f>IF(B145="","",IF(INDEX(Durabilité_List,MATCH(INDEX(Intrants_Nature,MATCH(B145,Intrants_ID,0)),Intrants_Nature_List,0))='Beschreibung der Betriebsstoffe'!$C$73,1,0))</f>
        <v/>
      </c>
      <c r="D145" s="31" t="str">
        <f>IF(B145="","",IF(INDEX(SER,MATCH(INDEX(Intrants_Nature,MATCH(B145,Intrants_ID,0)),Intrants_Nature_List,0))='Beschreibung der Betriebsstoffe'!$F$73,1,0))</f>
        <v/>
      </c>
      <c r="E145" s="31" t="str">
        <f t="shared" si="29"/>
        <v/>
      </c>
      <c r="F145" s="195"/>
      <c r="G145" s="195"/>
      <c r="H145" s="155"/>
      <c r="I145" s="156"/>
      <c r="J145" s="155"/>
      <c r="K145" s="52" t="str">
        <f t="shared" si="30"/>
        <v/>
      </c>
      <c r="L145" s="29" t="str">
        <f t="shared" si="31"/>
        <v/>
      </c>
      <c r="M145" s="156"/>
      <c r="N145" s="159"/>
      <c r="O145" s="96" t="str">
        <f>IF(B145="","",(1-C145)*E145*J145/S144&gt;0.1)</f>
        <v/>
      </c>
      <c r="P145" s="11"/>
      <c r="Q145" s="13" t="s">
        <v>512</v>
      </c>
      <c r="R145" s="13"/>
      <c r="S145" s="186" t="e">
        <f>IF(F136="",SUMPRODUCT(F140:F149,K140:K149)/SUM(K140:K149),"")</f>
        <v>#DIV/0!</v>
      </c>
      <c r="T145" s="13" t="s">
        <v>513</v>
      </c>
      <c r="U145" s="14"/>
    </row>
    <row r="146" spans="2:21" x14ac:dyDescent="0.25">
      <c r="B146" s="151"/>
      <c r="C146" s="31" t="str">
        <f>IF(B146="","",IF(INDEX(Durabilité_List,MATCH(INDEX(Intrants_Nature,MATCH(B146,Intrants_ID,0)),Intrants_Nature_List,0))='Beschreibung der Betriebsstoffe'!$C$73,1,0))</f>
        <v/>
      </c>
      <c r="D146" s="31" t="str">
        <f>IF(B146="","",IF(INDEX(SER,MATCH(INDEX(Intrants_Nature,MATCH(B146,Intrants_ID,0)),Intrants_Nature_List,0))='Beschreibung der Betriebsstoffe'!$F$73,1,0))</f>
        <v/>
      </c>
      <c r="E146" s="31" t="str">
        <f t="shared" si="29"/>
        <v/>
      </c>
      <c r="F146" s="195"/>
      <c r="G146" s="195"/>
      <c r="H146" s="155"/>
      <c r="I146" s="156"/>
      <c r="J146" s="155"/>
      <c r="K146" s="52" t="str">
        <f t="shared" si="30"/>
        <v/>
      </c>
      <c r="L146" s="29" t="str">
        <f t="shared" si="31"/>
        <v/>
      </c>
      <c r="M146" s="156"/>
      <c r="N146" s="159"/>
      <c r="O146" s="96" t="str">
        <f>IF(B146="","",(1-C146)*E146*J146/S144&gt;0.1)</f>
        <v/>
      </c>
      <c r="P146" s="11"/>
      <c r="Q146" s="13" t="s">
        <v>514</v>
      </c>
      <c r="R146" s="13"/>
      <c r="S146" s="36">
        <f>SUMPRODUCT(L140:L149,C140:C149)</f>
        <v>0</v>
      </c>
      <c r="T146" s="13" t="s">
        <v>515</v>
      </c>
      <c r="U146" s="14"/>
    </row>
    <row r="147" spans="2:21" x14ac:dyDescent="0.25">
      <c r="B147" s="151"/>
      <c r="C147" s="31" t="str">
        <f>IF(B147="","",IF(INDEX(Durabilité_List,MATCH(INDEX(Intrants_Nature,MATCH(B147,Intrants_ID,0)),Intrants_Nature_List,0))='Beschreibung der Betriebsstoffe'!$C$73,1,0))</f>
        <v/>
      </c>
      <c r="D147" s="31" t="str">
        <f>IF(B147="","",IF(INDEX(SER,MATCH(INDEX(Intrants_Nature,MATCH(B147,Intrants_ID,0)),Intrants_Nature_List,0))='Beschreibung der Betriebsstoffe'!$F$73,1,0))</f>
        <v/>
      </c>
      <c r="E147" s="31" t="str">
        <f t="shared" si="29"/>
        <v/>
      </c>
      <c r="F147" s="195" t="str">
        <f t="shared" ref="F147:F149" si="32">IF(OR(ISNA(MATCH(B147,Intrants_ID,0)),ISNA(MATCH(B147,TransportFEID,0))),"",INDEX(Intrants_FE,MATCH(B147,Intrants_ID,0))+1/E147*VLOOKUP(B147,TransportFE,2)*VLOOKUP(B147,TransportFE,3))</f>
        <v/>
      </c>
      <c r="G147" s="195"/>
      <c r="H147" s="155"/>
      <c r="I147" s="156"/>
      <c r="J147" s="155"/>
      <c r="K147" s="52" t="str">
        <f t="shared" si="30"/>
        <v/>
      </c>
      <c r="L147" s="29" t="str">
        <f t="shared" si="31"/>
        <v/>
      </c>
      <c r="M147" s="156"/>
      <c r="N147" s="159"/>
      <c r="O147" s="96" t="str">
        <f>IF(B147="","",(1-C147)*E147*J147/S144&gt;0.1)</f>
        <v/>
      </c>
      <c r="P147" s="11"/>
      <c r="Q147" s="13" t="s">
        <v>516</v>
      </c>
      <c r="R147" s="13"/>
      <c r="S147" s="221">
        <f>SUMPRODUCT(M140:M149*I140:I149)</f>
        <v>0</v>
      </c>
      <c r="T147" s="13" t="s">
        <v>517</v>
      </c>
      <c r="U147" s="14"/>
    </row>
    <row r="148" spans="2:21" x14ac:dyDescent="0.25">
      <c r="B148" s="151"/>
      <c r="C148" s="31" t="str">
        <f>IF(B148="","",IF(INDEX(Durabilité_List,MATCH(INDEX(Intrants_Nature,MATCH(B148,Intrants_ID,0)),Intrants_Nature_List,0))='Beschreibung der Betriebsstoffe'!$C$73,1,0))</f>
        <v/>
      </c>
      <c r="D148" s="31" t="str">
        <f>IF(B148="","",IF(INDEX(SER,MATCH(INDEX(Intrants_Nature,MATCH(B148,Intrants_ID,0)),Intrants_Nature_List,0))='Beschreibung der Betriebsstoffe'!$F$73,1,0))</f>
        <v/>
      </c>
      <c r="E148" s="31" t="str">
        <f t="shared" si="29"/>
        <v/>
      </c>
      <c r="F148" s="195" t="str">
        <f t="shared" si="32"/>
        <v/>
      </c>
      <c r="G148" s="195"/>
      <c r="H148" s="155"/>
      <c r="I148" s="156"/>
      <c r="J148" s="155"/>
      <c r="K148" s="52" t="str">
        <f t="shared" si="30"/>
        <v/>
      </c>
      <c r="L148" s="29" t="str">
        <f t="shared" si="31"/>
        <v/>
      </c>
      <c r="M148" s="156"/>
      <c r="N148" s="159"/>
      <c r="O148" s="96" t="str">
        <f>IF(B148="","",(1-C148)*E148*J148/S144&gt;0.1)</f>
        <v/>
      </c>
      <c r="P148" s="11"/>
      <c r="Q148" s="13" t="s">
        <v>518</v>
      </c>
      <c r="R148" s="13"/>
      <c r="S148" s="200">
        <f>SUMPRODUCT(L140:L149,D140:D149)</f>
        <v>0</v>
      </c>
      <c r="T148" s="13" t="s">
        <v>519</v>
      </c>
      <c r="U148" s="14"/>
    </row>
    <row r="149" spans="2:21" ht="15.75" thickBot="1" x14ac:dyDescent="0.3">
      <c r="B149" s="152"/>
      <c r="C149" s="32" t="str">
        <f>IF(B149="","",IF(INDEX(Durabilité_List,MATCH(INDEX(Intrants_Nature,MATCH(B149,Intrants_ID,0)),Intrants_Nature_List,0))='Beschreibung der Betriebsstoffe'!$C$73,1,0))</f>
        <v/>
      </c>
      <c r="D149" s="32" t="str">
        <f>IF(B149="","",IF(INDEX(SER,MATCH(INDEX(Intrants_Nature,MATCH(B149,Intrants_ID,0)),Intrants_Nature_List,0))='Beschreibung der Betriebsstoffe'!$F$73,1,0))</f>
        <v/>
      </c>
      <c r="E149" s="32" t="str">
        <f t="shared" si="29"/>
        <v/>
      </c>
      <c r="F149" s="196" t="str">
        <f t="shared" si="32"/>
        <v/>
      </c>
      <c r="G149" s="196"/>
      <c r="H149" s="157"/>
      <c r="I149" s="158"/>
      <c r="J149" s="157"/>
      <c r="K149" s="53" t="str">
        <f t="shared" si="30"/>
        <v/>
      </c>
      <c r="L149" s="33" t="str">
        <f t="shared" si="31"/>
        <v/>
      </c>
      <c r="M149" s="158"/>
      <c r="N149" s="160"/>
      <c r="O149" s="96" t="str">
        <f>IF(B149="","",(1-C149)*E149*J149/S144&gt;0.1)</f>
        <v/>
      </c>
      <c r="P149" s="16"/>
      <c r="Q149" s="17"/>
      <c r="R149" s="17"/>
      <c r="S149" s="35"/>
      <c r="T149" s="17"/>
      <c r="U149" s="18"/>
    </row>
    <row r="150" spans="2:21" ht="15.75" thickBot="1" x14ac:dyDescent="0.3">
      <c r="O150" s="96"/>
    </row>
    <row r="151" spans="2:21" ht="15.75" thickBot="1" x14ac:dyDescent="0.3">
      <c r="B151" s="55" t="s">
        <v>520</v>
      </c>
      <c r="C151" s="56">
        <f>C136+1</f>
        <v>9</v>
      </c>
      <c r="D151" s="199"/>
      <c r="E151" s="49"/>
      <c r="F151" s="95" t="str">
        <f>IF(COUNT(B155:B164)=COUNT(F155:F164),"","NON VALIDE, facteur d'émissions manquant pour au moins un intrant")</f>
        <v/>
      </c>
      <c r="G151" s="95"/>
      <c r="O151" s="96"/>
      <c r="P151" s="95"/>
    </row>
    <row r="152" spans="2:21" ht="15.75" customHeight="1" thickBot="1" x14ac:dyDescent="0.3">
      <c r="B152" s="547" t="s">
        <v>521</v>
      </c>
      <c r="C152" s="538" t="s">
        <v>522</v>
      </c>
      <c r="D152" s="539"/>
      <c r="E152" s="539"/>
      <c r="F152" s="539"/>
      <c r="G152" s="540"/>
      <c r="H152" s="547" t="s">
        <v>523</v>
      </c>
      <c r="I152" s="550"/>
      <c r="J152" s="550"/>
      <c r="K152" s="539"/>
      <c r="L152" s="540"/>
      <c r="M152" s="538" t="s">
        <v>524</v>
      </c>
      <c r="N152" s="540"/>
      <c r="O152" s="96"/>
      <c r="P152" s="95"/>
    </row>
    <row r="153" spans="2:21" ht="15" customHeight="1" x14ac:dyDescent="0.25">
      <c r="B153" s="548"/>
      <c r="C153" s="543" t="s">
        <v>525</v>
      </c>
      <c r="D153" s="543" t="s">
        <v>526</v>
      </c>
      <c r="E153" s="541" t="s">
        <v>527</v>
      </c>
      <c r="F153" s="545" t="s">
        <v>528</v>
      </c>
      <c r="G153" s="541" t="s">
        <v>529</v>
      </c>
      <c r="H153" s="547" t="s">
        <v>530</v>
      </c>
      <c r="I153" s="550"/>
      <c r="J153" s="551"/>
      <c r="K153" s="543" t="s">
        <v>531</v>
      </c>
      <c r="L153" s="543" t="s">
        <v>532</v>
      </c>
      <c r="M153" s="543" t="s">
        <v>533</v>
      </c>
      <c r="N153" s="543" t="s">
        <v>534</v>
      </c>
      <c r="O153" s="96"/>
    </row>
    <row r="154" spans="2:21" ht="15.75" thickBot="1" x14ac:dyDescent="0.3">
      <c r="B154" s="549"/>
      <c r="C154" s="544"/>
      <c r="D154" s="544"/>
      <c r="E154" s="542"/>
      <c r="F154" s="546"/>
      <c r="G154" s="542"/>
      <c r="H154" s="193" t="s">
        <v>535</v>
      </c>
      <c r="I154" s="50" t="s">
        <v>536</v>
      </c>
      <c r="J154" s="58" t="s">
        <v>537</v>
      </c>
      <c r="K154" s="544"/>
      <c r="L154" s="544"/>
      <c r="M154" s="544"/>
      <c r="N154" s="544"/>
      <c r="O154" s="96"/>
    </row>
    <row r="155" spans="2:21" x14ac:dyDescent="0.25">
      <c r="B155" s="150"/>
      <c r="C155" s="163" t="str">
        <f>IF(B155="","",IF(INDEX(Durabilité_List,MATCH(INDEX(Intrants_Nature,MATCH(B155,Intrants_ID,0)),Intrants_Nature_List,0))='Beschreibung der Betriebsstoffe'!$C$73,1,0))</f>
        <v/>
      </c>
      <c r="D155" s="163" t="str">
        <f>IF(B155="","",IF(INDEX(SER,MATCH(INDEX(Intrants_Nature,MATCH(B155,Intrants_ID,0)),Intrants_Nature_List,0))='Beschreibung der Betriebsstoffe'!$F$73,1,0))</f>
        <v/>
      </c>
      <c r="E155" s="163" t="str">
        <f t="shared" ref="E155:E164" si="33">IF(ISNA(MATCH(B155,Intrants_ID,0)),"",INDEX(Intrants_PCI,MATCH(B155,Intrants_ID,0)))</f>
        <v/>
      </c>
      <c r="F155" s="194"/>
      <c r="G155" s="194"/>
      <c r="H155" s="153"/>
      <c r="I155" s="154"/>
      <c r="J155" s="153"/>
      <c r="K155" s="51" t="str">
        <f>IF(OR(B155="",I155=""),"",I155*E155)</f>
        <v/>
      </c>
      <c r="L155" s="30" t="str">
        <f>IF(OR(B155="",I155=""),"",E155*I155/SUMPRODUCT($E$35:$E$44,$I$35:$I$44))</f>
        <v/>
      </c>
      <c r="M155" s="154"/>
      <c r="N155" s="177"/>
      <c r="O155" s="96" t="str">
        <f>IF(B155="","",(1-C155)*E155*J155/S159&gt;0.1)</f>
        <v/>
      </c>
    </row>
    <row r="156" spans="2:21" ht="15.75" thickBot="1" x14ac:dyDescent="0.3">
      <c r="B156" s="151"/>
      <c r="C156" s="31" t="str">
        <f>IF(B156="","",IF(INDEX(Durabilité_List,MATCH(INDEX(Intrants_Nature,MATCH(B156,Intrants_ID,0)),Intrants_Nature_List,0))='Beschreibung der Betriebsstoffe'!$C$73,1,0))</f>
        <v/>
      </c>
      <c r="D156" s="31" t="str">
        <f>IF(B156="","",IF(INDEX(SER,MATCH(INDEX(Intrants_Nature,MATCH(B156,Intrants_ID,0)),Intrants_Nature_List,0))='Beschreibung der Betriebsstoffe'!$F$73,1,0))</f>
        <v/>
      </c>
      <c r="E156" s="31" t="str">
        <f t="shared" si="33"/>
        <v/>
      </c>
      <c r="F156" s="195"/>
      <c r="G156" s="195"/>
      <c r="H156" s="155"/>
      <c r="I156" s="156"/>
      <c r="J156" s="155"/>
      <c r="K156" s="52" t="str">
        <f t="shared" ref="K156:K164" si="34">IF(OR(B156="",I156=""),"",I156*E156)</f>
        <v/>
      </c>
      <c r="L156" s="29" t="str">
        <f t="shared" ref="L156:L164" si="35">IF(OR(B156="",I156=""),"",E156*I156/SUMPRODUCT($E$35:$E$44,$I$35:$I$44))</f>
        <v/>
      </c>
      <c r="M156" s="156"/>
      <c r="N156" s="176"/>
      <c r="O156" s="96" t="str">
        <f>IF(B156="","",(1-C156)*E156*J156/S159&gt;0.1)</f>
        <v/>
      </c>
    </row>
    <row r="157" spans="2:21" x14ac:dyDescent="0.25">
      <c r="B157" s="151"/>
      <c r="C157" s="31" t="str">
        <f>IF(B157="","",IF(INDEX(Durabilité_List,MATCH(INDEX(Intrants_Nature,MATCH(B157,Intrants_ID,0)),Intrants_Nature_List,0))='Beschreibung der Betriebsstoffe'!$C$73,1,0))</f>
        <v/>
      </c>
      <c r="D157" s="31" t="str">
        <f>IF(B157="","",IF(INDEX(SER,MATCH(INDEX(Intrants_Nature,MATCH(B157,Intrants_ID,0)),Intrants_Nature_List,0))='Beschreibung der Betriebsstoffe'!$F$73,1,0))</f>
        <v/>
      </c>
      <c r="E157" s="31" t="str">
        <f t="shared" si="33"/>
        <v/>
      </c>
      <c r="F157" s="195"/>
      <c r="G157" s="195"/>
      <c r="H157" s="155"/>
      <c r="I157" s="156"/>
      <c r="J157" s="155"/>
      <c r="K157" s="52" t="str">
        <f t="shared" si="34"/>
        <v/>
      </c>
      <c r="L157" s="29" t="str">
        <f t="shared" si="35"/>
        <v/>
      </c>
      <c r="M157" s="156"/>
      <c r="N157" s="175"/>
      <c r="O157" s="96" t="str">
        <f>IF(B157="","",(1-C157)*E157*J157/S159&gt;0.1)</f>
        <v/>
      </c>
      <c r="P157" s="8"/>
      <c r="Q157" s="37" t="str">
        <f>"Ergebnis des Versorgungsplans – Jahr " &amp;C151</f>
        <v>Ergebnis des Versorgungsplans – Jahr 9</v>
      </c>
      <c r="R157" s="9"/>
      <c r="S157" s="9"/>
      <c r="T157" s="9"/>
      <c r="U157" s="10"/>
    </row>
    <row r="158" spans="2:21" x14ac:dyDescent="0.25">
      <c r="B158" s="151"/>
      <c r="C158" s="31" t="str">
        <f>IF(B158="","",IF(INDEX(Durabilité_List,MATCH(INDEX(Intrants_Nature,MATCH(B158,Intrants_ID,0)),Intrants_Nature_List,0))='Beschreibung der Betriebsstoffe'!$C$73,1,0))</f>
        <v/>
      </c>
      <c r="D158" s="31" t="str">
        <f>IF(B158="","",IF(INDEX(SER,MATCH(INDEX(Intrants_Nature,MATCH(B158,Intrants_ID,0)),Intrants_Nature_List,0))='Beschreibung der Betriebsstoffe'!$F$73,1,0))</f>
        <v/>
      </c>
      <c r="E158" s="31" t="str">
        <f t="shared" si="33"/>
        <v/>
      </c>
      <c r="F158" s="195"/>
      <c r="G158" s="195"/>
      <c r="H158" s="155"/>
      <c r="I158" s="156"/>
      <c r="J158" s="155"/>
      <c r="K158" s="52" t="str">
        <f t="shared" si="34"/>
        <v/>
      </c>
      <c r="L158" s="29" t="str">
        <f t="shared" si="35"/>
        <v/>
      </c>
      <c r="M158" s="156"/>
      <c r="N158" s="176"/>
      <c r="O158" s="96" t="str">
        <f>IF(B158="","",(1-C158)*E158*J158/S159&gt;0.1)</f>
        <v/>
      </c>
      <c r="P158" s="11"/>
      <c r="Q158" s="13"/>
      <c r="R158" s="13"/>
      <c r="S158" s="13"/>
      <c r="T158" s="13"/>
      <c r="U158" s="14"/>
    </row>
    <row r="159" spans="2:21" x14ac:dyDescent="0.25">
      <c r="B159" s="151"/>
      <c r="C159" s="31" t="str">
        <f>IF(B159="","",IF(INDEX(Durabilité_List,MATCH(INDEX(Intrants_Nature,MATCH(B159,Intrants_ID,0)),Intrants_Nature_List,0))='Beschreibung der Betriebsstoffe'!$C$73,1,0))</f>
        <v/>
      </c>
      <c r="D159" s="31" t="str">
        <f>IF(B159="","",IF(INDEX(SER,MATCH(INDEX(Intrants_Nature,MATCH(B159,Intrants_ID,0)),Intrants_Nature_List,0))='Beschreibung der Betriebsstoffe'!$F$73,1,0))</f>
        <v/>
      </c>
      <c r="E159" s="31" t="str">
        <f t="shared" si="33"/>
        <v/>
      </c>
      <c r="F159" s="195"/>
      <c r="G159" s="195"/>
      <c r="H159" s="155"/>
      <c r="I159" s="156"/>
      <c r="J159" s="155"/>
      <c r="K159" s="52" t="str">
        <f t="shared" si="34"/>
        <v/>
      </c>
      <c r="L159" s="29" t="str">
        <f t="shared" si="35"/>
        <v/>
      </c>
      <c r="M159" s="156"/>
      <c r="N159" s="176"/>
      <c r="O159" s="96" t="str">
        <f>IF(B159="","",(1-C159)*E159*J159/S159&gt;0.1)</f>
        <v/>
      </c>
      <c r="P159" s="11"/>
      <c r="Q159" s="13" t="s">
        <v>538</v>
      </c>
      <c r="R159" s="13"/>
      <c r="S159" s="186">
        <f>SUMPRODUCT(E155:E164,I155:I164)</f>
        <v>0</v>
      </c>
      <c r="T159" s="13" t="s">
        <v>539</v>
      </c>
      <c r="U159" s="14"/>
    </row>
    <row r="160" spans="2:21" x14ac:dyDescent="0.25">
      <c r="B160" s="151"/>
      <c r="C160" s="31" t="str">
        <f>IF(B160="","",IF(INDEX(Durabilité_List,MATCH(INDEX(Intrants_Nature,MATCH(B160,Intrants_ID,0)),Intrants_Nature_List,0))='Beschreibung der Betriebsstoffe'!$C$73,1,0))</f>
        <v/>
      </c>
      <c r="D160" s="31" t="str">
        <f>IF(B160="","",IF(INDEX(SER,MATCH(INDEX(Intrants_Nature,MATCH(B160,Intrants_ID,0)),Intrants_Nature_List,0))='Beschreibung der Betriebsstoffe'!$F$73,1,0))</f>
        <v/>
      </c>
      <c r="E160" s="31" t="str">
        <f t="shared" si="33"/>
        <v/>
      </c>
      <c r="F160" s="195" t="str">
        <f t="shared" ref="F160:F164" si="36">IF(OR(ISNA(MATCH(B160,Intrants_ID,0)),ISNA(MATCH(B160,TransportFEID,0))),"",INDEX(Intrants_FE,MATCH(B160,Intrants_ID,0))+1/E160*VLOOKUP(B160,TransportFE,2)*VLOOKUP(B160,TransportFE,3))</f>
        <v/>
      </c>
      <c r="G160" s="195"/>
      <c r="H160" s="155"/>
      <c r="I160" s="156"/>
      <c r="J160" s="155"/>
      <c r="K160" s="52" t="str">
        <f t="shared" si="34"/>
        <v/>
      </c>
      <c r="L160" s="29" t="str">
        <f t="shared" si="35"/>
        <v/>
      </c>
      <c r="M160" s="156"/>
      <c r="N160" s="159"/>
      <c r="O160" s="96" t="str">
        <f>IF(B160="","",(1-C160)*E160*J160/S159&gt;0.1)</f>
        <v/>
      </c>
      <c r="P160" s="11"/>
      <c r="Q160" s="13" t="s">
        <v>540</v>
      </c>
      <c r="R160" s="13"/>
      <c r="S160" s="186" t="e">
        <f>IF(F151="",SUMPRODUCT(F155:F164,K155:K164)/SUM(K155:K164),"")</f>
        <v>#DIV/0!</v>
      </c>
      <c r="T160" s="13" t="s">
        <v>541</v>
      </c>
      <c r="U160" s="14"/>
    </row>
    <row r="161" spans="2:21" x14ac:dyDescent="0.25">
      <c r="B161" s="151"/>
      <c r="C161" s="31" t="str">
        <f>IF(B161="","",IF(INDEX(Durabilité_List,MATCH(INDEX(Intrants_Nature,MATCH(B161,Intrants_ID,0)),Intrants_Nature_List,0))='Beschreibung der Betriebsstoffe'!$C$73,1,0))</f>
        <v/>
      </c>
      <c r="D161" s="31" t="str">
        <f>IF(B161="","",IF(INDEX(SER,MATCH(INDEX(Intrants_Nature,MATCH(B161,Intrants_ID,0)),Intrants_Nature_List,0))='Beschreibung der Betriebsstoffe'!$F$73,1,0))</f>
        <v/>
      </c>
      <c r="E161" s="31" t="str">
        <f t="shared" si="33"/>
        <v/>
      </c>
      <c r="F161" s="195" t="str">
        <f t="shared" si="36"/>
        <v/>
      </c>
      <c r="G161" s="195"/>
      <c r="H161" s="155"/>
      <c r="I161" s="156"/>
      <c r="J161" s="155"/>
      <c r="K161" s="52" t="str">
        <f t="shared" si="34"/>
        <v/>
      </c>
      <c r="L161" s="29" t="str">
        <f t="shared" si="35"/>
        <v/>
      </c>
      <c r="M161" s="156"/>
      <c r="N161" s="159"/>
      <c r="O161" s="96" t="str">
        <f>IF(B161="","",(1-C161)*E161*J161/S159&gt;0.1)</f>
        <v/>
      </c>
      <c r="P161" s="11"/>
      <c r="Q161" s="13" t="s">
        <v>542</v>
      </c>
      <c r="R161" s="13"/>
      <c r="S161" s="36">
        <f>SUMPRODUCT(L155:L164,C155:C164)</f>
        <v>0</v>
      </c>
      <c r="T161" s="13" t="s">
        <v>543</v>
      </c>
      <c r="U161" s="14"/>
    </row>
    <row r="162" spans="2:21" x14ac:dyDescent="0.25">
      <c r="B162" s="151"/>
      <c r="C162" s="31" t="str">
        <f>IF(B162="","",IF(INDEX(Durabilité_List,MATCH(INDEX(Intrants_Nature,MATCH(B162,Intrants_ID,0)),Intrants_Nature_List,0))='Beschreibung der Betriebsstoffe'!$C$73,1,0))</f>
        <v/>
      </c>
      <c r="D162" s="31" t="str">
        <f>IF(B162="","",IF(INDEX(SER,MATCH(INDEX(Intrants_Nature,MATCH(B162,Intrants_ID,0)),Intrants_Nature_List,0))='Beschreibung der Betriebsstoffe'!$F$73,1,0))</f>
        <v/>
      </c>
      <c r="E162" s="31" t="str">
        <f t="shared" si="33"/>
        <v/>
      </c>
      <c r="F162" s="195" t="str">
        <f t="shared" si="36"/>
        <v/>
      </c>
      <c r="G162" s="195"/>
      <c r="H162" s="155"/>
      <c r="I162" s="156"/>
      <c r="J162" s="155"/>
      <c r="K162" s="52" t="str">
        <f t="shared" si="34"/>
        <v/>
      </c>
      <c r="L162" s="29" t="str">
        <f t="shared" si="35"/>
        <v/>
      </c>
      <c r="M162" s="156"/>
      <c r="N162" s="159"/>
      <c r="O162" s="96" t="str">
        <f>IF(B162="","",(1-C162)*E162*J162/S159&gt;0.1)</f>
        <v/>
      </c>
      <c r="P162" s="11"/>
      <c r="Q162" s="13" t="s">
        <v>544</v>
      </c>
      <c r="R162" s="13"/>
      <c r="S162" s="221">
        <f>SUMPRODUCT(M155:M164*I155:I164)</f>
        <v>0</v>
      </c>
      <c r="T162" s="13" t="s">
        <v>545</v>
      </c>
      <c r="U162" s="14"/>
    </row>
    <row r="163" spans="2:21" x14ac:dyDescent="0.25">
      <c r="B163" s="151"/>
      <c r="C163" s="31" t="str">
        <f>IF(B163="","",IF(INDEX(Durabilité_List,MATCH(INDEX(Intrants_Nature,MATCH(B163,Intrants_ID,0)),Intrants_Nature_List,0))='Beschreibung der Betriebsstoffe'!$C$73,1,0))</f>
        <v/>
      </c>
      <c r="D163" s="31" t="str">
        <f>IF(B163="","",IF(INDEX(SER,MATCH(INDEX(Intrants_Nature,MATCH(B163,Intrants_ID,0)),Intrants_Nature_List,0))='Beschreibung der Betriebsstoffe'!$F$73,1,0))</f>
        <v/>
      </c>
      <c r="E163" s="31" t="str">
        <f t="shared" si="33"/>
        <v/>
      </c>
      <c r="F163" s="195" t="str">
        <f t="shared" si="36"/>
        <v/>
      </c>
      <c r="G163" s="195"/>
      <c r="H163" s="155"/>
      <c r="I163" s="156"/>
      <c r="J163" s="155"/>
      <c r="K163" s="52" t="str">
        <f t="shared" si="34"/>
        <v/>
      </c>
      <c r="L163" s="29" t="str">
        <f t="shared" si="35"/>
        <v/>
      </c>
      <c r="M163" s="156"/>
      <c r="N163" s="159"/>
      <c r="O163" s="96" t="str">
        <f>IF(B163="","",(1-C163)*E163*J163/S159&gt;0.1)</f>
        <v/>
      </c>
      <c r="P163" s="11"/>
      <c r="Q163" s="13" t="s">
        <v>546</v>
      </c>
      <c r="R163" s="13"/>
      <c r="S163" s="200">
        <f>SUMPRODUCT(L155:L164,D155:D164)</f>
        <v>0</v>
      </c>
      <c r="T163" s="13" t="s">
        <v>547</v>
      </c>
      <c r="U163" s="14"/>
    </row>
    <row r="164" spans="2:21" ht="15.75" thickBot="1" x14ac:dyDescent="0.3">
      <c r="B164" s="152"/>
      <c r="C164" s="32" t="str">
        <f>IF(B164="","",IF(INDEX(Durabilité_List,MATCH(INDEX(Intrants_Nature,MATCH(B164,Intrants_ID,0)),Intrants_Nature_List,0))='Beschreibung der Betriebsstoffe'!$C$73,1,0))</f>
        <v/>
      </c>
      <c r="D164" s="32" t="str">
        <f>IF(B164="","",IF(INDEX(SER,MATCH(INDEX(Intrants_Nature,MATCH(B164,Intrants_ID,0)),Intrants_Nature_List,0))='Beschreibung der Betriebsstoffe'!$F$73,1,0))</f>
        <v/>
      </c>
      <c r="E164" s="32" t="str">
        <f t="shared" si="33"/>
        <v/>
      </c>
      <c r="F164" s="196" t="str">
        <f t="shared" si="36"/>
        <v/>
      </c>
      <c r="G164" s="196"/>
      <c r="H164" s="157"/>
      <c r="I164" s="158"/>
      <c r="J164" s="157"/>
      <c r="K164" s="53" t="str">
        <f t="shared" si="34"/>
        <v/>
      </c>
      <c r="L164" s="33" t="str">
        <f t="shared" si="35"/>
        <v/>
      </c>
      <c r="M164" s="158"/>
      <c r="N164" s="160"/>
      <c r="O164" s="96" t="str">
        <f>IF(B164="","",(1-C164)*E164*J164/S159&gt;0.1)</f>
        <v/>
      </c>
      <c r="P164" s="16"/>
      <c r="Q164" s="17"/>
      <c r="R164" s="17"/>
      <c r="S164" s="35"/>
      <c r="T164" s="17"/>
      <c r="U164" s="18"/>
    </row>
    <row r="165" spans="2:21" ht="15.75" thickBot="1" x14ac:dyDescent="0.3">
      <c r="O165" s="96"/>
    </row>
    <row r="166" spans="2:21" ht="15.75" thickBot="1" x14ac:dyDescent="0.3">
      <c r="B166" s="55" t="s">
        <v>548</v>
      </c>
      <c r="C166" s="56">
        <f>C151+1</f>
        <v>10</v>
      </c>
      <c r="D166" s="199"/>
      <c r="E166" s="49"/>
      <c r="F166" s="95"/>
      <c r="G166" s="95"/>
      <c r="O166" s="96"/>
      <c r="P166" s="95"/>
    </row>
    <row r="167" spans="2:21" ht="15.75" customHeight="1" thickBot="1" x14ac:dyDescent="0.3">
      <c r="B167" s="547" t="s">
        <v>549</v>
      </c>
      <c r="C167" s="538" t="s">
        <v>550</v>
      </c>
      <c r="D167" s="539"/>
      <c r="E167" s="539"/>
      <c r="F167" s="539"/>
      <c r="G167" s="540"/>
      <c r="H167" s="547" t="s">
        <v>551</v>
      </c>
      <c r="I167" s="550"/>
      <c r="J167" s="550"/>
      <c r="K167" s="539"/>
      <c r="L167" s="540"/>
      <c r="M167" s="538" t="s">
        <v>552</v>
      </c>
      <c r="N167" s="540"/>
      <c r="O167" s="96"/>
      <c r="P167" s="95"/>
    </row>
    <row r="168" spans="2:21" ht="15" customHeight="1" x14ac:dyDescent="0.25">
      <c r="B168" s="548"/>
      <c r="C168" s="543" t="s">
        <v>553</v>
      </c>
      <c r="D168" s="543" t="s">
        <v>554</v>
      </c>
      <c r="E168" s="541" t="s">
        <v>555</v>
      </c>
      <c r="F168" s="545" t="s">
        <v>556</v>
      </c>
      <c r="G168" s="541" t="s">
        <v>557</v>
      </c>
      <c r="H168" s="547" t="s">
        <v>558</v>
      </c>
      <c r="I168" s="550"/>
      <c r="J168" s="551"/>
      <c r="K168" s="543" t="s">
        <v>559</v>
      </c>
      <c r="L168" s="543" t="s">
        <v>560</v>
      </c>
      <c r="M168" s="543" t="s">
        <v>561</v>
      </c>
      <c r="N168" s="543" t="s">
        <v>562</v>
      </c>
      <c r="O168" s="96"/>
    </row>
    <row r="169" spans="2:21" ht="15.75" thickBot="1" x14ac:dyDescent="0.3">
      <c r="B169" s="549"/>
      <c r="C169" s="544"/>
      <c r="D169" s="544"/>
      <c r="E169" s="542"/>
      <c r="F169" s="546"/>
      <c r="G169" s="542"/>
      <c r="H169" s="193" t="s">
        <v>563</v>
      </c>
      <c r="I169" s="50" t="s">
        <v>564</v>
      </c>
      <c r="J169" s="58" t="s">
        <v>565</v>
      </c>
      <c r="K169" s="544"/>
      <c r="L169" s="544"/>
      <c r="M169" s="544"/>
      <c r="N169" s="544"/>
      <c r="O169" s="96"/>
    </row>
    <row r="170" spans="2:21" x14ac:dyDescent="0.25">
      <c r="B170" s="150"/>
      <c r="C170" s="163" t="str">
        <f>IF(B170="","",IF(INDEX(Durabilité_List,MATCH(INDEX(Intrants_Nature,MATCH(B170,Intrants_ID,0)),Intrants_Nature_List,0))='Beschreibung der Betriebsstoffe'!$C$73,1,0))</f>
        <v/>
      </c>
      <c r="D170" s="163" t="str">
        <f>IF(B170="","",IF(INDEX(SER,MATCH(INDEX(Intrants_Nature,MATCH(B170,Intrants_ID,0)),Intrants_Nature_List,0))='Beschreibung der Betriebsstoffe'!$F$73,1,0))</f>
        <v/>
      </c>
      <c r="E170" s="163" t="str">
        <f t="shared" ref="E170:E179" si="37">IF(ISNA(MATCH(B170,Intrants_ID,0)),"",INDEX(Intrants_PCI,MATCH(B170,Intrants_ID,0)))</f>
        <v/>
      </c>
      <c r="F170" s="194"/>
      <c r="G170" s="194"/>
      <c r="H170" s="153"/>
      <c r="I170" s="154"/>
      <c r="J170" s="153"/>
      <c r="K170" s="51" t="str">
        <f>IF(OR(B170="",I170=""),"",I170*E170)</f>
        <v/>
      </c>
      <c r="L170" s="30" t="str">
        <f>IF(OR(B170="",I170=""),"",E170*I170/SUMPRODUCT($E$35:$E$44,$I$35:$I$44))</f>
        <v/>
      </c>
      <c r="M170" s="154"/>
      <c r="N170" s="177"/>
      <c r="O170" s="96" t="str">
        <f>IF(B170="","",(1-C170)*E170*J170/S174&gt;0.1)</f>
        <v/>
      </c>
    </row>
    <row r="171" spans="2:21" ht="15.75" thickBot="1" x14ac:dyDescent="0.3">
      <c r="B171" s="151"/>
      <c r="C171" s="31" t="str">
        <f>IF(B171="","",IF(INDEX(Durabilité_List,MATCH(INDEX(Intrants_Nature,MATCH(B171,Intrants_ID,0)),Intrants_Nature_List,0))='Beschreibung der Betriebsstoffe'!$C$73,1,0))</f>
        <v/>
      </c>
      <c r="D171" s="31" t="str">
        <f>IF(B171="","",IF(INDEX(SER,MATCH(INDEX(Intrants_Nature,MATCH(B171,Intrants_ID,0)),Intrants_Nature_List,0))='Beschreibung der Betriebsstoffe'!$F$73,1,0))</f>
        <v/>
      </c>
      <c r="E171" s="31" t="str">
        <f t="shared" si="37"/>
        <v/>
      </c>
      <c r="F171" s="195"/>
      <c r="G171" s="195"/>
      <c r="H171" s="155"/>
      <c r="I171" s="156"/>
      <c r="J171" s="155"/>
      <c r="K171" s="52" t="str">
        <f t="shared" ref="K171:K179" si="38">IF(OR(B171="",I171=""),"",I171*E171)</f>
        <v/>
      </c>
      <c r="L171" s="29" t="str">
        <f t="shared" ref="L171:L179" si="39">IF(OR(B171="",I171=""),"",E171*I171/SUMPRODUCT($E$35:$E$44,$I$35:$I$44))</f>
        <v/>
      </c>
      <c r="M171" s="156"/>
      <c r="N171" s="176"/>
      <c r="O171" s="96" t="str">
        <f>IF(B171="","",(1-C171)*E171*J171/S174&gt;0.1)</f>
        <v/>
      </c>
    </row>
    <row r="172" spans="2:21" x14ac:dyDescent="0.25">
      <c r="B172" s="151"/>
      <c r="C172" s="31" t="str">
        <f>IF(B172="","",IF(INDEX(Durabilité_List,MATCH(INDEX(Intrants_Nature,MATCH(B172,Intrants_ID,0)),Intrants_Nature_List,0))='Beschreibung der Betriebsstoffe'!$C$73,1,0))</f>
        <v/>
      </c>
      <c r="D172" s="31" t="str">
        <f>IF(B172="","",IF(INDEX(SER,MATCH(INDEX(Intrants_Nature,MATCH(B172,Intrants_ID,0)),Intrants_Nature_List,0))='Beschreibung der Betriebsstoffe'!$F$73,1,0))</f>
        <v/>
      </c>
      <c r="E172" s="31" t="str">
        <f t="shared" si="37"/>
        <v/>
      </c>
      <c r="F172" s="195"/>
      <c r="G172" s="195"/>
      <c r="H172" s="155"/>
      <c r="I172" s="156"/>
      <c r="J172" s="155"/>
      <c r="K172" s="52" t="str">
        <f t="shared" si="38"/>
        <v/>
      </c>
      <c r="L172" s="29" t="str">
        <f t="shared" si="39"/>
        <v/>
      </c>
      <c r="M172" s="156"/>
      <c r="N172" s="175"/>
      <c r="O172" s="96" t="str">
        <f>IF(B172="","",(1-C172)*E172*J172/S174&gt;0.1)</f>
        <v/>
      </c>
      <c r="P172" s="8"/>
      <c r="Q172" s="37" t="str">
        <f>"Ergebnis des Versorgungsplans – Jahr " &amp;C166</f>
        <v>Ergebnis des Versorgungsplans – Jahr 10</v>
      </c>
      <c r="R172" s="9"/>
      <c r="S172" s="9"/>
      <c r="T172" s="9"/>
      <c r="U172" s="10"/>
    </row>
    <row r="173" spans="2:21" x14ac:dyDescent="0.25">
      <c r="B173" s="151"/>
      <c r="C173" s="31" t="str">
        <f>IF(B173="","",IF(INDEX(Durabilité_List,MATCH(INDEX(Intrants_Nature,MATCH(B173,Intrants_ID,0)),Intrants_Nature_List,0))='Beschreibung der Betriebsstoffe'!$C$73,1,0))</f>
        <v/>
      </c>
      <c r="D173" s="31" t="str">
        <f>IF(B173="","",IF(INDEX(SER,MATCH(INDEX(Intrants_Nature,MATCH(B173,Intrants_ID,0)),Intrants_Nature_List,0))='Beschreibung der Betriebsstoffe'!$F$73,1,0))</f>
        <v/>
      </c>
      <c r="E173" s="31" t="str">
        <f t="shared" si="37"/>
        <v/>
      </c>
      <c r="F173" s="195"/>
      <c r="G173" s="195"/>
      <c r="H173" s="155"/>
      <c r="I173" s="156"/>
      <c r="J173" s="155"/>
      <c r="K173" s="52" t="str">
        <f t="shared" si="38"/>
        <v/>
      </c>
      <c r="L173" s="29" t="str">
        <f t="shared" si="39"/>
        <v/>
      </c>
      <c r="M173" s="156"/>
      <c r="N173" s="176"/>
      <c r="O173" s="96" t="str">
        <f>IF(B173="","",(1-C173)*E173*J173/S174&gt;0.1)</f>
        <v/>
      </c>
      <c r="P173" s="11"/>
      <c r="Q173" s="13"/>
      <c r="R173" s="13"/>
      <c r="S173" s="13"/>
      <c r="T173" s="13"/>
      <c r="U173" s="14"/>
    </row>
    <row r="174" spans="2:21" x14ac:dyDescent="0.25">
      <c r="B174" s="151"/>
      <c r="C174" s="31" t="str">
        <f>IF(B174="","",IF(INDEX(Durabilité_List,MATCH(INDEX(Intrants_Nature,MATCH(B174,Intrants_ID,0)),Intrants_Nature_List,0))='Beschreibung der Betriebsstoffe'!$C$73,1,0))</f>
        <v/>
      </c>
      <c r="D174" s="31" t="str">
        <f>IF(B174="","",IF(INDEX(SER,MATCH(INDEX(Intrants_Nature,MATCH(B174,Intrants_ID,0)),Intrants_Nature_List,0))='Beschreibung der Betriebsstoffe'!$F$73,1,0))</f>
        <v/>
      </c>
      <c r="E174" s="31" t="str">
        <f t="shared" si="37"/>
        <v/>
      </c>
      <c r="F174" s="195"/>
      <c r="G174" s="195"/>
      <c r="H174" s="155"/>
      <c r="I174" s="156"/>
      <c r="J174" s="155"/>
      <c r="K174" s="52" t="str">
        <f t="shared" si="38"/>
        <v/>
      </c>
      <c r="L174" s="29" t="str">
        <f t="shared" si="39"/>
        <v/>
      </c>
      <c r="M174" s="156"/>
      <c r="N174" s="176"/>
      <c r="O174" s="96" t="str">
        <f>IF(B174="","",(1-C174)*E174*J174/S174&gt;0.1)</f>
        <v/>
      </c>
      <c r="P174" s="11"/>
      <c r="Q174" s="13" t="s">
        <v>566</v>
      </c>
      <c r="R174" s="13"/>
      <c r="S174" s="186">
        <f>SUMPRODUCT(E170:E179,I170:I179)</f>
        <v>0</v>
      </c>
      <c r="T174" s="13" t="s">
        <v>567</v>
      </c>
      <c r="U174" s="14"/>
    </row>
    <row r="175" spans="2:21" x14ac:dyDescent="0.25">
      <c r="B175" s="151"/>
      <c r="C175" s="31" t="str">
        <f>IF(B175="","",IF(INDEX(Durabilité_List,MATCH(INDEX(Intrants_Nature,MATCH(B175,Intrants_ID,0)),Intrants_Nature_List,0))='Beschreibung der Betriebsstoffe'!$C$73,1,0))</f>
        <v/>
      </c>
      <c r="D175" s="31" t="str">
        <f>IF(B175="","",IF(INDEX(SER,MATCH(INDEX(Intrants_Nature,MATCH(B175,Intrants_ID,0)),Intrants_Nature_List,0))='Beschreibung der Betriebsstoffe'!$F$73,1,0))</f>
        <v/>
      </c>
      <c r="E175" s="31" t="str">
        <f t="shared" si="37"/>
        <v/>
      </c>
      <c r="F175" s="195" t="str">
        <f t="shared" ref="F175:F179" si="40">IF(OR(ISNA(MATCH(B175,Intrants_ID,0)),ISNA(MATCH(B175,TransportFEID,0))),"",INDEX(Intrants_FE,MATCH(B175,Intrants_ID,0))+1/E175*VLOOKUP(B175,TransportFE,2)*VLOOKUP(B175,TransportFE,3))</f>
        <v/>
      </c>
      <c r="G175" s="195"/>
      <c r="H175" s="155"/>
      <c r="I175" s="156"/>
      <c r="J175" s="155"/>
      <c r="K175" s="52" t="str">
        <f t="shared" si="38"/>
        <v/>
      </c>
      <c r="L175" s="29" t="str">
        <f t="shared" si="39"/>
        <v/>
      </c>
      <c r="M175" s="156"/>
      <c r="N175" s="159"/>
      <c r="O175" s="96" t="str">
        <f>IF(B175="","",(1-C175)*E175*J175/S174&gt;0.1)</f>
        <v/>
      </c>
      <c r="P175" s="11"/>
      <c r="Q175" s="13" t="s">
        <v>568</v>
      </c>
      <c r="R175" s="13"/>
      <c r="S175" s="186" t="e">
        <f>IF(F166="",SUMPRODUCT(F170:F179,K170:K179)/SUM(K170:K179),"")</f>
        <v>#DIV/0!</v>
      </c>
      <c r="T175" s="13" t="s">
        <v>569</v>
      </c>
      <c r="U175" s="14"/>
    </row>
    <row r="176" spans="2:21" x14ac:dyDescent="0.25">
      <c r="B176" s="151"/>
      <c r="C176" s="31" t="str">
        <f>IF(B176="","",IF(INDEX(Durabilité_List,MATCH(INDEX(Intrants_Nature,MATCH(B176,Intrants_ID,0)),Intrants_Nature_List,0))='Beschreibung der Betriebsstoffe'!$C$73,1,0))</f>
        <v/>
      </c>
      <c r="D176" s="31" t="str">
        <f>IF(B176="","",IF(INDEX(SER,MATCH(INDEX(Intrants_Nature,MATCH(B176,Intrants_ID,0)),Intrants_Nature_List,0))='Beschreibung der Betriebsstoffe'!$F$73,1,0))</f>
        <v/>
      </c>
      <c r="E176" s="31" t="str">
        <f t="shared" si="37"/>
        <v/>
      </c>
      <c r="F176" s="195" t="str">
        <f t="shared" si="40"/>
        <v/>
      </c>
      <c r="G176" s="195"/>
      <c r="H176" s="155"/>
      <c r="I176" s="156"/>
      <c r="J176" s="155"/>
      <c r="K176" s="52" t="str">
        <f t="shared" si="38"/>
        <v/>
      </c>
      <c r="L176" s="29" t="str">
        <f t="shared" si="39"/>
        <v/>
      </c>
      <c r="M176" s="156"/>
      <c r="N176" s="159"/>
      <c r="O176" s="96" t="str">
        <f>IF(B176="","",(1-C176)*E176*J176/S174&gt;0.1)</f>
        <v/>
      </c>
      <c r="P176" s="11"/>
      <c r="Q176" s="13" t="s">
        <v>570</v>
      </c>
      <c r="R176" s="13"/>
      <c r="S176" s="36">
        <f>SUMPRODUCT(L170:L179,C170:C179)</f>
        <v>0</v>
      </c>
      <c r="T176" s="13" t="s">
        <v>571</v>
      </c>
      <c r="U176" s="14"/>
    </row>
    <row r="177" spans="2:21" x14ac:dyDescent="0.25">
      <c r="B177" s="151"/>
      <c r="C177" s="31" t="str">
        <f>IF(B177="","",IF(INDEX(Durabilité_List,MATCH(INDEX(Intrants_Nature,MATCH(B177,Intrants_ID,0)),Intrants_Nature_List,0))='Beschreibung der Betriebsstoffe'!$C$73,1,0))</f>
        <v/>
      </c>
      <c r="D177" s="31" t="str">
        <f>IF(B177="","",IF(INDEX(SER,MATCH(INDEX(Intrants_Nature,MATCH(B177,Intrants_ID,0)),Intrants_Nature_List,0))='Beschreibung der Betriebsstoffe'!$F$73,1,0))</f>
        <v/>
      </c>
      <c r="E177" s="31" t="str">
        <f t="shared" si="37"/>
        <v/>
      </c>
      <c r="F177" s="195" t="str">
        <f t="shared" si="40"/>
        <v/>
      </c>
      <c r="G177" s="195"/>
      <c r="H177" s="155"/>
      <c r="I177" s="156"/>
      <c r="J177" s="155"/>
      <c r="K177" s="52" t="str">
        <f t="shared" si="38"/>
        <v/>
      </c>
      <c r="L177" s="29" t="str">
        <f t="shared" si="39"/>
        <v/>
      </c>
      <c r="M177" s="156"/>
      <c r="N177" s="159"/>
      <c r="O177" s="96" t="str">
        <f>IF(B177="","",(1-C177)*E177*J177/S174&gt;0.1)</f>
        <v/>
      </c>
      <c r="P177" s="11"/>
      <c r="Q177" s="13" t="s">
        <v>572</v>
      </c>
      <c r="R177" s="13"/>
      <c r="S177" s="221">
        <f>SUMPRODUCT(M170:M179*I170:I179)</f>
        <v>0</v>
      </c>
      <c r="T177" s="13" t="s">
        <v>573</v>
      </c>
      <c r="U177" s="14"/>
    </row>
    <row r="178" spans="2:21" x14ac:dyDescent="0.25">
      <c r="B178" s="151"/>
      <c r="C178" s="31" t="str">
        <f>IF(B178="","",IF(INDEX(Durabilité_List,MATCH(INDEX(Intrants_Nature,MATCH(B178,Intrants_ID,0)),Intrants_Nature_List,0))='Beschreibung der Betriebsstoffe'!$C$73,1,0))</f>
        <v/>
      </c>
      <c r="D178" s="31" t="str">
        <f>IF(B178="","",IF(INDEX(SER,MATCH(INDEX(Intrants_Nature,MATCH(B178,Intrants_ID,0)),Intrants_Nature_List,0))='Beschreibung der Betriebsstoffe'!$F$73,1,0))</f>
        <v/>
      </c>
      <c r="E178" s="31" t="str">
        <f t="shared" si="37"/>
        <v/>
      </c>
      <c r="F178" s="195" t="str">
        <f t="shared" si="40"/>
        <v/>
      </c>
      <c r="G178" s="195"/>
      <c r="H178" s="155"/>
      <c r="I178" s="156"/>
      <c r="J178" s="155"/>
      <c r="K178" s="52" t="str">
        <f t="shared" si="38"/>
        <v/>
      </c>
      <c r="L178" s="29" t="str">
        <f t="shared" si="39"/>
        <v/>
      </c>
      <c r="M178" s="156"/>
      <c r="N178" s="159"/>
      <c r="O178" s="96" t="str">
        <f>IF(B178="","",(1-C178)*E178*J178/S174&gt;0.1)</f>
        <v/>
      </c>
      <c r="P178" s="11"/>
      <c r="Q178" s="13" t="s">
        <v>574</v>
      </c>
      <c r="R178" s="13"/>
      <c r="S178" s="200">
        <f>SUMPRODUCT(L170:L179,D170:D179)</f>
        <v>0</v>
      </c>
      <c r="T178" s="13" t="s">
        <v>575</v>
      </c>
      <c r="U178" s="14"/>
    </row>
    <row r="179" spans="2:21" ht="15.75" thickBot="1" x14ac:dyDescent="0.3">
      <c r="B179" s="152"/>
      <c r="C179" s="32" t="str">
        <f>IF(B179="","",IF(INDEX(Durabilité_List,MATCH(INDEX(Intrants_Nature,MATCH(B179,Intrants_ID,0)),Intrants_Nature_List,0))='Beschreibung der Betriebsstoffe'!$C$73,1,0))</f>
        <v/>
      </c>
      <c r="D179" s="32" t="str">
        <f>IF(B179="","",IF(INDEX(SER,MATCH(INDEX(Intrants_Nature,MATCH(B179,Intrants_ID,0)),Intrants_Nature_List,0))='Beschreibung der Betriebsstoffe'!$F$73,1,0))</f>
        <v/>
      </c>
      <c r="E179" s="32" t="str">
        <f t="shared" si="37"/>
        <v/>
      </c>
      <c r="F179" s="196" t="str">
        <f t="shared" si="40"/>
        <v/>
      </c>
      <c r="G179" s="196"/>
      <c r="H179" s="157"/>
      <c r="I179" s="158"/>
      <c r="J179" s="157"/>
      <c r="K179" s="53" t="str">
        <f t="shared" si="38"/>
        <v/>
      </c>
      <c r="L179" s="33" t="str">
        <f t="shared" si="39"/>
        <v/>
      </c>
      <c r="M179" s="158"/>
      <c r="N179" s="160"/>
      <c r="O179" s="96" t="str">
        <f>IF(B179="","",(1-C179)*E179*J179/S174&gt;0.1)</f>
        <v/>
      </c>
      <c r="P179" s="16"/>
      <c r="Q179" s="17"/>
      <c r="R179" s="17"/>
      <c r="S179" s="35"/>
      <c r="T179" s="17"/>
      <c r="U179" s="18"/>
    </row>
    <row r="180" spans="2:21" ht="15.75" thickBot="1" x14ac:dyDescent="0.3">
      <c r="O180" s="96"/>
    </row>
    <row r="181" spans="2:21" ht="15.75" thickBot="1" x14ac:dyDescent="0.3">
      <c r="B181" s="55" t="s">
        <v>576</v>
      </c>
      <c r="C181" s="56">
        <f>C166+1</f>
        <v>11</v>
      </c>
      <c r="D181" s="199"/>
      <c r="E181" s="49"/>
      <c r="F181" s="95" t="str">
        <f>IF(COUNT(B185:B194)=COUNT(F185:F194),"","NON VALIDE, facteur d'émissions manquant pour au moins un intrant")</f>
        <v/>
      </c>
      <c r="G181" s="95"/>
      <c r="O181" s="96"/>
      <c r="P181" s="95"/>
    </row>
    <row r="182" spans="2:21" ht="15.75" customHeight="1" thickBot="1" x14ac:dyDescent="0.3">
      <c r="B182" s="547" t="s">
        <v>577</v>
      </c>
      <c r="C182" s="538" t="s">
        <v>578</v>
      </c>
      <c r="D182" s="539"/>
      <c r="E182" s="539"/>
      <c r="F182" s="539"/>
      <c r="G182" s="540"/>
      <c r="H182" s="547" t="s">
        <v>579</v>
      </c>
      <c r="I182" s="550"/>
      <c r="J182" s="550"/>
      <c r="K182" s="539"/>
      <c r="L182" s="540"/>
      <c r="M182" s="538" t="s">
        <v>580</v>
      </c>
      <c r="N182" s="540"/>
      <c r="O182" s="96"/>
      <c r="P182" s="95" t="s">
        <v>1083</v>
      </c>
    </row>
    <row r="183" spans="2:21" ht="15" customHeight="1" x14ac:dyDescent="0.25">
      <c r="B183" s="548"/>
      <c r="C183" s="543" t="s">
        <v>581</v>
      </c>
      <c r="D183" s="543" t="s">
        <v>582</v>
      </c>
      <c r="E183" s="541" t="s">
        <v>583</v>
      </c>
      <c r="F183" s="545" t="s">
        <v>584</v>
      </c>
      <c r="G183" s="541" t="s">
        <v>585</v>
      </c>
      <c r="H183" s="547" t="s">
        <v>586</v>
      </c>
      <c r="I183" s="550"/>
      <c r="J183" s="551"/>
      <c r="K183" s="543" t="s">
        <v>587</v>
      </c>
      <c r="L183" s="543" t="s">
        <v>588</v>
      </c>
      <c r="M183" s="543" t="s">
        <v>589</v>
      </c>
      <c r="N183" s="543" t="s">
        <v>590</v>
      </c>
      <c r="O183" s="96"/>
    </row>
    <row r="184" spans="2:21" ht="15.75" thickBot="1" x14ac:dyDescent="0.3">
      <c r="B184" s="549"/>
      <c r="C184" s="544"/>
      <c r="D184" s="544"/>
      <c r="E184" s="542"/>
      <c r="F184" s="546"/>
      <c r="G184" s="542"/>
      <c r="H184" s="193" t="s">
        <v>591</v>
      </c>
      <c r="I184" s="50" t="s">
        <v>592</v>
      </c>
      <c r="J184" s="58" t="s">
        <v>593</v>
      </c>
      <c r="K184" s="544"/>
      <c r="L184" s="544"/>
      <c r="M184" s="544"/>
      <c r="N184" s="544"/>
      <c r="O184" s="96"/>
    </row>
    <row r="185" spans="2:21" x14ac:dyDescent="0.25">
      <c r="B185" s="150"/>
      <c r="C185" s="163" t="str">
        <f>IF(B185="","",IF(INDEX(Durabilité_List,MATCH(INDEX(Intrants_Nature,MATCH(B185,Intrants_ID,0)),Intrants_Nature_List,0))='Beschreibung der Betriebsstoffe'!$C$73,1,0))</f>
        <v/>
      </c>
      <c r="D185" s="163" t="str">
        <f>IF(B185="","",IF(INDEX(SER,MATCH(INDEX(Intrants_Nature,MATCH(B185,Intrants_ID,0)),Intrants_Nature_List,0))='Beschreibung der Betriebsstoffe'!$F$73,1,0))</f>
        <v/>
      </c>
      <c r="E185" s="163" t="str">
        <f t="shared" ref="E185:E194" si="41">IF(ISNA(MATCH(B185,Intrants_ID,0)),"",INDEX(Intrants_PCI,MATCH(B185,Intrants_ID,0)))</f>
        <v/>
      </c>
      <c r="F185" s="194"/>
      <c r="G185" s="194"/>
      <c r="H185" s="153"/>
      <c r="I185" s="154"/>
      <c r="J185" s="153"/>
      <c r="K185" s="51" t="str">
        <f>IF(OR(B185="",I185=""),"",I185*E185)</f>
        <v/>
      </c>
      <c r="L185" s="30" t="str">
        <f>IF(OR(B185="",I185=""),"",E185*I185/SUMPRODUCT($E$35:$E$44,$I$35:$I$44))</f>
        <v/>
      </c>
      <c r="M185" s="154"/>
      <c r="N185" s="177"/>
      <c r="O185" s="96" t="str">
        <f>IF(B185="","",(1-C185)*E185*J185/S189&gt;0.1)</f>
        <v/>
      </c>
    </row>
    <row r="186" spans="2:21" ht="15.75" thickBot="1" x14ac:dyDescent="0.3">
      <c r="B186" s="151"/>
      <c r="C186" s="31" t="str">
        <f>IF(B186="","",IF(INDEX(Durabilité_List,MATCH(INDEX(Intrants_Nature,MATCH(B186,Intrants_ID,0)),Intrants_Nature_List,0))='Beschreibung der Betriebsstoffe'!$C$73,1,0))</f>
        <v/>
      </c>
      <c r="D186" s="31" t="str">
        <f>IF(B186="","",IF(INDEX(SER,MATCH(INDEX(Intrants_Nature,MATCH(B186,Intrants_ID,0)),Intrants_Nature_List,0))='Beschreibung der Betriebsstoffe'!$F$73,1,0))</f>
        <v/>
      </c>
      <c r="E186" s="31" t="str">
        <f t="shared" si="41"/>
        <v/>
      </c>
      <c r="F186" s="195"/>
      <c r="G186" s="195"/>
      <c r="H186" s="155"/>
      <c r="I186" s="156"/>
      <c r="J186" s="155"/>
      <c r="K186" s="52" t="str">
        <f t="shared" ref="K186:K194" si="42">IF(OR(B186="",I186=""),"",I186*E186)</f>
        <v/>
      </c>
      <c r="L186" s="29" t="str">
        <f t="shared" ref="L186:L194" si="43">IF(OR(B186="",I186=""),"",E186*I186/SUMPRODUCT($E$35:$E$44,$I$35:$I$44))</f>
        <v/>
      </c>
      <c r="M186" s="156"/>
      <c r="N186" s="176"/>
      <c r="O186" s="96" t="str">
        <f>IF(B186="","",(1-C186)*E186*J186/S189&gt;0.1)</f>
        <v/>
      </c>
    </row>
    <row r="187" spans="2:21" x14ac:dyDescent="0.25">
      <c r="B187" s="151"/>
      <c r="C187" s="31" t="str">
        <f>IF(B187="","",IF(INDEX(Durabilité_List,MATCH(INDEX(Intrants_Nature,MATCH(B187,Intrants_ID,0)),Intrants_Nature_List,0))='Beschreibung der Betriebsstoffe'!$C$73,1,0))</f>
        <v/>
      </c>
      <c r="D187" s="31" t="str">
        <f>IF(B187="","",IF(INDEX(SER,MATCH(INDEX(Intrants_Nature,MATCH(B187,Intrants_ID,0)),Intrants_Nature_List,0))='Beschreibung der Betriebsstoffe'!$F$73,1,0))</f>
        <v/>
      </c>
      <c r="E187" s="31" t="str">
        <f t="shared" si="41"/>
        <v/>
      </c>
      <c r="F187" s="195"/>
      <c r="G187" s="195"/>
      <c r="H187" s="155"/>
      <c r="I187" s="156"/>
      <c r="J187" s="155"/>
      <c r="K187" s="52" t="str">
        <f t="shared" si="42"/>
        <v/>
      </c>
      <c r="L187" s="29" t="str">
        <f t="shared" si="43"/>
        <v/>
      </c>
      <c r="M187" s="156"/>
      <c r="N187" s="175"/>
      <c r="O187" s="96" t="str">
        <f>IF(B187="","",(1-C187)*E187*J187/S189&gt;0.1)</f>
        <v/>
      </c>
      <c r="P187" s="8"/>
      <c r="Q187" s="37" t="str">
        <f>"Ergebnis des Versorgungsplans – Jahr " &amp;C181</f>
        <v>Ergebnis des Versorgungsplans – Jahr 11</v>
      </c>
      <c r="R187" s="9"/>
      <c r="S187" s="9"/>
      <c r="T187" s="9"/>
      <c r="U187" s="10"/>
    </row>
    <row r="188" spans="2:21" x14ac:dyDescent="0.25">
      <c r="B188" s="151"/>
      <c r="C188" s="31" t="str">
        <f>IF(B188="","",IF(INDEX(Durabilité_List,MATCH(INDEX(Intrants_Nature,MATCH(B188,Intrants_ID,0)),Intrants_Nature_List,0))='Beschreibung der Betriebsstoffe'!$C$73,1,0))</f>
        <v/>
      </c>
      <c r="D188" s="31" t="str">
        <f>IF(B188="","",IF(INDEX(SER,MATCH(INDEX(Intrants_Nature,MATCH(B188,Intrants_ID,0)),Intrants_Nature_List,0))='Beschreibung der Betriebsstoffe'!$F$73,1,0))</f>
        <v/>
      </c>
      <c r="E188" s="31" t="str">
        <f t="shared" si="41"/>
        <v/>
      </c>
      <c r="F188" s="195"/>
      <c r="G188" s="195"/>
      <c r="H188" s="155"/>
      <c r="I188" s="156"/>
      <c r="J188" s="155"/>
      <c r="K188" s="52" t="str">
        <f t="shared" si="42"/>
        <v/>
      </c>
      <c r="L188" s="29" t="str">
        <f t="shared" si="43"/>
        <v/>
      </c>
      <c r="M188" s="156"/>
      <c r="N188" s="176"/>
      <c r="O188" s="96" t="str">
        <f>IF(B188="","",(1-C188)*E188*J188/S189&gt;0.1)</f>
        <v/>
      </c>
      <c r="P188" s="11"/>
      <c r="Q188" s="13"/>
      <c r="R188" s="13"/>
      <c r="S188" s="13"/>
      <c r="T188" s="13"/>
      <c r="U188" s="14"/>
    </row>
    <row r="189" spans="2:21" x14ac:dyDescent="0.25">
      <c r="B189" s="151"/>
      <c r="C189" s="31" t="str">
        <f>IF(B189="","",IF(INDEX(Durabilité_List,MATCH(INDEX(Intrants_Nature,MATCH(B189,Intrants_ID,0)),Intrants_Nature_List,0))='Beschreibung der Betriebsstoffe'!$C$73,1,0))</f>
        <v/>
      </c>
      <c r="D189" s="31" t="str">
        <f>IF(B189="","",IF(INDEX(SER,MATCH(INDEX(Intrants_Nature,MATCH(B189,Intrants_ID,0)),Intrants_Nature_List,0))='Beschreibung der Betriebsstoffe'!$F$73,1,0))</f>
        <v/>
      </c>
      <c r="E189" s="31" t="str">
        <f t="shared" si="41"/>
        <v/>
      </c>
      <c r="F189" s="195"/>
      <c r="G189" s="195"/>
      <c r="H189" s="155"/>
      <c r="I189" s="156"/>
      <c r="J189" s="155"/>
      <c r="K189" s="52" t="str">
        <f t="shared" si="42"/>
        <v/>
      </c>
      <c r="L189" s="29" t="str">
        <f t="shared" si="43"/>
        <v/>
      </c>
      <c r="M189" s="156"/>
      <c r="N189" s="176"/>
      <c r="O189" s="96" t="str">
        <f>IF(B189="","",(1-C189)*E189*J189/S189&gt;0.1)</f>
        <v/>
      </c>
      <c r="P189" s="11"/>
      <c r="Q189" s="13" t="s">
        <v>594</v>
      </c>
      <c r="R189" s="13"/>
      <c r="S189" s="186">
        <f>SUMPRODUCT(E185:E194,I185:I194)</f>
        <v>0</v>
      </c>
      <c r="T189" s="13" t="s">
        <v>595</v>
      </c>
      <c r="U189" s="14"/>
    </row>
    <row r="190" spans="2:21" x14ac:dyDescent="0.25">
      <c r="B190" s="151"/>
      <c r="C190" s="31" t="str">
        <f>IF(B190="","",IF(INDEX(Durabilité_List,MATCH(INDEX(Intrants_Nature,MATCH(B190,Intrants_ID,0)),Intrants_Nature_List,0))='Beschreibung der Betriebsstoffe'!$C$73,1,0))</f>
        <v/>
      </c>
      <c r="D190" s="31" t="str">
        <f>IF(B190="","",IF(INDEX(SER,MATCH(INDEX(Intrants_Nature,MATCH(B190,Intrants_ID,0)),Intrants_Nature_List,0))='Beschreibung der Betriebsstoffe'!$F$73,1,0))</f>
        <v/>
      </c>
      <c r="E190" s="31" t="str">
        <f t="shared" si="41"/>
        <v/>
      </c>
      <c r="F190" s="195"/>
      <c r="G190" s="195"/>
      <c r="H190" s="155"/>
      <c r="I190" s="156"/>
      <c r="J190" s="155"/>
      <c r="K190" s="52" t="str">
        <f t="shared" si="42"/>
        <v/>
      </c>
      <c r="L190" s="29" t="str">
        <f t="shared" si="43"/>
        <v/>
      </c>
      <c r="M190" s="156"/>
      <c r="N190" s="159"/>
      <c r="O190" s="96" t="str">
        <f>IF(B190="","",(1-C190)*E190*J190/S189&gt;0.1)</f>
        <v/>
      </c>
      <c r="P190" s="11"/>
      <c r="Q190" s="13" t="s">
        <v>596</v>
      </c>
      <c r="R190" s="13"/>
      <c r="S190" s="186" t="e">
        <f>IF(F181="",SUMPRODUCT(F185:F194,K185:K194)/SUM(K185:K194),"")</f>
        <v>#DIV/0!</v>
      </c>
      <c r="T190" s="13" t="s">
        <v>597</v>
      </c>
      <c r="U190" s="14"/>
    </row>
    <row r="191" spans="2:21" x14ac:dyDescent="0.25">
      <c r="B191" s="151"/>
      <c r="C191" s="31" t="str">
        <f>IF(B191="","",IF(INDEX(Durabilité_List,MATCH(INDEX(Intrants_Nature,MATCH(B191,Intrants_ID,0)),Intrants_Nature_List,0))='Beschreibung der Betriebsstoffe'!$C$73,1,0))</f>
        <v/>
      </c>
      <c r="D191" s="31" t="str">
        <f>IF(B191="","",IF(INDEX(SER,MATCH(INDEX(Intrants_Nature,MATCH(B191,Intrants_ID,0)),Intrants_Nature_List,0))='Beschreibung der Betriebsstoffe'!$F$73,1,0))</f>
        <v/>
      </c>
      <c r="E191" s="31" t="str">
        <f t="shared" si="41"/>
        <v/>
      </c>
      <c r="F191" s="195" t="str">
        <f t="shared" ref="F191:F194" si="44">IF(OR(ISNA(MATCH(B191,Intrants_ID,0)),ISNA(MATCH(B191,TransportFEID,0))),"",INDEX(Intrants_FE,MATCH(B191,Intrants_ID,0))+1/E191*VLOOKUP(B191,TransportFE,2)*VLOOKUP(B191,TransportFE,3))</f>
        <v/>
      </c>
      <c r="G191" s="195"/>
      <c r="H191" s="155"/>
      <c r="I191" s="156"/>
      <c r="J191" s="155"/>
      <c r="K191" s="52" t="str">
        <f t="shared" si="42"/>
        <v/>
      </c>
      <c r="L191" s="29" t="str">
        <f t="shared" si="43"/>
        <v/>
      </c>
      <c r="M191" s="156"/>
      <c r="N191" s="159"/>
      <c r="O191" s="96" t="str">
        <f>IF(B191="","",(1-C191)*E191*J191/S189&gt;0.1)</f>
        <v/>
      </c>
      <c r="P191" s="11"/>
      <c r="Q191" s="13" t="s">
        <v>598</v>
      </c>
      <c r="R191" s="13"/>
      <c r="S191" s="36">
        <f>SUMPRODUCT(L185:L194,C185:C194)</f>
        <v>0</v>
      </c>
      <c r="T191" s="13" t="s">
        <v>599</v>
      </c>
      <c r="U191" s="14"/>
    </row>
    <row r="192" spans="2:21" x14ac:dyDescent="0.25">
      <c r="B192" s="151"/>
      <c r="C192" s="31" t="str">
        <f>IF(B192="","",IF(INDEX(Durabilité_List,MATCH(INDEX(Intrants_Nature,MATCH(B192,Intrants_ID,0)),Intrants_Nature_List,0))='Beschreibung der Betriebsstoffe'!$C$73,1,0))</f>
        <v/>
      </c>
      <c r="D192" s="31" t="str">
        <f>IF(B192="","",IF(INDEX(SER,MATCH(INDEX(Intrants_Nature,MATCH(B192,Intrants_ID,0)),Intrants_Nature_List,0))='Beschreibung der Betriebsstoffe'!$F$73,1,0))</f>
        <v/>
      </c>
      <c r="E192" s="31" t="str">
        <f t="shared" si="41"/>
        <v/>
      </c>
      <c r="F192" s="195" t="str">
        <f t="shared" si="44"/>
        <v/>
      </c>
      <c r="G192" s="195"/>
      <c r="H192" s="155"/>
      <c r="I192" s="156"/>
      <c r="J192" s="155"/>
      <c r="K192" s="52" t="str">
        <f t="shared" si="42"/>
        <v/>
      </c>
      <c r="L192" s="29" t="str">
        <f t="shared" si="43"/>
        <v/>
      </c>
      <c r="M192" s="156"/>
      <c r="N192" s="159"/>
      <c r="O192" s="96" t="str">
        <f>IF(B192="","",(1-C192)*E192*J192/S189&gt;0.1)</f>
        <v/>
      </c>
      <c r="P192" s="11"/>
      <c r="Q192" s="13" t="s">
        <v>600</v>
      </c>
      <c r="R192" s="13"/>
      <c r="S192" s="221">
        <f>SUMPRODUCT(M185:M194*I185:I194)</f>
        <v>0</v>
      </c>
      <c r="T192" s="13" t="s">
        <v>601</v>
      </c>
      <c r="U192" s="14"/>
    </row>
    <row r="193" spans="2:21" x14ac:dyDescent="0.25">
      <c r="B193" s="151"/>
      <c r="C193" s="31" t="str">
        <f>IF(B193="","",IF(INDEX(Durabilité_List,MATCH(INDEX(Intrants_Nature,MATCH(B193,Intrants_ID,0)),Intrants_Nature_List,0))='Beschreibung der Betriebsstoffe'!$C$73,1,0))</f>
        <v/>
      </c>
      <c r="D193" s="31" t="str">
        <f>IF(B193="","",IF(INDEX(SER,MATCH(INDEX(Intrants_Nature,MATCH(B193,Intrants_ID,0)),Intrants_Nature_List,0))='Beschreibung der Betriebsstoffe'!$F$73,1,0))</f>
        <v/>
      </c>
      <c r="E193" s="31" t="str">
        <f t="shared" si="41"/>
        <v/>
      </c>
      <c r="F193" s="195" t="str">
        <f t="shared" si="44"/>
        <v/>
      </c>
      <c r="G193" s="195"/>
      <c r="H193" s="155"/>
      <c r="I193" s="156"/>
      <c r="J193" s="155"/>
      <c r="K193" s="52" t="str">
        <f t="shared" si="42"/>
        <v/>
      </c>
      <c r="L193" s="29" t="str">
        <f t="shared" si="43"/>
        <v/>
      </c>
      <c r="M193" s="156"/>
      <c r="N193" s="159"/>
      <c r="O193" s="96" t="str">
        <f>IF(B193="","",(1-C193)*E193*J193/S189&gt;0.1)</f>
        <v/>
      </c>
      <c r="P193" s="11"/>
      <c r="Q193" s="13" t="s">
        <v>602</v>
      </c>
      <c r="R193" s="13"/>
      <c r="S193" s="200">
        <f>SUMPRODUCT(L185:L194,D185:D194)</f>
        <v>0</v>
      </c>
      <c r="T193" s="13" t="s">
        <v>603</v>
      </c>
      <c r="U193" s="14"/>
    </row>
    <row r="194" spans="2:21" ht="15.75" thickBot="1" x14ac:dyDescent="0.3">
      <c r="B194" s="152"/>
      <c r="C194" s="32" t="str">
        <f>IF(B194="","",IF(INDEX(Durabilité_List,MATCH(INDEX(Intrants_Nature,MATCH(B194,Intrants_ID,0)),Intrants_Nature_List,0))='Beschreibung der Betriebsstoffe'!$C$73,1,0))</f>
        <v/>
      </c>
      <c r="D194" s="32" t="str">
        <f>IF(B194="","",IF(INDEX(SER,MATCH(INDEX(Intrants_Nature,MATCH(B194,Intrants_ID,0)),Intrants_Nature_List,0))='Beschreibung der Betriebsstoffe'!$F$73,1,0))</f>
        <v/>
      </c>
      <c r="E194" s="32" t="str">
        <f t="shared" si="41"/>
        <v/>
      </c>
      <c r="F194" s="196" t="str">
        <f t="shared" si="44"/>
        <v/>
      </c>
      <c r="G194" s="196"/>
      <c r="H194" s="157"/>
      <c r="I194" s="158"/>
      <c r="J194" s="157"/>
      <c r="K194" s="53" t="str">
        <f t="shared" si="42"/>
        <v/>
      </c>
      <c r="L194" s="33" t="str">
        <f t="shared" si="43"/>
        <v/>
      </c>
      <c r="M194" s="158"/>
      <c r="N194" s="160"/>
      <c r="O194" s="96" t="str">
        <f>IF(B194="","",(1-C194)*E194*J194/S189&gt;0.1)</f>
        <v/>
      </c>
      <c r="P194" s="16"/>
      <c r="Q194" s="17"/>
      <c r="R194" s="17"/>
      <c r="S194" s="35"/>
      <c r="T194" s="17"/>
      <c r="U194" s="18"/>
    </row>
    <row r="195" spans="2:21" ht="15.75" thickBot="1" x14ac:dyDescent="0.3">
      <c r="O195" s="96"/>
    </row>
    <row r="196" spans="2:21" ht="15.75" thickBot="1" x14ac:dyDescent="0.3">
      <c r="B196" s="55" t="s">
        <v>604</v>
      </c>
      <c r="C196" s="56">
        <f>C181+1</f>
        <v>12</v>
      </c>
      <c r="D196" s="199"/>
      <c r="E196" s="49"/>
      <c r="F196" s="95" t="str">
        <f>IF(COUNT(B200:B209)=COUNT(F200:F209),"","NON VALIDE, facteur d'émissions manquant pour au moins un intrant")</f>
        <v/>
      </c>
      <c r="G196" s="95"/>
      <c r="O196" s="96"/>
      <c r="P196" s="95"/>
    </row>
    <row r="197" spans="2:21" ht="15.75" customHeight="1" thickBot="1" x14ac:dyDescent="0.3">
      <c r="B197" s="547" t="s">
        <v>605</v>
      </c>
      <c r="C197" s="538" t="s">
        <v>606</v>
      </c>
      <c r="D197" s="539"/>
      <c r="E197" s="539"/>
      <c r="F197" s="539"/>
      <c r="G197" s="540"/>
      <c r="H197" s="547" t="s">
        <v>607</v>
      </c>
      <c r="I197" s="550"/>
      <c r="J197" s="550"/>
      <c r="K197" s="539"/>
      <c r="L197" s="540"/>
      <c r="M197" s="538" t="s">
        <v>608</v>
      </c>
      <c r="N197" s="540"/>
      <c r="O197" s="96"/>
      <c r="P197" s="95" t="s">
        <v>1083</v>
      </c>
    </row>
    <row r="198" spans="2:21" ht="15" customHeight="1" x14ac:dyDescent="0.25">
      <c r="B198" s="548"/>
      <c r="C198" s="543" t="s">
        <v>609</v>
      </c>
      <c r="D198" s="543" t="s">
        <v>610</v>
      </c>
      <c r="E198" s="541" t="s">
        <v>611</v>
      </c>
      <c r="F198" s="545" t="s">
        <v>612</v>
      </c>
      <c r="G198" s="541" t="s">
        <v>613</v>
      </c>
      <c r="H198" s="547" t="s">
        <v>614</v>
      </c>
      <c r="I198" s="550"/>
      <c r="J198" s="551"/>
      <c r="K198" s="543" t="s">
        <v>615</v>
      </c>
      <c r="L198" s="543" t="s">
        <v>616</v>
      </c>
      <c r="M198" s="543" t="s">
        <v>617</v>
      </c>
      <c r="N198" s="543" t="s">
        <v>618</v>
      </c>
      <c r="O198" s="96"/>
    </row>
    <row r="199" spans="2:21" ht="15.75" thickBot="1" x14ac:dyDescent="0.3">
      <c r="B199" s="549"/>
      <c r="C199" s="544"/>
      <c r="D199" s="544"/>
      <c r="E199" s="542"/>
      <c r="F199" s="546"/>
      <c r="G199" s="542"/>
      <c r="H199" s="193" t="s">
        <v>619</v>
      </c>
      <c r="I199" s="50" t="s">
        <v>620</v>
      </c>
      <c r="J199" s="58" t="s">
        <v>621</v>
      </c>
      <c r="K199" s="544"/>
      <c r="L199" s="544"/>
      <c r="M199" s="544"/>
      <c r="N199" s="544"/>
      <c r="O199" s="96"/>
    </row>
    <row r="200" spans="2:21" x14ac:dyDescent="0.25">
      <c r="B200" s="150"/>
      <c r="C200" s="163" t="str">
        <f>IF(B200="","",IF(INDEX(Durabilité_List,MATCH(INDEX(Intrants_Nature,MATCH(B200,Intrants_ID,0)),Intrants_Nature_List,0))='Beschreibung der Betriebsstoffe'!$C$73,1,0))</f>
        <v/>
      </c>
      <c r="D200" s="163" t="str">
        <f>IF(B200="","",IF(INDEX(SER,MATCH(INDEX(Intrants_Nature,MATCH(B200,Intrants_ID,0)),Intrants_Nature_List,0))='Beschreibung der Betriebsstoffe'!$F$73,1,0))</f>
        <v/>
      </c>
      <c r="E200" s="163" t="str">
        <f t="shared" ref="E200:E209" si="45">IF(ISNA(MATCH(B200,Intrants_ID,0)),"",INDEX(Intrants_PCI,MATCH(B200,Intrants_ID,0)))</f>
        <v/>
      </c>
      <c r="F200" s="194"/>
      <c r="G200" s="194"/>
      <c r="H200" s="153"/>
      <c r="I200" s="154"/>
      <c r="J200" s="153"/>
      <c r="K200" s="51" t="str">
        <f>IF(OR(B200="",I200=""),"",I200*E200)</f>
        <v/>
      </c>
      <c r="L200" s="30" t="str">
        <f>IF(OR(B200="",I200=""),"",E200*I200/SUMPRODUCT($E$35:$E$44,$I$35:$I$44))</f>
        <v/>
      </c>
      <c r="M200" s="154"/>
      <c r="N200" s="177"/>
      <c r="O200" s="96" t="str">
        <f>IF(B200="","",(1-C200)*E200*J200/S204&gt;0.1)</f>
        <v/>
      </c>
    </row>
    <row r="201" spans="2:21" ht="15.75" thickBot="1" x14ac:dyDescent="0.3">
      <c r="B201" s="151"/>
      <c r="C201" s="31" t="str">
        <f>IF(B201="","",IF(INDEX(Durabilité_List,MATCH(INDEX(Intrants_Nature,MATCH(B201,Intrants_ID,0)),Intrants_Nature_List,0))='Beschreibung der Betriebsstoffe'!$C$73,1,0))</f>
        <v/>
      </c>
      <c r="D201" s="31" t="str">
        <f>IF(B201="","",IF(INDEX(SER,MATCH(INDEX(Intrants_Nature,MATCH(B201,Intrants_ID,0)),Intrants_Nature_List,0))='Beschreibung der Betriebsstoffe'!$F$73,1,0))</f>
        <v/>
      </c>
      <c r="E201" s="31" t="str">
        <f t="shared" si="45"/>
        <v/>
      </c>
      <c r="F201" s="195"/>
      <c r="G201" s="195"/>
      <c r="H201" s="155"/>
      <c r="I201" s="156"/>
      <c r="J201" s="155"/>
      <c r="K201" s="52" t="str">
        <f t="shared" ref="K201:K209" si="46">IF(OR(B201="",I201=""),"",I201*E201)</f>
        <v/>
      </c>
      <c r="L201" s="29" t="str">
        <f t="shared" ref="L201:L209" si="47">IF(OR(B201="",I201=""),"",E201*I201/SUMPRODUCT($E$35:$E$44,$I$35:$I$44))</f>
        <v/>
      </c>
      <c r="M201" s="156"/>
      <c r="N201" s="176"/>
      <c r="O201" s="96" t="str">
        <f>IF(B201="","",(1-C201)*E201*J201/S204&gt;0.1)</f>
        <v/>
      </c>
    </row>
    <row r="202" spans="2:21" x14ac:dyDescent="0.25">
      <c r="B202" s="151"/>
      <c r="C202" s="31" t="str">
        <f>IF(B202="","",IF(INDEX(Durabilité_List,MATCH(INDEX(Intrants_Nature,MATCH(B202,Intrants_ID,0)),Intrants_Nature_List,0))='Beschreibung der Betriebsstoffe'!$C$73,1,0))</f>
        <v/>
      </c>
      <c r="D202" s="31" t="str">
        <f>IF(B202="","",IF(INDEX(SER,MATCH(INDEX(Intrants_Nature,MATCH(B202,Intrants_ID,0)),Intrants_Nature_List,0))='Beschreibung der Betriebsstoffe'!$F$73,1,0))</f>
        <v/>
      </c>
      <c r="E202" s="31" t="str">
        <f t="shared" si="45"/>
        <v/>
      </c>
      <c r="F202" s="195"/>
      <c r="G202" s="195"/>
      <c r="H202" s="155"/>
      <c r="I202" s="156"/>
      <c r="J202" s="155"/>
      <c r="K202" s="52" t="str">
        <f t="shared" si="46"/>
        <v/>
      </c>
      <c r="L202" s="29" t="str">
        <f t="shared" si="47"/>
        <v/>
      </c>
      <c r="M202" s="156"/>
      <c r="N202" s="175"/>
      <c r="O202" s="96" t="str">
        <f>IF(B202="","",(1-C202)*E202*J202/S204&gt;0.1)</f>
        <v/>
      </c>
      <c r="P202" s="8"/>
      <c r="Q202" s="37" t="str">
        <f>"Ergebnis des Versorgungsplans – Jahr " &amp;C196</f>
        <v>Ergebnis des Versorgungsplans – Jahr 12</v>
      </c>
      <c r="R202" s="9"/>
      <c r="S202" s="9"/>
      <c r="T202" s="9"/>
      <c r="U202" s="10"/>
    </row>
    <row r="203" spans="2:21" x14ac:dyDescent="0.25">
      <c r="B203" s="151"/>
      <c r="C203" s="31" t="str">
        <f>IF(B203="","",IF(INDEX(Durabilité_List,MATCH(INDEX(Intrants_Nature,MATCH(B203,Intrants_ID,0)),Intrants_Nature_List,0))='Beschreibung der Betriebsstoffe'!$C$73,1,0))</f>
        <v/>
      </c>
      <c r="D203" s="31" t="str">
        <f>IF(B203="","",IF(INDEX(SER,MATCH(INDEX(Intrants_Nature,MATCH(B203,Intrants_ID,0)),Intrants_Nature_List,0))='Beschreibung der Betriebsstoffe'!$F$73,1,0))</f>
        <v/>
      </c>
      <c r="E203" s="31" t="str">
        <f t="shared" si="45"/>
        <v/>
      </c>
      <c r="F203" s="195"/>
      <c r="G203" s="195"/>
      <c r="H203" s="155"/>
      <c r="I203" s="156"/>
      <c r="J203" s="155"/>
      <c r="K203" s="52" t="str">
        <f t="shared" si="46"/>
        <v/>
      </c>
      <c r="L203" s="29" t="str">
        <f t="shared" si="47"/>
        <v/>
      </c>
      <c r="M203" s="156"/>
      <c r="N203" s="176"/>
      <c r="O203" s="96" t="str">
        <f>IF(B203="","",(1-C203)*E203*J203/S204&gt;0.1)</f>
        <v/>
      </c>
      <c r="P203" s="11"/>
      <c r="Q203" s="13"/>
      <c r="R203" s="13"/>
      <c r="S203" s="13"/>
      <c r="T203" s="13"/>
      <c r="U203" s="14"/>
    </row>
    <row r="204" spans="2:21" x14ac:dyDescent="0.25">
      <c r="B204" s="151"/>
      <c r="C204" s="31" t="str">
        <f>IF(B204="","",IF(INDEX(Durabilité_List,MATCH(INDEX(Intrants_Nature,MATCH(B204,Intrants_ID,0)),Intrants_Nature_List,0))='Beschreibung der Betriebsstoffe'!$C$73,1,0))</f>
        <v/>
      </c>
      <c r="D204" s="31" t="str">
        <f>IF(B204="","",IF(INDEX(SER,MATCH(INDEX(Intrants_Nature,MATCH(B204,Intrants_ID,0)),Intrants_Nature_List,0))='Beschreibung der Betriebsstoffe'!$F$73,1,0))</f>
        <v/>
      </c>
      <c r="E204" s="31" t="str">
        <f t="shared" si="45"/>
        <v/>
      </c>
      <c r="F204" s="195"/>
      <c r="G204" s="195"/>
      <c r="H204" s="155"/>
      <c r="I204" s="156"/>
      <c r="J204" s="155"/>
      <c r="K204" s="52" t="str">
        <f t="shared" si="46"/>
        <v/>
      </c>
      <c r="L204" s="29" t="str">
        <f t="shared" si="47"/>
        <v/>
      </c>
      <c r="M204" s="156"/>
      <c r="N204" s="176"/>
      <c r="O204" s="96" t="str">
        <f>IF(B204="","",(1-C204)*E204*J204/S204&gt;0.1)</f>
        <v/>
      </c>
      <c r="P204" s="11"/>
      <c r="Q204" s="13" t="s">
        <v>622</v>
      </c>
      <c r="R204" s="13"/>
      <c r="S204" s="186">
        <f>SUMPRODUCT(E200:E209,I200:I209)</f>
        <v>0</v>
      </c>
      <c r="T204" s="13" t="s">
        <v>623</v>
      </c>
      <c r="U204" s="14"/>
    </row>
    <row r="205" spans="2:21" x14ac:dyDescent="0.25">
      <c r="B205" s="151"/>
      <c r="C205" s="31" t="str">
        <f>IF(B205="","",IF(INDEX(Durabilité_List,MATCH(INDEX(Intrants_Nature,MATCH(B205,Intrants_ID,0)),Intrants_Nature_List,0))='Beschreibung der Betriebsstoffe'!$C$73,1,0))</f>
        <v/>
      </c>
      <c r="D205" s="31" t="str">
        <f>IF(B205="","",IF(INDEX(SER,MATCH(INDEX(Intrants_Nature,MATCH(B205,Intrants_ID,0)),Intrants_Nature_List,0))='Beschreibung der Betriebsstoffe'!$F$73,1,0))</f>
        <v/>
      </c>
      <c r="E205" s="31" t="str">
        <f t="shared" si="45"/>
        <v/>
      </c>
      <c r="F205" s="195"/>
      <c r="G205" s="195"/>
      <c r="H205" s="155"/>
      <c r="I205" s="156"/>
      <c r="J205" s="155"/>
      <c r="K205" s="52" t="str">
        <f t="shared" si="46"/>
        <v/>
      </c>
      <c r="L205" s="29" t="str">
        <f t="shared" si="47"/>
        <v/>
      </c>
      <c r="M205" s="156"/>
      <c r="N205" s="159"/>
      <c r="O205" s="96" t="str">
        <f>IF(B205="","",(1-C205)*E205*J205/S204&gt;0.1)</f>
        <v/>
      </c>
      <c r="P205" s="11"/>
      <c r="Q205" s="13" t="s">
        <v>624</v>
      </c>
      <c r="R205" s="13"/>
      <c r="S205" s="186" t="e">
        <f>IF(F196="",SUMPRODUCT(F200:F209,K200:K209)/SUM(K200:K209),"")</f>
        <v>#DIV/0!</v>
      </c>
      <c r="T205" s="13" t="s">
        <v>625</v>
      </c>
      <c r="U205" s="14"/>
    </row>
    <row r="206" spans="2:21" x14ac:dyDescent="0.25">
      <c r="B206" s="151"/>
      <c r="C206" s="31" t="str">
        <f>IF(B206="","",IF(INDEX(Durabilité_List,MATCH(INDEX(Intrants_Nature,MATCH(B206,Intrants_ID,0)),Intrants_Nature_List,0))='Beschreibung der Betriebsstoffe'!$C$73,1,0))</f>
        <v/>
      </c>
      <c r="D206" s="31" t="str">
        <f>IF(B206="","",IF(INDEX(SER,MATCH(INDEX(Intrants_Nature,MATCH(B206,Intrants_ID,0)),Intrants_Nature_List,0))='Beschreibung der Betriebsstoffe'!$F$73,1,0))</f>
        <v/>
      </c>
      <c r="E206" s="31" t="str">
        <f t="shared" si="45"/>
        <v/>
      </c>
      <c r="F206" s="195" t="str">
        <f t="shared" ref="F206:F209" si="48">IF(OR(ISNA(MATCH(B206,Intrants_ID,0)),ISNA(MATCH(B206,TransportFEID,0))),"",INDEX(Intrants_FE,MATCH(B206,Intrants_ID,0))+1/E206*VLOOKUP(B206,TransportFE,2)*VLOOKUP(B206,TransportFE,3))</f>
        <v/>
      </c>
      <c r="G206" s="195"/>
      <c r="H206" s="155"/>
      <c r="I206" s="156"/>
      <c r="J206" s="155"/>
      <c r="K206" s="52" t="str">
        <f t="shared" si="46"/>
        <v/>
      </c>
      <c r="L206" s="29" t="str">
        <f t="shared" si="47"/>
        <v/>
      </c>
      <c r="M206" s="156"/>
      <c r="N206" s="159"/>
      <c r="O206" s="96" t="str">
        <f>IF(B206="","",(1-C206)*E206*J206/S204&gt;0.1)</f>
        <v/>
      </c>
      <c r="P206" s="11"/>
      <c r="Q206" s="13" t="s">
        <v>626</v>
      </c>
      <c r="R206" s="13"/>
      <c r="S206" s="36">
        <f>SUMPRODUCT(L200:L209,C200:C209)</f>
        <v>0</v>
      </c>
      <c r="T206" s="13" t="s">
        <v>627</v>
      </c>
      <c r="U206" s="14"/>
    </row>
    <row r="207" spans="2:21" x14ac:dyDescent="0.25">
      <c r="B207" s="151"/>
      <c r="C207" s="31" t="str">
        <f>IF(B207="","",IF(INDEX(Durabilité_List,MATCH(INDEX(Intrants_Nature,MATCH(B207,Intrants_ID,0)),Intrants_Nature_List,0))='Beschreibung der Betriebsstoffe'!$C$73,1,0))</f>
        <v/>
      </c>
      <c r="D207" s="31" t="str">
        <f>IF(B207="","",IF(INDEX(SER,MATCH(INDEX(Intrants_Nature,MATCH(B207,Intrants_ID,0)),Intrants_Nature_List,0))='Beschreibung der Betriebsstoffe'!$F$73,1,0))</f>
        <v/>
      </c>
      <c r="E207" s="31" t="str">
        <f t="shared" si="45"/>
        <v/>
      </c>
      <c r="F207" s="195" t="str">
        <f t="shared" si="48"/>
        <v/>
      </c>
      <c r="G207" s="195"/>
      <c r="H207" s="155"/>
      <c r="I207" s="156"/>
      <c r="J207" s="155"/>
      <c r="K207" s="52" t="str">
        <f t="shared" si="46"/>
        <v/>
      </c>
      <c r="L207" s="29" t="str">
        <f t="shared" si="47"/>
        <v/>
      </c>
      <c r="M207" s="156"/>
      <c r="N207" s="159"/>
      <c r="O207" s="96" t="str">
        <f>IF(B207="","",(1-C207)*E207*J207/S204&gt;0.1)</f>
        <v/>
      </c>
      <c r="P207" s="11"/>
      <c r="Q207" s="13" t="s">
        <v>628</v>
      </c>
      <c r="R207" s="13"/>
      <c r="S207" s="221">
        <f>SUMPRODUCT(M200:M209*I200:I209)</f>
        <v>0</v>
      </c>
      <c r="T207" s="13" t="s">
        <v>629</v>
      </c>
      <c r="U207" s="14"/>
    </row>
    <row r="208" spans="2:21" x14ac:dyDescent="0.25">
      <c r="B208" s="151"/>
      <c r="C208" s="31" t="str">
        <f>IF(B208="","",IF(INDEX(Durabilité_List,MATCH(INDEX(Intrants_Nature,MATCH(B208,Intrants_ID,0)),Intrants_Nature_List,0))='Beschreibung der Betriebsstoffe'!$C$73,1,0))</f>
        <v/>
      </c>
      <c r="D208" s="31" t="str">
        <f>IF(B208="","",IF(INDEX(SER,MATCH(INDEX(Intrants_Nature,MATCH(B208,Intrants_ID,0)),Intrants_Nature_List,0))='Beschreibung der Betriebsstoffe'!$F$73,1,0))</f>
        <v/>
      </c>
      <c r="E208" s="31" t="str">
        <f t="shared" si="45"/>
        <v/>
      </c>
      <c r="F208" s="195" t="str">
        <f t="shared" si="48"/>
        <v/>
      </c>
      <c r="G208" s="195"/>
      <c r="H208" s="155"/>
      <c r="I208" s="156"/>
      <c r="J208" s="155"/>
      <c r="K208" s="52" t="str">
        <f t="shared" si="46"/>
        <v/>
      </c>
      <c r="L208" s="29" t="str">
        <f t="shared" si="47"/>
        <v/>
      </c>
      <c r="M208" s="156"/>
      <c r="N208" s="159"/>
      <c r="O208" s="96" t="str">
        <f>IF(B208="","",(1-C208)*E208*J208/S204&gt;0.1)</f>
        <v/>
      </c>
      <c r="P208" s="11"/>
      <c r="Q208" s="13" t="s">
        <v>630</v>
      </c>
      <c r="R208" s="13"/>
      <c r="S208" s="200">
        <f>SUMPRODUCT(L200:L209,D200:D209)</f>
        <v>0</v>
      </c>
      <c r="T208" s="13" t="s">
        <v>631</v>
      </c>
      <c r="U208" s="14"/>
    </row>
    <row r="209" spans="2:21" ht="15.75" thickBot="1" x14ac:dyDescent="0.3">
      <c r="B209" s="152"/>
      <c r="C209" s="32" t="str">
        <f>IF(B209="","",IF(INDEX(Durabilité_List,MATCH(INDEX(Intrants_Nature,MATCH(B209,Intrants_ID,0)),Intrants_Nature_List,0))='Beschreibung der Betriebsstoffe'!$C$73,1,0))</f>
        <v/>
      </c>
      <c r="D209" s="32" t="str">
        <f>IF(B209="","",IF(INDEX(SER,MATCH(INDEX(Intrants_Nature,MATCH(B209,Intrants_ID,0)),Intrants_Nature_List,0))='Beschreibung der Betriebsstoffe'!$F$73,1,0))</f>
        <v/>
      </c>
      <c r="E209" s="32" t="str">
        <f t="shared" si="45"/>
        <v/>
      </c>
      <c r="F209" s="196" t="str">
        <f t="shared" si="48"/>
        <v/>
      </c>
      <c r="G209" s="196"/>
      <c r="H209" s="157"/>
      <c r="I209" s="158"/>
      <c r="J209" s="157"/>
      <c r="K209" s="53" t="str">
        <f t="shared" si="46"/>
        <v/>
      </c>
      <c r="L209" s="33" t="str">
        <f t="shared" si="47"/>
        <v/>
      </c>
      <c r="M209" s="158"/>
      <c r="N209" s="160"/>
      <c r="O209" s="96" t="str">
        <f>IF(B209="","",(1-C209)*E209*J209/S204&gt;0.1)</f>
        <v/>
      </c>
      <c r="P209" s="16"/>
      <c r="Q209" s="17"/>
      <c r="R209" s="17"/>
      <c r="S209" s="35"/>
      <c r="T209" s="17"/>
      <c r="U209" s="18"/>
    </row>
    <row r="210" spans="2:21" ht="15.75" thickBot="1" x14ac:dyDescent="0.3">
      <c r="O210" s="96"/>
    </row>
    <row r="211" spans="2:21" ht="15.75" thickBot="1" x14ac:dyDescent="0.3">
      <c r="B211" s="55" t="s">
        <v>632</v>
      </c>
      <c r="C211" s="56">
        <f>C196+1</f>
        <v>13</v>
      </c>
      <c r="D211" s="199"/>
      <c r="E211" s="49"/>
      <c r="F211" s="95" t="str">
        <f>IF(COUNT(B215:B224)=COUNT(F215:F224),"","NON VALIDE, facteur d'émissions manquant pour au moins un intrant")</f>
        <v/>
      </c>
      <c r="G211" s="95"/>
      <c r="O211" s="96"/>
      <c r="P211" s="95"/>
    </row>
    <row r="212" spans="2:21" ht="15.75" customHeight="1" thickBot="1" x14ac:dyDescent="0.3">
      <c r="B212" s="547" t="s">
        <v>633</v>
      </c>
      <c r="C212" s="538" t="s">
        <v>634</v>
      </c>
      <c r="D212" s="539"/>
      <c r="E212" s="539"/>
      <c r="F212" s="539"/>
      <c r="G212" s="540"/>
      <c r="H212" s="547" t="s">
        <v>635</v>
      </c>
      <c r="I212" s="550"/>
      <c r="J212" s="550"/>
      <c r="K212" s="539"/>
      <c r="L212" s="540"/>
      <c r="M212" s="538" t="s">
        <v>636</v>
      </c>
      <c r="N212" s="540"/>
      <c r="O212" s="96"/>
      <c r="P212" s="95" t="s">
        <v>1083</v>
      </c>
    </row>
    <row r="213" spans="2:21" ht="15" customHeight="1" x14ac:dyDescent="0.25">
      <c r="B213" s="548"/>
      <c r="C213" s="543" t="s">
        <v>637</v>
      </c>
      <c r="D213" s="543" t="s">
        <v>638</v>
      </c>
      <c r="E213" s="541" t="s">
        <v>639</v>
      </c>
      <c r="F213" s="545" t="s">
        <v>640</v>
      </c>
      <c r="G213" s="541" t="s">
        <v>641</v>
      </c>
      <c r="H213" s="547" t="s">
        <v>642</v>
      </c>
      <c r="I213" s="550"/>
      <c r="J213" s="551"/>
      <c r="K213" s="543" t="s">
        <v>643</v>
      </c>
      <c r="L213" s="543" t="s">
        <v>644</v>
      </c>
      <c r="M213" s="543" t="s">
        <v>645</v>
      </c>
      <c r="N213" s="543" t="s">
        <v>646</v>
      </c>
      <c r="O213" s="96"/>
    </row>
    <row r="214" spans="2:21" ht="15.75" thickBot="1" x14ac:dyDescent="0.3">
      <c r="B214" s="549"/>
      <c r="C214" s="544"/>
      <c r="D214" s="544"/>
      <c r="E214" s="542"/>
      <c r="F214" s="546"/>
      <c r="G214" s="542"/>
      <c r="H214" s="193" t="s">
        <v>647</v>
      </c>
      <c r="I214" s="50" t="s">
        <v>648</v>
      </c>
      <c r="J214" s="58" t="s">
        <v>649</v>
      </c>
      <c r="K214" s="544"/>
      <c r="L214" s="544"/>
      <c r="M214" s="544"/>
      <c r="N214" s="544"/>
      <c r="O214" s="96"/>
    </row>
    <row r="215" spans="2:21" x14ac:dyDescent="0.25">
      <c r="B215" s="150"/>
      <c r="C215" s="163" t="str">
        <f>IF(B215="","",IF(INDEX(Durabilité_List,MATCH(INDEX(Intrants_Nature,MATCH(B215,Intrants_ID,0)),Intrants_Nature_List,0))='Beschreibung der Betriebsstoffe'!$C$73,1,0))</f>
        <v/>
      </c>
      <c r="D215" s="163" t="str">
        <f>IF(B215="","",IF(INDEX(SER,MATCH(INDEX(Intrants_Nature,MATCH(B215,Intrants_ID,0)),Intrants_Nature_List,0))='Beschreibung der Betriebsstoffe'!$F$73,1,0))</f>
        <v/>
      </c>
      <c r="E215" s="163" t="str">
        <f t="shared" ref="E215:E224" si="49">IF(ISNA(MATCH(B215,Intrants_ID,0)),"",INDEX(Intrants_PCI,MATCH(B215,Intrants_ID,0)))</f>
        <v/>
      </c>
      <c r="F215" s="194"/>
      <c r="G215" s="194"/>
      <c r="H215" s="153"/>
      <c r="I215" s="154"/>
      <c r="J215" s="153"/>
      <c r="K215" s="51" t="str">
        <f>IF(OR(B215="",I215=""),"",I215*E215)</f>
        <v/>
      </c>
      <c r="L215" s="30" t="str">
        <f>IF(OR(B215="",I215=""),"",E215*I215/SUMPRODUCT($E$35:$E$44,$I$35:$I$44))</f>
        <v/>
      </c>
      <c r="M215" s="154"/>
      <c r="N215" s="177"/>
      <c r="O215" s="96" t="str">
        <f>IF(B215="","",(1-C215)*E215*J215/S219&gt;0.1)</f>
        <v/>
      </c>
    </row>
    <row r="216" spans="2:21" ht="15.75" thickBot="1" x14ac:dyDescent="0.3">
      <c r="B216" s="151"/>
      <c r="C216" s="31" t="str">
        <f>IF(B216="","",IF(INDEX(Durabilité_List,MATCH(INDEX(Intrants_Nature,MATCH(B216,Intrants_ID,0)),Intrants_Nature_List,0))='Beschreibung der Betriebsstoffe'!$C$73,1,0))</f>
        <v/>
      </c>
      <c r="D216" s="31" t="str">
        <f>IF(B216="","",IF(INDEX(SER,MATCH(INDEX(Intrants_Nature,MATCH(B216,Intrants_ID,0)),Intrants_Nature_List,0))='Beschreibung der Betriebsstoffe'!$F$73,1,0))</f>
        <v/>
      </c>
      <c r="E216" s="31" t="str">
        <f t="shared" si="49"/>
        <v/>
      </c>
      <c r="F216" s="195"/>
      <c r="G216" s="195"/>
      <c r="H216" s="155"/>
      <c r="I216" s="156"/>
      <c r="J216" s="155"/>
      <c r="K216" s="52" t="str">
        <f t="shared" ref="K216:K224" si="50">IF(OR(B216="",I216=""),"",I216*E216)</f>
        <v/>
      </c>
      <c r="L216" s="29" t="str">
        <f t="shared" ref="L216:L224" si="51">IF(OR(B216="",I216=""),"",E216*I216/SUMPRODUCT($E$35:$E$44,$I$35:$I$44))</f>
        <v/>
      </c>
      <c r="M216" s="156"/>
      <c r="N216" s="176"/>
      <c r="O216" s="96" t="str">
        <f>IF(B216="","",(1-C216)*E216*J216/S219&gt;0.1)</f>
        <v/>
      </c>
    </row>
    <row r="217" spans="2:21" x14ac:dyDescent="0.25">
      <c r="B217" s="151"/>
      <c r="C217" s="31" t="str">
        <f>IF(B217="","",IF(INDEX(Durabilité_List,MATCH(INDEX(Intrants_Nature,MATCH(B217,Intrants_ID,0)),Intrants_Nature_List,0))='Beschreibung der Betriebsstoffe'!$C$73,1,0))</f>
        <v/>
      </c>
      <c r="D217" s="31" t="str">
        <f>IF(B217="","",IF(INDEX(SER,MATCH(INDEX(Intrants_Nature,MATCH(B217,Intrants_ID,0)),Intrants_Nature_List,0))='Beschreibung der Betriebsstoffe'!$F$73,1,0))</f>
        <v/>
      </c>
      <c r="E217" s="31" t="str">
        <f t="shared" si="49"/>
        <v/>
      </c>
      <c r="F217" s="195"/>
      <c r="G217" s="195"/>
      <c r="H217" s="155"/>
      <c r="I217" s="156"/>
      <c r="J217" s="155"/>
      <c r="K217" s="52" t="str">
        <f t="shared" si="50"/>
        <v/>
      </c>
      <c r="L217" s="29" t="str">
        <f t="shared" si="51"/>
        <v/>
      </c>
      <c r="M217" s="156"/>
      <c r="N217" s="175"/>
      <c r="O217" s="96" t="str">
        <f>IF(B217="","",(1-C217)*E217*J217/S219&gt;0.1)</f>
        <v/>
      </c>
      <c r="P217" s="8"/>
      <c r="Q217" s="37" t="str">
        <f>"Ergebnis des Versorgungsplans – Jahr " &amp;C211</f>
        <v>Ergebnis des Versorgungsplans – Jahr 13</v>
      </c>
      <c r="R217" s="9"/>
      <c r="S217" s="9"/>
      <c r="T217" s="9"/>
      <c r="U217" s="10"/>
    </row>
    <row r="218" spans="2:21" x14ac:dyDescent="0.25">
      <c r="B218" s="151"/>
      <c r="C218" s="31" t="str">
        <f>IF(B218="","",IF(INDEX(Durabilité_List,MATCH(INDEX(Intrants_Nature,MATCH(B218,Intrants_ID,0)),Intrants_Nature_List,0))='Beschreibung der Betriebsstoffe'!$C$73,1,0))</f>
        <v/>
      </c>
      <c r="D218" s="31" t="str">
        <f>IF(B218="","",IF(INDEX(SER,MATCH(INDEX(Intrants_Nature,MATCH(B218,Intrants_ID,0)),Intrants_Nature_List,0))='Beschreibung der Betriebsstoffe'!$F$73,1,0))</f>
        <v/>
      </c>
      <c r="E218" s="31" t="str">
        <f t="shared" si="49"/>
        <v/>
      </c>
      <c r="F218" s="195"/>
      <c r="G218" s="195"/>
      <c r="H218" s="155"/>
      <c r="I218" s="156"/>
      <c r="J218" s="155"/>
      <c r="K218" s="52" t="str">
        <f t="shared" si="50"/>
        <v/>
      </c>
      <c r="L218" s="29" t="str">
        <f t="shared" si="51"/>
        <v/>
      </c>
      <c r="M218" s="156"/>
      <c r="N218" s="176"/>
      <c r="O218" s="96" t="str">
        <f>IF(B218="","",(1-C218)*E218*J218/S219&gt;0.1)</f>
        <v/>
      </c>
      <c r="P218" s="11"/>
      <c r="Q218" s="13"/>
      <c r="R218" s="13"/>
      <c r="S218" s="13"/>
      <c r="T218" s="13"/>
      <c r="U218" s="14"/>
    </row>
    <row r="219" spans="2:21" x14ac:dyDescent="0.25">
      <c r="B219" s="151"/>
      <c r="C219" s="31" t="str">
        <f>IF(B219="","",IF(INDEX(Durabilité_List,MATCH(INDEX(Intrants_Nature,MATCH(B219,Intrants_ID,0)),Intrants_Nature_List,0))='Beschreibung der Betriebsstoffe'!$C$73,1,0))</f>
        <v/>
      </c>
      <c r="D219" s="31" t="str">
        <f>IF(B219="","",IF(INDEX(SER,MATCH(INDEX(Intrants_Nature,MATCH(B219,Intrants_ID,0)),Intrants_Nature_List,0))='Beschreibung der Betriebsstoffe'!$F$73,1,0))</f>
        <v/>
      </c>
      <c r="E219" s="31" t="str">
        <f t="shared" si="49"/>
        <v/>
      </c>
      <c r="F219" s="195"/>
      <c r="G219" s="195"/>
      <c r="H219" s="155"/>
      <c r="I219" s="156"/>
      <c r="J219" s="155"/>
      <c r="K219" s="52" t="str">
        <f t="shared" si="50"/>
        <v/>
      </c>
      <c r="L219" s="29" t="str">
        <f t="shared" si="51"/>
        <v/>
      </c>
      <c r="M219" s="156"/>
      <c r="N219" s="176"/>
      <c r="O219" s="96" t="str">
        <f>IF(B219="","",(1-C219)*E219*J219/S219&gt;0.1)</f>
        <v/>
      </c>
      <c r="P219" s="11"/>
      <c r="Q219" s="13" t="s">
        <v>650</v>
      </c>
      <c r="R219" s="13"/>
      <c r="S219" s="186">
        <f>SUMPRODUCT(E215:E224,I215:I224)</f>
        <v>0</v>
      </c>
      <c r="T219" s="13" t="s">
        <v>651</v>
      </c>
      <c r="U219" s="14"/>
    </row>
    <row r="220" spans="2:21" x14ac:dyDescent="0.25">
      <c r="B220" s="151"/>
      <c r="C220" s="31" t="str">
        <f>IF(B220="","",IF(INDEX(Durabilité_List,MATCH(INDEX(Intrants_Nature,MATCH(B220,Intrants_ID,0)),Intrants_Nature_List,0))='Beschreibung der Betriebsstoffe'!$C$73,1,0))</f>
        <v/>
      </c>
      <c r="D220" s="31" t="str">
        <f>IF(B220="","",IF(INDEX(SER,MATCH(INDEX(Intrants_Nature,MATCH(B220,Intrants_ID,0)),Intrants_Nature_List,0))='Beschreibung der Betriebsstoffe'!$F$73,1,0))</f>
        <v/>
      </c>
      <c r="E220" s="31" t="str">
        <f t="shared" si="49"/>
        <v/>
      </c>
      <c r="F220" s="195" t="str">
        <f t="shared" ref="F220:F224" si="52">IF(OR(ISNA(MATCH(B220,Intrants_ID,0)),ISNA(MATCH(B220,TransportFEID,0))),"",INDEX(Intrants_FE,MATCH(B220,Intrants_ID,0))+1/E220*VLOOKUP(B220,TransportFE,2)*VLOOKUP(B220,TransportFE,3))</f>
        <v/>
      </c>
      <c r="G220" s="195"/>
      <c r="H220" s="155"/>
      <c r="I220" s="156"/>
      <c r="J220" s="155"/>
      <c r="K220" s="52" t="str">
        <f t="shared" si="50"/>
        <v/>
      </c>
      <c r="L220" s="29" t="str">
        <f t="shared" si="51"/>
        <v/>
      </c>
      <c r="M220" s="156"/>
      <c r="N220" s="159"/>
      <c r="O220" s="96" t="str">
        <f>IF(B220="","",(1-C220)*E220*J220/S219&gt;0.1)</f>
        <v/>
      </c>
      <c r="P220" s="11"/>
      <c r="Q220" s="13" t="s">
        <v>652</v>
      </c>
      <c r="R220" s="13"/>
      <c r="S220" s="186" t="e">
        <f>IF(F211="",SUMPRODUCT(F215:F224,K215:K224)/SUM(K215:K224),"")</f>
        <v>#DIV/0!</v>
      </c>
      <c r="T220" s="13" t="s">
        <v>653</v>
      </c>
      <c r="U220" s="14"/>
    </row>
    <row r="221" spans="2:21" x14ac:dyDescent="0.25">
      <c r="B221" s="151"/>
      <c r="C221" s="31" t="str">
        <f>IF(B221="","",IF(INDEX(Durabilité_List,MATCH(INDEX(Intrants_Nature,MATCH(B221,Intrants_ID,0)),Intrants_Nature_List,0))='Beschreibung der Betriebsstoffe'!$C$73,1,0))</f>
        <v/>
      </c>
      <c r="D221" s="31" t="str">
        <f>IF(B221="","",IF(INDEX(SER,MATCH(INDEX(Intrants_Nature,MATCH(B221,Intrants_ID,0)),Intrants_Nature_List,0))='Beschreibung der Betriebsstoffe'!$F$73,1,0))</f>
        <v/>
      </c>
      <c r="E221" s="31" t="str">
        <f t="shared" si="49"/>
        <v/>
      </c>
      <c r="F221" s="195" t="str">
        <f t="shared" si="52"/>
        <v/>
      </c>
      <c r="G221" s="195"/>
      <c r="H221" s="155"/>
      <c r="I221" s="156"/>
      <c r="J221" s="155"/>
      <c r="K221" s="52" t="str">
        <f t="shared" si="50"/>
        <v/>
      </c>
      <c r="L221" s="29" t="str">
        <f t="shared" si="51"/>
        <v/>
      </c>
      <c r="M221" s="156"/>
      <c r="N221" s="159"/>
      <c r="O221" s="96" t="str">
        <f>IF(B221="","",(1-C221)*E221*J221/S219&gt;0.1)</f>
        <v/>
      </c>
      <c r="P221" s="11"/>
      <c r="Q221" s="13" t="s">
        <v>654</v>
      </c>
      <c r="R221" s="13"/>
      <c r="S221" s="36">
        <f>SUMPRODUCT(L215:L224,C215:C224)</f>
        <v>0</v>
      </c>
      <c r="T221" s="13" t="s">
        <v>655</v>
      </c>
      <c r="U221" s="14"/>
    </row>
    <row r="222" spans="2:21" x14ac:dyDescent="0.25">
      <c r="B222" s="151"/>
      <c r="C222" s="31" t="str">
        <f>IF(B222="","",IF(INDEX(Durabilité_List,MATCH(INDEX(Intrants_Nature,MATCH(B222,Intrants_ID,0)),Intrants_Nature_List,0))='Beschreibung der Betriebsstoffe'!$C$73,1,0))</f>
        <v/>
      </c>
      <c r="D222" s="31" t="str">
        <f>IF(B222="","",IF(INDEX(SER,MATCH(INDEX(Intrants_Nature,MATCH(B222,Intrants_ID,0)),Intrants_Nature_List,0))='Beschreibung der Betriebsstoffe'!$F$73,1,0))</f>
        <v/>
      </c>
      <c r="E222" s="31" t="str">
        <f t="shared" si="49"/>
        <v/>
      </c>
      <c r="F222" s="195" t="str">
        <f t="shared" si="52"/>
        <v/>
      </c>
      <c r="G222" s="195"/>
      <c r="H222" s="155"/>
      <c r="I222" s="156"/>
      <c r="J222" s="155"/>
      <c r="K222" s="52" t="str">
        <f t="shared" si="50"/>
        <v/>
      </c>
      <c r="L222" s="29" t="str">
        <f t="shared" si="51"/>
        <v/>
      </c>
      <c r="M222" s="156"/>
      <c r="N222" s="159"/>
      <c r="O222" s="96" t="str">
        <f>IF(B222="","",(1-C222)*E222*J222/S219&gt;0.1)</f>
        <v/>
      </c>
      <c r="P222" s="11"/>
      <c r="Q222" s="13" t="s">
        <v>656</v>
      </c>
      <c r="R222" s="13"/>
      <c r="S222" s="221">
        <f>SUMPRODUCT(M215:M224*I215:I224)</f>
        <v>0</v>
      </c>
      <c r="T222" s="13" t="s">
        <v>657</v>
      </c>
      <c r="U222" s="14"/>
    </row>
    <row r="223" spans="2:21" x14ac:dyDescent="0.25">
      <c r="B223" s="151"/>
      <c r="C223" s="31" t="str">
        <f>IF(B223="","",IF(INDEX(Durabilité_List,MATCH(INDEX(Intrants_Nature,MATCH(B223,Intrants_ID,0)),Intrants_Nature_List,0))='Beschreibung der Betriebsstoffe'!$C$73,1,0))</f>
        <v/>
      </c>
      <c r="D223" s="31" t="str">
        <f>IF(B223="","",IF(INDEX(SER,MATCH(INDEX(Intrants_Nature,MATCH(B223,Intrants_ID,0)),Intrants_Nature_List,0))='Beschreibung der Betriebsstoffe'!$F$73,1,0))</f>
        <v/>
      </c>
      <c r="E223" s="31" t="str">
        <f t="shared" si="49"/>
        <v/>
      </c>
      <c r="F223" s="195" t="str">
        <f t="shared" si="52"/>
        <v/>
      </c>
      <c r="G223" s="195"/>
      <c r="H223" s="155"/>
      <c r="I223" s="156"/>
      <c r="J223" s="155"/>
      <c r="K223" s="52" t="str">
        <f t="shared" si="50"/>
        <v/>
      </c>
      <c r="L223" s="29" t="str">
        <f t="shared" si="51"/>
        <v/>
      </c>
      <c r="M223" s="156"/>
      <c r="N223" s="159"/>
      <c r="O223" s="96" t="str">
        <f>IF(B223="","",(1-C223)*E223*J223/S219&gt;0.1)</f>
        <v/>
      </c>
      <c r="P223" s="11"/>
      <c r="Q223" s="13" t="s">
        <v>658</v>
      </c>
      <c r="R223" s="13"/>
      <c r="S223" s="200">
        <f>SUMPRODUCT(L215:L224,D215:D224)</f>
        <v>0</v>
      </c>
      <c r="T223" s="13" t="s">
        <v>659</v>
      </c>
      <c r="U223" s="14"/>
    </row>
    <row r="224" spans="2:21" ht="15.75" thickBot="1" x14ac:dyDescent="0.3">
      <c r="B224" s="152"/>
      <c r="C224" s="32" t="str">
        <f>IF(B224="","",IF(INDEX(Durabilité_List,MATCH(INDEX(Intrants_Nature,MATCH(B224,Intrants_ID,0)),Intrants_Nature_List,0))='Beschreibung der Betriebsstoffe'!$C$73,1,0))</f>
        <v/>
      </c>
      <c r="D224" s="32" t="str">
        <f>IF(B224="","",IF(INDEX(SER,MATCH(INDEX(Intrants_Nature,MATCH(B224,Intrants_ID,0)),Intrants_Nature_List,0))='Beschreibung der Betriebsstoffe'!$F$73,1,0))</f>
        <v/>
      </c>
      <c r="E224" s="32" t="str">
        <f t="shared" si="49"/>
        <v/>
      </c>
      <c r="F224" s="196" t="str">
        <f t="shared" si="52"/>
        <v/>
      </c>
      <c r="G224" s="196"/>
      <c r="H224" s="157"/>
      <c r="I224" s="158"/>
      <c r="J224" s="157"/>
      <c r="K224" s="53" t="str">
        <f t="shared" si="50"/>
        <v/>
      </c>
      <c r="L224" s="33" t="str">
        <f t="shared" si="51"/>
        <v/>
      </c>
      <c r="M224" s="158"/>
      <c r="N224" s="160"/>
      <c r="O224" s="96" t="str">
        <f>IF(B224="","",(1-C224)*E224*J224/S219&gt;0.1)</f>
        <v/>
      </c>
      <c r="P224" s="16"/>
      <c r="Q224" s="17"/>
      <c r="R224" s="17"/>
      <c r="S224" s="35"/>
      <c r="T224" s="17"/>
      <c r="U224" s="18"/>
    </row>
    <row r="225" spans="2:21" ht="15.75" thickBot="1" x14ac:dyDescent="0.3">
      <c r="O225" s="96"/>
    </row>
    <row r="226" spans="2:21" ht="15.75" thickBot="1" x14ac:dyDescent="0.3">
      <c r="B226" s="55" t="s">
        <v>660</v>
      </c>
      <c r="C226" s="56">
        <f>C211+1</f>
        <v>14</v>
      </c>
      <c r="D226" s="199"/>
      <c r="E226" s="49"/>
      <c r="F226" s="95" t="str">
        <f>IF(COUNT(B230:B239)=COUNT(F230:F239),"","NON VALIDE, facteur d'émissions manquant pour au moins un intrant")</f>
        <v/>
      </c>
      <c r="G226" s="95"/>
      <c r="O226" s="96"/>
      <c r="P226" s="95"/>
    </row>
    <row r="227" spans="2:21" ht="15.75" customHeight="1" thickBot="1" x14ac:dyDescent="0.3">
      <c r="B227" s="547" t="s">
        <v>661</v>
      </c>
      <c r="C227" s="538" t="s">
        <v>662</v>
      </c>
      <c r="D227" s="539"/>
      <c r="E227" s="539"/>
      <c r="F227" s="539"/>
      <c r="G227" s="540"/>
      <c r="H227" s="547" t="s">
        <v>663</v>
      </c>
      <c r="I227" s="550"/>
      <c r="J227" s="550"/>
      <c r="K227" s="539"/>
      <c r="L227" s="540"/>
      <c r="M227" s="538" t="s">
        <v>664</v>
      </c>
      <c r="N227" s="540"/>
      <c r="O227" s="96"/>
      <c r="P227" s="95" t="s">
        <v>1083</v>
      </c>
    </row>
    <row r="228" spans="2:21" ht="15" customHeight="1" x14ac:dyDescent="0.25">
      <c r="B228" s="548"/>
      <c r="C228" s="543" t="s">
        <v>665</v>
      </c>
      <c r="D228" s="543" t="s">
        <v>666</v>
      </c>
      <c r="E228" s="541" t="s">
        <v>667</v>
      </c>
      <c r="F228" s="545" t="s">
        <v>668</v>
      </c>
      <c r="G228" s="541" t="s">
        <v>669</v>
      </c>
      <c r="H228" s="547" t="s">
        <v>670</v>
      </c>
      <c r="I228" s="550"/>
      <c r="J228" s="551"/>
      <c r="K228" s="543" t="s">
        <v>671</v>
      </c>
      <c r="L228" s="543" t="s">
        <v>672</v>
      </c>
      <c r="M228" s="543" t="s">
        <v>673</v>
      </c>
      <c r="N228" s="543" t="s">
        <v>674</v>
      </c>
      <c r="O228" s="96"/>
    </row>
    <row r="229" spans="2:21" ht="15.75" thickBot="1" x14ac:dyDescent="0.3">
      <c r="B229" s="549"/>
      <c r="C229" s="544"/>
      <c r="D229" s="544"/>
      <c r="E229" s="542"/>
      <c r="F229" s="546"/>
      <c r="G229" s="542"/>
      <c r="H229" s="193" t="s">
        <v>675</v>
      </c>
      <c r="I229" s="50" t="s">
        <v>676</v>
      </c>
      <c r="J229" s="58" t="s">
        <v>677</v>
      </c>
      <c r="K229" s="544"/>
      <c r="L229" s="544"/>
      <c r="M229" s="544"/>
      <c r="N229" s="544"/>
      <c r="O229" s="96"/>
    </row>
    <row r="230" spans="2:21" x14ac:dyDescent="0.25">
      <c r="B230" s="150"/>
      <c r="C230" s="163" t="str">
        <f>IF(B230="","",IF(INDEX(Durabilité_List,MATCH(INDEX(Intrants_Nature,MATCH(B230,Intrants_ID,0)),Intrants_Nature_List,0))='Beschreibung der Betriebsstoffe'!$C$73,1,0))</f>
        <v/>
      </c>
      <c r="D230" s="163" t="str">
        <f>IF(B230="","",IF(INDEX(SER,MATCH(INDEX(Intrants_Nature,MATCH(B230,Intrants_ID,0)),Intrants_Nature_List,0))='Beschreibung der Betriebsstoffe'!$F$73,1,0))</f>
        <v/>
      </c>
      <c r="E230" s="163" t="str">
        <f t="shared" ref="E230:E239" si="53">IF(ISNA(MATCH(B230,Intrants_ID,0)),"",INDEX(Intrants_PCI,MATCH(B230,Intrants_ID,0)))</f>
        <v/>
      </c>
      <c r="F230" s="194"/>
      <c r="G230" s="194"/>
      <c r="H230" s="153"/>
      <c r="I230" s="154"/>
      <c r="J230" s="153"/>
      <c r="K230" s="51" t="str">
        <f>IF(OR(B230="",I230=""),"",I230*E230)</f>
        <v/>
      </c>
      <c r="L230" s="30" t="str">
        <f>IF(OR(B230="",I230=""),"",E230*I230/SUMPRODUCT($E$35:$E$44,$I$35:$I$44))</f>
        <v/>
      </c>
      <c r="M230" s="154"/>
      <c r="N230" s="177"/>
      <c r="O230" s="96" t="str">
        <f>IF(B230="","",(1-C230)*E230*J230/S234&gt;0.1)</f>
        <v/>
      </c>
    </row>
    <row r="231" spans="2:21" ht="15.75" thickBot="1" x14ac:dyDescent="0.3">
      <c r="B231" s="151"/>
      <c r="C231" s="31" t="str">
        <f>IF(B231="","",IF(INDEX(Durabilité_List,MATCH(INDEX(Intrants_Nature,MATCH(B231,Intrants_ID,0)),Intrants_Nature_List,0))='Beschreibung der Betriebsstoffe'!$C$73,1,0))</f>
        <v/>
      </c>
      <c r="D231" s="31" t="str">
        <f>IF(B231="","",IF(INDEX(SER,MATCH(INDEX(Intrants_Nature,MATCH(B231,Intrants_ID,0)),Intrants_Nature_List,0))='Beschreibung der Betriebsstoffe'!$F$73,1,0))</f>
        <v/>
      </c>
      <c r="E231" s="31" t="str">
        <f t="shared" si="53"/>
        <v/>
      </c>
      <c r="F231" s="195"/>
      <c r="G231" s="195"/>
      <c r="H231" s="155"/>
      <c r="I231" s="156"/>
      <c r="J231" s="155"/>
      <c r="K231" s="52" t="str">
        <f t="shared" ref="K231:K239" si="54">IF(OR(B231="",I231=""),"",I231*E231)</f>
        <v/>
      </c>
      <c r="L231" s="29" t="str">
        <f t="shared" ref="L231:L239" si="55">IF(OR(B231="",I231=""),"",E231*I231/SUMPRODUCT($E$35:$E$44,$I$35:$I$44))</f>
        <v/>
      </c>
      <c r="M231" s="156"/>
      <c r="N231" s="176"/>
      <c r="O231" s="96" t="str">
        <f>IF(B231="","",(1-C231)*E231*J231/S234&gt;0.1)</f>
        <v/>
      </c>
    </row>
    <row r="232" spans="2:21" x14ac:dyDescent="0.25">
      <c r="B232" s="151"/>
      <c r="C232" s="31" t="str">
        <f>IF(B232="","",IF(INDEX(Durabilité_List,MATCH(INDEX(Intrants_Nature,MATCH(B232,Intrants_ID,0)),Intrants_Nature_List,0))='Beschreibung der Betriebsstoffe'!$C$73,1,0))</f>
        <v/>
      </c>
      <c r="D232" s="31" t="str">
        <f>IF(B232="","",IF(INDEX(SER,MATCH(INDEX(Intrants_Nature,MATCH(B232,Intrants_ID,0)),Intrants_Nature_List,0))='Beschreibung der Betriebsstoffe'!$F$73,1,0))</f>
        <v/>
      </c>
      <c r="E232" s="31" t="str">
        <f t="shared" si="53"/>
        <v/>
      </c>
      <c r="F232" s="195"/>
      <c r="G232" s="195"/>
      <c r="H232" s="155"/>
      <c r="I232" s="156"/>
      <c r="J232" s="155"/>
      <c r="K232" s="52" t="str">
        <f t="shared" si="54"/>
        <v/>
      </c>
      <c r="L232" s="29" t="str">
        <f t="shared" si="55"/>
        <v/>
      </c>
      <c r="M232" s="156"/>
      <c r="N232" s="175"/>
      <c r="O232" s="96" t="str">
        <f>IF(B232="","",(1-C232)*E232*J232/S234&gt;0.1)</f>
        <v/>
      </c>
      <c r="P232" s="8"/>
      <c r="Q232" s="37" t="str">
        <f>"Ergebnis des Versorgungsplans – Jahr " &amp;C226</f>
        <v>Ergebnis des Versorgungsplans – Jahr 14</v>
      </c>
      <c r="R232" s="9"/>
      <c r="S232" s="9"/>
      <c r="T232" s="9"/>
      <c r="U232" s="10"/>
    </row>
    <row r="233" spans="2:21" x14ac:dyDescent="0.25">
      <c r="B233" s="151"/>
      <c r="C233" s="31" t="str">
        <f>IF(B233="","",IF(INDEX(Durabilité_List,MATCH(INDEX(Intrants_Nature,MATCH(B233,Intrants_ID,0)),Intrants_Nature_List,0))='Beschreibung der Betriebsstoffe'!$C$73,1,0))</f>
        <v/>
      </c>
      <c r="D233" s="31" t="str">
        <f>IF(B233="","",IF(INDEX(SER,MATCH(INDEX(Intrants_Nature,MATCH(B233,Intrants_ID,0)),Intrants_Nature_List,0))='Beschreibung der Betriebsstoffe'!$F$73,1,0))</f>
        <v/>
      </c>
      <c r="E233" s="31" t="str">
        <f t="shared" si="53"/>
        <v/>
      </c>
      <c r="F233" s="195"/>
      <c r="G233" s="195"/>
      <c r="H233" s="155"/>
      <c r="I233" s="156"/>
      <c r="J233" s="155"/>
      <c r="K233" s="52" t="str">
        <f t="shared" si="54"/>
        <v/>
      </c>
      <c r="L233" s="29" t="str">
        <f t="shared" si="55"/>
        <v/>
      </c>
      <c r="M233" s="156"/>
      <c r="N233" s="176"/>
      <c r="O233" s="96" t="str">
        <f>IF(B233="","",(1-C233)*E233*J233/S234&gt;0.1)</f>
        <v/>
      </c>
      <c r="P233" s="11"/>
      <c r="Q233" s="13"/>
      <c r="R233" s="13"/>
      <c r="S233" s="13"/>
      <c r="T233" s="13"/>
      <c r="U233" s="14"/>
    </row>
    <row r="234" spans="2:21" x14ac:dyDescent="0.25">
      <c r="B234" s="151"/>
      <c r="C234" s="31" t="str">
        <f>IF(B234="","",IF(INDEX(Durabilité_List,MATCH(INDEX(Intrants_Nature,MATCH(B234,Intrants_ID,0)),Intrants_Nature_List,0))='Beschreibung der Betriebsstoffe'!$C$73,1,0))</f>
        <v/>
      </c>
      <c r="D234" s="31" t="str">
        <f>IF(B234="","",IF(INDEX(SER,MATCH(INDEX(Intrants_Nature,MATCH(B234,Intrants_ID,0)),Intrants_Nature_List,0))='Beschreibung der Betriebsstoffe'!$F$73,1,0))</f>
        <v/>
      </c>
      <c r="E234" s="31" t="str">
        <f t="shared" si="53"/>
        <v/>
      </c>
      <c r="F234" s="195"/>
      <c r="G234" s="195"/>
      <c r="H234" s="155"/>
      <c r="I234" s="156"/>
      <c r="J234" s="155"/>
      <c r="K234" s="52" t="str">
        <f t="shared" si="54"/>
        <v/>
      </c>
      <c r="L234" s="29" t="str">
        <f t="shared" si="55"/>
        <v/>
      </c>
      <c r="M234" s="156"/>
      <c r="N234" s="176"/>
      <c r="O234" s="96" t="str">
        <f>IF(B234="","",(1-C234)*E234*J234/S234&gt;0.1)</f>
        <v/>
      </c>
      <c r="P234" s="11"/>
      <c r="Q234" s="13" t="s">
        <v>678</v>
      </c>
      <c r="R234" s="13"/>
      <c r="S234" s="186">
        <f>SUMPRODUCT(E230:E239,I230:I239)</f>
        <v>0</v>
      </c>
      <c r="T234" s="13" t="s">
        <v>679</v>
      </c>
      <c r="U234" s="14"/>
    </row>
    <row r="235" spans="2:21" x14ac:dyDescent="0.25">
      <c r="B235" s="151"/>
      <c r="C235" s="31" t="str">
        <f>IF(B235="","",IF(INDEX(Durabilité_List,MATCH(INDEX(Intrants_Nature,MATCH(B235,Intrants_ID,0)),Intrants_Nature_List,0))='Beschreibung der Betriebsstoffe'!$C$73,1,0))</f>
        <v/>
      </c>
      <c r="D235" s="31" t="str">
        <f>IF(B235="","",IF(INDEX(SER,MATCH(INDEX(Intrants_Nature,MATCH(B235,Intrants_ID,0)),Intrants_Nature_List,0))='Beschreibung der Betriebsstoffe'!$F$73,1,0))</f>
        <v/>
      </c>
      <c r="E235" s="31" t="str">
        <f t="shared" si="53"/>
        <v/>
      </c>
      <c r="F235" s="195"/>
      <c r="G235" s="195"/>
      <c r="H235" s="155"/>
      <c r="I235" s="156"/>
      <c r="J235" s="155"/>
      <c r="K235" s="52" t="str">
        <f t="shared" si="54"/>
        <v/>
      </c>
      <c r="L235" s="29" t="str">
        <f t="shared" si="55"/>
        <v/>
      </c>
      <c r="M235" s="156"/>
      <c r="N235" s="159"/>
      <c r="O235" s="96" t="str">
        <f>IF(B235="","",(1-C235)*E235*J235/S234&gt;0.1)</f>
        <v/>
      </c>
      <c r="P235" s="11"/>
      <c r="Q235" s="13" t="s">
        <v>680</v>
      </c>
      <c r="R235" s="13"/>
      <c r="S235" s="186" t="e">
        <f>IF(F226="",SUMPRODUCT(F230:F239,K230:K239)/SUM(K230:K239),"")</f>
        <v>#DIV/0!</v>
      </c>
      <c r="T235" s="13" t="s">
        <v>681</v>
      </c>
      <c r="U235" s="14"/>
    </row>
    <row r="236" spans="2:21" x14ac:dyDescent="0.25">
      <c r="B236" s="151"/>
      <c r="C236" s="31" t="str">
        <f>IF(B236="","",IF(INDEX(Durabilité_List,MATCH(INDEX(Intrants_Nature,MATCH(B236,Intrants_ID,0)),Intrants_Nature_List,0))='Beschreibung der Betriebsstoffe'!$C$73,1,0))</f>
        <v/>
      </c>
      <c r="D236" s="31" t="str">
        <f>IF(B236="","",IF(INDEX(SER,MATCH(INDEX(Intrants_Nature,MATCH(B236,Intrants_ID,0)),Intrants_Nature_List,0))='Beschreibung der Betriebsstoffe'!$F$73,1,0))</f>
        <v/>
      </c>
      <c r="E236" s="31" t="str">
        <f t="shared" si="53"/>
        <v/>
      </c>
      <c r="F236" s="195"/>
      <c r="G236" s="195"/>
      <c r="H236" s="155"/>
      <c r="I236" s="156"/>
      <c r="J236" s="155"/>
      <c r="K236" s="52" t="str">
        <f t="shared" si="54"/>
        <v/>
      </c>
      <c r="L236" s="29" t="str">
        <f t="shared" si="55"/>
        <v/>
      </c>
      <c r="M236" s="156"/>
      <c r="N236" s="159"/>
      <c r="O236" s="96" t="str">
        <f>IF(B236="","",(1-C236)*E236*J236/S234&gt;0.1)</f>
        <v/>
      </c>
      <c r="P236" s="11"/>
      <c r="Q236" s="13" t="s">
        <v>682</v>
      </c>
      <c r="R236" s="13"/>
      <c r="S236" s="36">
        <f>SUMPRODUCT(L230:L239,C230:C239)</f>
        <v>0</v>
      </c>
      <c r="T236" s="13" t="s">
        <v>683</v>
      </c>
      <c r="U236" s="14"/>
    </row>
    <row r="237" spans="2:21" x14ac:dyDescent="0.25">
      <c r="B237" s="151"/>
      <c r="C237" s="31" t="str">
        <f>IF(B237="","",IF(INDEX(Durabilité_List,MATCH(INDEX(Intrants_Nature,MATCH(B237,Intrants_ID,0)),Intrants_Nature_List,0))='Beschreibung der Betriebsstoffe'!$C$73,1,0))</f>
        <v/>
      </c>
      <c r="D237" s="31" t="str">
        <f>IF(B237="","",IF(INDEX(SER,MATCH(INDEX(Intrants_Nature,MATCH(B237,Intrants_ID,0)),Intrants_Nature_List,0))='Beschreibung der Betriebsstoffe'!$F$73,1,0))</f>
        <v/>
      </c>
      <c r="E237" s="31" t="str">
        <f t="shared" si="53"/>
        <v/>
      </c>
      <c r="F237" s="195"/>
      <c r="G237" s="195"/>
      <c r="H237" s="155"/>
      <c r="I237" s="156"/>
      <c r="J237" s="155"/>
      <c r="K237" s="52" t="str">
        <f t="shared" si="54"/>
        <v/>
      </c>
      <c r="L237" s="29" t="str">
        <f t="shared" si="55"/>
        <v/>
      </c>
      <c r="M237" s="156"/>
      <c r="N237" s="159"/>
      <c r="O237" s="96" t="str">
        <f>IF(B237="","",(1-C237)*E237*J237/S234&gt;0.1)</f>
        <v/>
      </c>
      <c r="P237" s="11"/>
      <c r="Q237" s="13" t="s">
        <v>684</v>
      </c>
      <c r="R237" s="13"/>
      <c r="S237" s="221">
        <f>SUMPRODUCT(M230:M239*I230:I239)</f>
        <v>0</v>
      </c>
      <c r="T237" s="13" t="s">
        <v>685</v>
      </c>
      <c r="U237" s="14"/>
    </row>
    <row r="238" spans="2:21" x14ac:dyDescent="0.25">
      <c r="B238" s="151"/>
      <c r="C238" s="31" t="str">
        <f>IF(B238="","",IF(INDEX(Durabilité_List,MATCH(INDEX(Intrants_Nature,MATCH(B238,Intrants_ID,0)),Intrants_Nature_List,0))='Beschreibung der Betriebsstoffe'!$C$73,1,0))</f>
        <v/>
      </c>
      <c r="D238" s="31" t="str">
        <f>IF(B238="","",IF(INDEX(SER,MATCH(INDEX(Intrants_Nature,MATCH(B238,Intrants_ID,0)),Intrants_Nature_List,0))='Beschreibung der Betriebsstoffe'!$F$73,1,0))</f>
        <v/>
      </c>
      <c r="E238" s="31" t="str">
        <f t="shared" si="53"/>
        <v/>
      </c>
      <c r="F238" s="195" t="str">
        <f t="shared" ref="F238:F239" si="56">IF(OR(ISNA(MATCH(B238,Intrants_ID,0)),ISNA(MATCH(B238,TransportFEID,0))),"",INDEX(Intrants_FE,MATCH(B238,Intrants_ID,0))+1/E238*VLOOKUP(B238,TransportFE,2)*VLOOKUP(B238,TransportFE,3))</f>
        <v/>
      </c>
      <c r="G238" s="195"/>
      <c r="H238" s="155"/>
      <c r="I238" s="156"/>
      <c r="J238" s="155"/>
      <c r="K238" s="52" t="str">
        <f t="shared" si="54"/>
        <v/>
      </c>
      <c r="L238" s="29" t="str">
        <f t="shared" si="55"/>
        <v/>
      </c>
      <c r="M238" s="156"/>
      <c r="N238" s="159"/>
      <c r="O238" s="96" t="str">
        <f>IF(B238="","",(1-C238)*E238*J238/S234&gt;0.1)</f>
        <v/>
      </c>
      <c r="P238" s="11"/>
      <c r="Q238" s="13" t="s">
        <v>686</v>
      </c>
      <c r="R238" s="13"/>
      <c r="S238" s="200">
        <f>SUMPRODUCT(L230:L239,D230:D239)</f>
        <v>0</v>
      </c>
      <c r="T238" s="13" t="s">
        <v>687</v>
      </c>
      <c r="U238" s="14"/>
    </row>
    <row r="239" spans="2:21" ht="15.75" thickBot="1" x14ac:dyDescent="0.3">
      <c r="B239" s="152"/>
      <c r="C239" s="32" t="str">
        <f>IF(B239="","",IF(INDEX(Durabilité_List,MATCH(INDEX(Intrants_Nature,MATCH(B239,Intrants_ID,0)),Intrants_Nature_List,0))='Beschreibung der Betriebsstoffe'!$C$73,1,0))</f>
        <v/>
      </c>
      <c r="D239" s="32" t="str">
        <f>IF(B239="","",IF(INDEX(SER,MATCH(INDEX(Intrants_Nature,MATCH(B239,Intrants_ID,0)),Intrants_Nature_List,0))='Beschreibung der Betriebsstoffe'!$F$73,1,0))</f>
        <v/>
      </c>
      <c r="E239" s="32" t="str">
        <f t="shared" si="53"/>
        <v/>
      </c>
      <c r="F239" s="196" t="str">
        <f t="shared" si="56"/>
        <v/>
      </c>
      <c r="G239" s="196"/>
      <c r="H239" s="157"/>
      <c r="I239" s="158"/>
      <c r="J239" s="157"/>
      <c r="K239" s="53" t="str">
        <f t="shared" si="54"/>
        <v/>
      </c>
      <c r="L239" s="33" t="str">
        <f t="shared" si="55"/>
        <v/>
      </c>
      <c r="M239" s="158"/>
      <c r="N239" s="160"/>
      <c r="O239" s="96" t="str">
        <f>IF(B239="","",(1-C239)*E239*J239/S234&gt;0.1)</f>
        <v/>
      </c>
      <c r="P239" s="16"/>
      <c r="Q239" s="17"/>
      <c r="R239" s="17"/>
      <c r="S239" s="35"/>
      <c r="T239" s="17"/>
      <c r="U239" s="18"/>
    </row>
    <row r="240" spans="2:21" ht="15.75" thickBot="1" x14ac:dyDescent="0.3">
      <c r="O240" s="96"/>
    </row>
    <row r="241" spans="2:21" ht="15.75" thickBot="1" x14ac:dyDescent="0.3">
      <c r="B241" s="55" t="s">
        <v>688</v>
      </c>
      <c r="C241" s="56">
        <f>C226+1</f>
        <v>15</v>
      </c>
      <c r="D241" s="199"/>
      <c r="E241" s="49"/>
      <c r="F241" s="95" t="str">
        <f>IF(COUNT(B245:B254)=COUNT(F245:F254),"","NON VALIDE, facteur d'émissions manquant pour au moins un intrant")</f>
        <v/>
      </c>
      <c r="G241" s="95"/>
      <c r="O241" s="96"/>
      <c r="P241" s="95"/>
    </row>
    <row r="242" spans="2:21" ht="15.75" customHeight="1" thickBot="1" x14ac:dyDescent="0.3">
      <c r="B242" s="547" t="s">
        <v>689</v>
      </c>
      <c r="C242" s="538" t="s">
        <v>690</v>
      </c>
      <c r="D242" s="539"/>
      <c r="E242" s="539"/>
      <c r="F242" s="539"/>
      <c r="G242" s="540"/>
      <c r="H242" s="547" t="s">
        <v>691</v>
      </c>
      <c r="I242" s="550"/>
      <c r="J242" s="550"/>
      <c r="K242" s="539"/>
      <c r="L242" s="540"/>
      <c r="M242" s="538" t="s">
        <v>692</v>
      </c>
      <c r="N242" s="540"/>
      <c r="O242" s="96"/>
      <c r="P242" s="95" t="s">
        <v>1083</v>
      </c>
    </row>
    <row r="243" spans="2:21" ht="15" customHeight="1" x14ac:dyDescent="0.25">
      <c r="B243" s="548"/>
      <c r="C243" s="543" t="s">
        <v>693</v>
      </c>
      <c r="D243" s="543" t="s">
        <v>694</v>
      </c>
      <c r="E243" s="541" t="s">
        <v>695</v>
      </c>
      <c r="F243" s="545" t="s">
        <v>696</v>
      </c>
      <c r="G243" s="541" t="s">
        <v>697</v>
      </c>
      <c r="H243" s="547" t="s">
        <v>698</v>
      </c>
      <c r="I243" s="550"/>
      <c r="J243" s="551"/>
      <c r="K243" s="543" t="s">
        <v>699</v>
      </c>
      <c r="L243" s="543" t="s">
        <v>700</v>
      </c>
      <c r="M243" s="543" t="s">
        <v>701</v>
      </c>
      <c r="N243" s="543" t="s">
        <v>702</v>
      </c>
      <c r="O243" s="96"/>
    </row>
    <row r="244" spans="2:21" ht="15.75" thickBot="1" x14ac:dyDescent="0.3">
      <c r="B244" s="549"/>
      <c r="C244" s="544"/>
      <c r="D244" s="544"/>
      <c r="E244" s="542"/>
      <c r="F244" s="546"/>
      <c r="G244" s="542"/>
      <c r="H244" s="193" t="s">
        <v>703</v>
      </c>
      <c r="I244" s="50" t="s">
        <v>704</v>
      </c>
      <c r="J244" s="58" t="s">
        <v>705</v>
      </c>
      <c r="K244" s="544"/>
      <c r="L244" s="544"/>
      <c r="M244" s="544"/>
      <c r="N244" s="544"/>
      <c r="O244" s="96"/>
    </row>
    <row r="245" spans="2:21" x14ac:dyDescent="0.25">
      <c r="B245" s="150"/>
      <c r="C245" s="163" t="str">
        <f>IF(B245="","",IF(INDEX(Durabilité_List,MATCH(INDEX(Intrants_Nature,MATCH(B245,Intrants_ID,0)),Intrants_Nature_List,0))='Beschreibung der Betriebsstoffe'!$C$73,1,0))</f>
        <v/>
      </c>
      <c r="D245" s="163" t="str">
        <f>IF(B245="","",IF(INDEX(SER,MATCH(INDEX(Intrants_Nature,MATCH(B245,Intrants_ID,0)),Intrants_Nature_List,0))='Beschreibung der Betriebsstoffe'!$F$73,1,0))</f>
        <v/>
      </c>
      <c r="E245" s="163" t="str">
        <f t="shared" ref="E245:E254" si="57">IF(ISNA(MATCH(B245,Intrants_ID,0)),"",INDEX(Intrants_PCI,MATCH(B245,Intrants_ID,0)))</f>
        <v/>
      </c>
      <c r="F245" s="194"/>
      <c r="G245" s="194"/>
      <c r="H245" s="153"/>
      <c r="I245" s="154"/>
      <c r="J245" s="153"/>
      <c r="K245" s="51" t="str">
        <f>IF(OR(B245="",I245=""),"",I245*E245)</f>
        <v/>
      </c>
      <c r="L245" s="30" t="str">
        <f>IF(OR(B245="",I245=""),"",E245*I245/SUMPRODUCT($E$35:$E$44,$I$35:$I$44))</f>
        <v/>
      </c>
      <c r="M245" s="154"/>
      <c r="N245" s="177"/>
      <c r="O245" s="96" t="str">
        <f>IF(B245="","",(1-C245)*E245*J245/S249&gt;0.1)</f>
        <v/>
      </c>
    </row>
    <row r="246" spans="2:21" ht="15.75" thickBot="1" x14ac:dyDescent="0.3">
      <c r="B246" s="151"/>
      <c r="C246" s="31" t="str">
        <f>IF(B246="","",IF(INDEX(Durabilité_List,MATCH(INDEX(Intrants_Nature,MATCH(B246,Intrants_ID,0)),Intrants_Nature_List,0))='Beschreibung der Betriebsstoffe'!$C$73,1,0))</f>
        <v/>
      </c>
      <c r="D246" s="31" t="str">
        <f>IF(B246="","",IF(INDEX(SER,MATCH(INDEX(Intrants_Nature,MATCH(B246,Intrants_ID,0)),Intrants_Nature_List,0))='Beschreibung der Betriebsstoffe'!$F$73,1,0))</f>
        <v/>
      </c>
      <c r="E246" s="31" t="str">
        <f t="shared" si="57"/>
        <v/>
      </c>
      <c r="F246" s="195"/>
      <c r="G246" s="195"/>
      <c r="H246" s="155"/>
      <c r="I246" s="156"/>
      <c r="J246" s="155"/>
      <c r="K246" s="52" t="str">
        <f t="shared" ref="K246:K254" si="58">IF(OR(B246="",I246=""),"",I246*E246)</f>
        <v/>
      </c>
      <c r="L246" s="29" t="str">
        <f t="shared" ref="L246:L254" si="59">IF(OR(B246="",I246=""),"",E246*I246/SUMPRODUCT($E$35:$E$44,$I$35:$I$44))</f>
        <v/>
      </c>
      <c r="M246" s="156"/>
      <c r="N246" s="176"/>
      <c r="O246" s="96" t="str">
        <f>IF(B246="","",(1-C246)*E246*J246/S249&gt;0.1)</f>
        <v/>
      </c>
    </row>
    <row r="247" spans="2:21" x14ac:dyDescent="0.25">
      <c r="B247" s="151"/>
      <c r="C247" s="31" t="str">
        <f>IF(B247="","",IF(INDEX(Durabilité_List,MATCH(INDEX(Intrants_Nature,MATCH(B247,Intrants_ID,0)),Intrants_Nature_List,0))='Beschreibung der Betriebsstoffe'!$C$73,1,0))</f>
        <v/>
      </c>
      <c r="D247" s="31" t="str">
        <f>IF(B247="","",IF(INDEX(SER,MATCH(INDEX(Intrants_Nature,MATCH(B247,Intrants_ID,0)),Intrants_Nature_List,0))='Beschreibung der Betriebsstoffe'!$F$73,1,0))</f>
        <v/>
      </c>
      <c r="E247" s="31" t="str">
        <f t="shared" si="57"/>
        <v/>
      </c>
      <c r="F247" s="195"/>
      <c r="G247" s="195"/>
      <c r="H247" s="155"/>
      <c r="I247" s="156"/>
      <c r="J247" s="155"/>
      <c r="K247" s="52" t="str">
        <f t="shared" si="58"/>
        <v/>
      </c>
      <c r="L247" s="29" t="str">
        <f t="shared" si="59"/>
        <v/>
      </c>
      <c r="M247" s="156"/>
      <c r="N247" s="175"/>
      <c r="O247" s="96" t="str">
        <f>IF(B247="","",(1-C247)*E247*J247/S249&gt;0.1)</f>
        <v/>
      </c>
      <c r="P247" s="8"/>
      <c r="Q247" s="37" t="str">
        <f>"Ergebnis des Versorgungsplans – Jahr " &amp;C241</f>
        <v>Ergebnis des Versorgungsplans – Jahr 15</v>
      </c>
      <c r="R247" s="9"/>
      <c r="S247" s="9"/>
      <c r="T247" s="9"/>
      <c r="U247" s="10"/>
    </row>
    <row r="248" spans="2:21" x14ac:dyDescent="0.25">
      <c r="B248" s="151"/>
      <c r="C248" s="31" t="str">
        <f>IF(B248="","",IF(INDEX(Durabilité_List,MATCH(INDEX(Intrants_Nature,MATCH(B248,Intrants_ID,0)),Intrants_Nature_List,0))='Beschreibung der Betriebsstoffe'!$C$73,1,0))</f>
        <v/>
      </c>
      <c r="D248" s="31" t="str">
        <f>IF(B248="","",IF(INDEX(SER,MATCH(INDEX(Intrants_Nature,MATCH(B248,Intrants_ID,0)),Intrants_Nature_List,0))='Beschreibung der Betriebsstoffe'!$F$73,1,0))</f>
        <v/>
      </c>
      <c r="E248" s="31" t="str">
        <f t="shared" si="57"/>
        <v/>
      </c>
      <c r="F248" s="195"/>
      <c r="G248" s="195"/>
      <c r="H248" s="155"/>
      <c r="I248" s="156"/>
      <c r="J248" s="155"/>
      <c r="K248" s="52" t="str">
        <f t="shared" si="58"/>
        <v/>
      </c>
      <c r="L248" s="29" t="str">
        <f t="shared" si="59"/>
        <v/>
      </c>
      <c r="M248" s="156"/>
      <c r="N248" s="176"/>
      <c r="O248" s="96" t="str">
        <f>IF(B248="","",(1-C248)*E248*J248/S249&gt;0.1)</f>
        <v/>
      </c>
      <c r="P248" s="11"/>
      <c r="Q248" s="13"/>
      <c r="R248" s="13"/>
      <c r="S248" s="13"/>
      <c r="T248" s="13"/>
      <c r="U248" s="14"/>
    </row>
    <row r="249" spans="2:21" x14ac:dyDescent="0.25">
      <c r="B249" s="151"/>
      <c r="C249" s="31" t="str">
        <f>IF(B249="","",IF(INDEX(Durabilité_List,MATCH(INDEX(Intrants_Nature,MATCH(B249,Intrants_ID,0)),Intrants_Nature_List,0))='Beschreibung der Betriebsstoffe'!$C$73,1,0))</f>
        <v/>
      </c>
      <c r="D249" s="31" t="str">
        <f>IF(B249="","",IF(INDEX(SER,MATCH(INDEX(Intrants_Nature,MATCH(B249,Intrants_ID,0)),Intrants_Nature_List,0))='Beschreibung der Betriebsstoffe'!$F$73,1,0))</f>
        <v/>
      </c>
      <c r="E249" s="31" t="str">
        <f t="shared" si="57"/>
        <v/>
      </c>
      <c r="F249" s="195" t="str">
        <f t="shared" ref="F249:F254" si="60">IF(OR(ISNA(MATCH(B249,Intrants_ID,0)),ISNA(MATCH(B249,TransportFEID,0))),"",INDEX(Intrants_FE,MATCH(B249,Intrants_ID,0))+1/E249*VLOOKUP(B249,TransportFE,2)*VLOOKUP(B249,TransportFE,3))</f>
        <v/>
      </c>
      <c r="G249" s="195"/>
      <c r="H249" s="155"/>
      <c r="I249" s="156"/>
      <c r="J249" s="155"/>
      <c r="K249" s="52" t="str">
        <f t="shared" si="58"/>
        <v/>
      </c>
      <c r="L249" s="29" t="str">
        <f t="shared" si="59"/>
        <v/>
      </c>
      <c r="M249" s="156"/>
      <c r="N249" s="176"/>
      <c r="O249" s="96" t="str">
        <f>IF(B249="","",(1-C249)*E249*J249/S249&gt;0.1)</f>
        <v/>
      </c>
      <c r="P249" s="11"/>
      <c r="Q249" s="13" t="s">
        <v>706</v>
      </c>
      <c r="R249" s="13"/>
      <c r="S249" s="186">
        <f>SUMPRODUCT(E245:E254,I245:I254)</f>
        <v>0</v>
      </c>
      <c r="T249" s="13" t="s">
        <v>707</v>
      </c>
      <c r="U249" s="14"/>
    </row>
    <row r="250" spans="2:21" x14ac:dyDescent="0.25">
      <c r="B250" s="151"/>
      <c r="C250" s="31" t="str">
        <f>IF(B250="","",IF(INDEX(Durabilité_List,MATCH(INDEX(Intrants_Nature,MATCH(B250,Intrants_ID,0)),Intrants_Nature_List,0))='Beschreibung der Betriebsstoffe'!$C$73,1,0))</f>
        <v/>
      </c>
      <c r="D250" s="31" t="str">
        <f>IF(B250="","",IF(INDEX(SER,MATCH(INDEX(Intrants_Nature,MATCH(B250,Intrants_ID,0)),Intrants_Nature_List,0))='Beschreibung der Betriebsstoffe'!$F$73,1,0))</f>
        <v/>
      </c>
      <c r="E250" s="31" t="str">
        <f t="shared" si="57"/>
        <v/>
      </c>
      <c r="F250" s="195" t="str">
        <f t="shared" si="60"/>
        <v/>
      </c>
      <c r="G250" s="195"/>
      <c r="H250" s="155"/>
      <c r="I250" s="156"/>
      <c r="J250" s="155"/>
      <c r="K250" s="52" t="str">
        <f t="shared" si="58"/>
        <v/>
      </c>
      <c r="L250" s="29" t="str">
        <f t="shared" si="59"/>
        <v/>
      </c>
      <c r="M250" s="156"/>
      <c r="N250" s="159"/>
      <c r="O250" s="96" t="str">
        <f>IF(B250="","",(1-C250)*E250*J250/S249&gt;0.1)</f>
        <v/>
      </c>
      <c r="P250" s="11"/>
      <c r="Q250" s="13" t="s">
        <v>708</v>
      </c>
      <c r="R250" s="13"/>
      <c r="S250" s="186" t="e">
        <f>IF(F241="",SUMPRODUCT(F245:F254,K245:K254)/SUM(K245:K254),"")</f>
        <v>#DIV/0!</v>
      </c>
      <c r="T250" s="13" t="s">
        <v>709</v>
      </c>
      <c r="U250" s="14"/>
    </row>
    <row r="251" spans="2:21" x14ac:dyDescent="0.25">
      <c r="B251" s="151"/>
      <c r="C251" s="31" t="str">
        <f>IF(B251="","",IF(INDEX(Durabilité_List,MATCH(INDEX(Intrants_Nature,MATCH(B251,Intrants_ID,0)),Intrants_Nature_List,0))='Beschreibung der Betriebsstoffe'!$C$73,1,0))</f>
        <v/>
      </c>
      <c r="D251" s="31" t="str">
        <f>IF(B251="","",IF(INDEX(SER,MATCH(INDEX(Intrants_Nature,MATCH(B251,Intrants_ID,0)),Intrants_Nature_List,0))='Beschreibung der Betriebsstoffe'!$F$73,1,0))</f>
        <v/>
      </c>
      <c r="E251" s="31" t="str">
        <f t="shared" si="57"/>
        <v/>
      </c>
      <c r="F251" s="195" t="str">
        <f t="shared" si="60"/>
        <v/>
      </c>
      <c r="G251" s="195"/>
      <c r="H251" s="155"/>
      <c r="I251" s="156"/>
      <c r="J251" s="155"/>
      <c r="K251" s="52" t="str">
        <f t="shared" si="58"/>
        <v/>
      </c>
      <c r="L251" s="29" t="str">
        <f t="shared" si="59"/>
        <v/>
      </c>
      <c r="M251" s="156"/>
      <c r="N251" s="159"/>
      <c r="O251" s="96" t="str">
        <f>IF(B251="","",(1-C251)*E251*J251/S249&gt;0.1)</f>
        <v/>
      </c>
      <c r="P251" s="11"/>
      <c r="Q251" s="13" t="s">
        <v>710</v>
      </c>
      <c r="R251" s="13"/>
      <c r="S251" s="36">
        <f>SUMPRODUCT(L245:L254,C245:C254)</f>
        <v>0</v>
      </c>
      <c r="T251" s="13" t="s">
        <v>711</v>
      </c>
      <c r="U251" s="14"/>
    </row>
    <row r="252" spans="2:21" x14ac:dyDescent="0.25">
      <c r="B252" s="151"/>
      <c r="C252" s="31" t="str">
        <f>IF(B252="","",IF(INDEX(Durabilité_List,MATCH(INDEX(Intrants_Nature,MATCH(B252,Intrants_ID,0)),Intrants_Nature_List,0))='Beschreibung der Betriebsstoffe'!$C$73,1,0))</f>
        <v/>
      </c>
      <c r="D252" s="31" t="str">
        <f>IF(B252="","",IF(INDEX(SER,MATCH(INDEX(Intrants_Nature,MATCH(B252,Intrants_ID,0)),Intrants_Nature_List,0))='Beschreibung der Betriebsstoffe'!$F$73,1,0))</f>
        <v/>
      </c>
      <c r="E252" s="31" t="str">
        <f t="shared" si="57"/>
        <v/>
      </c>
      <c r="F252" s="195" t="str">
        <f t="shared" si="60"/>
        <v/>
      </c>
      <c r="G252" s="195"/>
      <c r="H252" s="155"/>
      <c r="I252" s="156"/>
      <c r="J252" s="155"/>
      <c r="K252" s="52" t="str">
        <f t="shared" si="58"/>
        <v/>
      </c>
      <c r="L252" s="29" t="str">
        <f t="shared" si="59"/>
        <v/>
      </c>
      <c r="M252" s="156"/>
      <c r="N252" s="159"/>
      <c r="O252" s="96" t="str">
        <f>IF(B252="","",(1-C252)*E252*J252/S249&gt;0.1)</f>
        <v/>
      </c>
      <c r="P252" s="11"/>
      <c r="Q252" s="13" t="s">
        <v>712</v>
      </c>
      <c r="R252" s="13"/>
      <c r="S252" s="221">
        <f>SUMPRODUCT(M245:M254*I245:I254)</f>
        <v>0</v>
      </c>
      <c r="T252" s="13" t="s">
        <v>713</v>
      </c>
      <c r="U252" s="14"/>
    </row>
    <row r="253" spans="2:21" x14ac:dyDescent="0.25">
      <c r="B253" s="151"/>
      <c r="C253" s="31" t="str">
        <f>IF(B253="","",IF(INDEX(Durabilité_List,MATCH(INDEX(Intrants_Nature,MATCH(B253,Intrants_ID,0)),Intrants_Nature_List,0))='Beschreibung der Betriebsstoffe'!$C$73,1,0))</f>
        <v/>
      </c>
      <c r="D253" s="31" t="str">
        <f>IF(B253="","",IF(INDEX(SER,MATCH(INDEX(Intrants_Nature,MATCH(B253,Intrants_ID,0)),Intrants_Nature_List,0))='Beschreibung der Betriebsstoffe'!$F$73,1,0))</f>
        <v/>
      </c>
      <c r="E253" s="31" t="str">
        <f t="shared" si="57"/>
        <v/>
      </c>
      <c r="F253" s="195" t="str">
        <f t="shared" si="60"/>
        <v/>
      </c>
      <c r="G253" s="195"/>
      <c r="H253" s="155"/>
      <c r="I253" s="156"/>
      <c r="J253" s="155"/>
      <c r="K253" s="52" t="str">
        <f t="shared" si="58"/>
        <v/>
      </c>
      <c r="L253" s="29" t="str">
        <f t="shared" si="59"/>
        <v/>
      </c>
      <c r="M253" s="156"/>
      <c r="N253" s="159"/>
      <c r="O253" s="96" t="str">
        <f>IF(B253="","",(1-C253)*E253*J253/S249&gt;0.1)</f>
        <v/>
      </c>
      <c r="P253" s="11"/>
      <c r="Q253" s="13" t="s">
        <v>714</v>
      </c>
      <c r="R253" s="13"/>
      <c r="S253" s="200">
        <f>SUMPRODUCT(L245:L254,D245:D254)</f>
        <v>0</v>
      </c>
      <c r="T253" s="13" t="s">
        <v>715</v>
      </c>
      <c r="U253" s="14"/>
    </row>
    <row r="254" spans="2:21" ht="15.75" thickBot="1" x14ac:dyDescent="0.3">
      <c r="B254" s="152"/>
      <c r="C254" s="32" t="str">
        <f>IF(B254="","",IF(INDEX(Durabilité_List,MATCH(INDEX(Intrants_Nature,MATCH(B254,Intrants_ID,0)),Intrants_Nature_List,0))='Beschreibung der Betriebsstoffe'!$C$73,1,0))</f>
        <v/>
      </c>
      <c r="D254" s="32" t="str">
        <f>IF(B254="","",IF(INDEX(SER,MATCH(INDEX(Intrants_Nature,MATCH(B254,Intrants_ID,0)),Intrants_Nature_List,0))='Beschreibung der Betriebsstoffe'!$F$73,1,0))</f>
        <v/>
      </c>
      <c r="E254" s="32" t="str">
        <f t="shared" si="57"/>
        <v/>
      </c>
      <c r="F254" s="196" t="str">
        <f t="shared" si="60"/>
        <v/>
      </c>
      <c r="G254" s="196"/>
      <c r="H254" s="157"/>
      <c r="I254" s="158"/>
      <c r="J254" s="157"/>
      <c r="K254" s="53" t="str">
        <f t="shared" si="58"/>
        <v/>
      </c>
      <c r="L254" s="33" t="str">
        <f t="shared" si="59"/>
        <v/>
      </c>
      <c r="M254" s="158"/>
      <c r="N254" s="160"/>
      <c r="O254" s="96" t="str">
        <f>IF(B254="","",(1-C254)*E254*J254/S249&gt;0.1)</f>
        <v/>
      </c>
      <c r="P254" s="16"/>
      <c r="Q254" s="17"/>
      <c r="R254" s="17"/>
      <c r="S254" s="35"/>
      <c r="T254" s="17"/>
      <c r="U254" s="18"/>
    </row>
    <row r="255" spans="2:21" ht="15.75" thickBot="1" x14ac:dyDescent="0.3">
      <c r="O255" s="96"/>
    </row>
    <row r="256" spans="2:21" ht="15.75" thickBot="1" x14ac:dyDescent="0.3">
      <c r="B256" s="55" t="s">
        <v>716</v>
      </c>
      <c r="C256" s="56">
        <f>C241+1</f>
        <v>16</v>
      </c>
      <c r="D256" s="199"/>
      <c r="E256" s="49"/>
      <c r="F256" s="95" t="str">
        <f>IF(COUNT(B260:B269)=COUNT(F260:F269),"","NON VALIDE, facteur d'émissions manquant pour au moins un intrant")</f>
        <v/>
      </c>
      <c r="G256" s="95"/>
      <c r="O256" s="96"/>
      <c r="P256" s="95"/>
    </row>
    <row r="257" spans="2:21" ht="15.75" customHeight="1" thickBot="1" x14ac:dyDescent="0.3">
      <c r="B257" s="547" t="s">
        <v>717</v>
      </c>
      <c r="C257" s="538" t="s">
        <v>718</v>
      </c>
      <c r="D257" s="539"/>
      <c r="E257" s="539"/>
      <c r="F257" s="539"/>
      <c r="G257" s="540"/>
      <c r="H257" s="547" t="s">
        <v>719</v>
      </c>
      <c r="I257" s="550"/>
      <c r="J257" s="550"/>
      <c r="K257" s="539"/>
      <c r="L257" s="540"/>
      <c r="M257" s="538" t="s">
        <v>720</v>
      </c>
      <c r="N257" s="540"/>
      <c r="O257" s="96"/>
      <c r="P257" s="95" t="s">
        <v>1083</v>
      </c>
    </row>
    <row r="258" spans="2:21" ht="15" customHeight="1" x14ac:dyDescent="0.25">
      <c r="B258" s="548"/>
      <c r="C258" s="543" t="s">
        <v>721</v>
      </c>
      <c r="D258" s="543" t="s">
        <v>722</v>
      </c>
      <c r="E258" s="541" t="s">
        <v>723</v>
      </c>
      <c r="F258" s="545" t="s">
        <v>724</v>
      </c>
      <c r="G258" s="541" t="s">
        <v>725</v>
      </c>
      <c r="H258" s="547" t="s">
        <v>726</v>
      </c>
      <c r="I258" s="550"/>
      <c r="J258" s="551"/>
      <c r="K258" s="543" t="s">
        <v>727</v>
      </c>
      <c r="L258" s="543" t="s">
        <v>728</v>
      </c>
      <c r="M258" s="543" t="s">
        <v>729</v>
      </c>
      <c r="N258" s="543" t="s">
        <v>730</v>
      </c>
      <c r="O258" s="96"/>
    </row>
    <row r="259" spans="2:21" ht="15.75" thickBot="1" x14ac:dyDescent="0.3">
      <c r="B259" s="549"/>
      <c r="C259" s="544"/>
      <c r="D259" s="544"/>
      <c r="E259" s="542"/>
      <c r="F259" s="546"/>
      <c r="G259" s="542"/>
      <c r="H259" s="193" t="s">
        <v>731</v>
      </c>
      <c r="I259" s="50" t="s">
        <v>732</v>
      </c>
      <c r="J259" s="58" t="s">
        <v>733</v>
      </c>
      <c r="K259" s="544"/>
      <c r="L259" s="544"/>
      <c r="M259" s="544"/>
      <c r="N259" s="544"/>
      <c r="O259" s="96"/>
    </row>
    <row r="260" spans="2:21" x14ac:dyDescent="0.25">
      <c r="B260" s="150"/>
      <c r="C260" s="163" t="str">
        <f>IF(B260="","",IF(INDEX(Durabilité_List,MATCH(INDEX(Intrants_Nature,MATCH(B260,Intrants_ID,0)),Intrants_Nature_List,0))='Beschreibung der Betriebsstoffe'!$C$73,1,0))</f>
        <v/>
      </c>
      <c r="D260" s="163" t="str">
        <f>IF(B260="","",IF(INDEX(SER,MATCH(INDEX(Intrants_Nature,MATCH(B260,Intrants_ID,0)),Intrants_Nature_List,0))='Beschreibung der Betriebsstoffe'!$F$73,1,0))</f>
        <v/>
      </c>
      <c r="E260" s="163" t="str">
        <f t="shared" ref="E260:E269" si="61">IF(ISNA(MATCH(B260,Intrants_ID,0)),"",INDEX(Intrants_PCI,MATCH(B260,Intrants_ID,0)))</f>
        <v/>
      </c>
      <c r="F260" s="194"/>
      <c r="G260" s="194"/>
      <c r="H260" s="153"/>
      <c r="I260" s="154"/>
      <c r="J260" s="153"/>
      <c r="K260" s="51" t="str">
        <f>IF(OR(B260="",I260=""),"",I260*E260)</f>
        <v/>
      </c>
      <c r="L260" s="30" t="str">
        <f>IF(OR(B260="",I260=""),"",E260*I260/SUMPRODUCT($E$35:$E$44,$I$35:$I$44))</f>
        <v/>
      </c>
      <c r="M260" s="154"/>
      <c r="N260" s="177"/>
      <c r="O260" s="96" t="str">
        <f>IF(B260="","",(1-C260)*E260*J260/S264&gt;0.1)</f>
        <v/>
      </c>
    </row>
    <row r="261" spans="2:21" ht="15.75" thickBot="1" x14ac:dyDescent="0.3">
      <c r="B261" s="151"/>
      <c r="C261" s="31" t="str">
        <f>IF(B261="","",IF(INDEX(Durabilité_List,MATCH(INDEX(Intrants_Nature,MATCH(B261,Intrants_ID,0)),Intrants_Nature_List,0))='Beschreibung der Betriebsstoffe'!$C$73,1,0))</f>
        <v/>
      </c>
      <c r="D261" s="31" t="str">
        <f>IF(B261="","",IF(INDEX(SER,MATCH(INDEX(Intrants_Nature,MATCH(B261,Intrants_ID,0)),Intrants_Nature_List,0))='Beschreibung der Betriebsstoffe'!$F$73,1,0))</f>
        <v/>
      </c>
      <c r="E261" s="31" t="str">
        <f t="shared" si="61"/>
        <v/>
      </c>
      <c r="F261" s="195"/>
      <c r="G261" s="195"/>
      <c r="H261" s="155"/>
      <c r="I261" s="156"/>
      <c r="J261" s="155"/>
      <c r="K261" s="52" t="str">
        <f t="shared" ref="K261:K269" si="62">IF(OR(B261="",I261=""),"",I261*E261)</f>
        <v/>
      </c>
      <c r="L261" s="29" t="str">
        <f t="shared" ref="L261:L269" si="63">IF(OR(B261="",I261=""),"",E261*I261/SUMPRODUCT($E$35:$E$44,$I$35:$I$44))</f>
        <v/>
      </c>
      <c r="M261" s="156"/>
      <c r="N261" s="176"/>
      <c r="O261" s="96" t="str">
        <f>IF(B261="","",(1-C261)*E261*J261/S264&gt;0.1)</f>
        <v/>
      </c>
    </row>
    <row r="262" spans="2:21" x14ac:dyDescent="0.25">
      <c r="B262" s="151"/>
      <c r="C262" s="31" t="str">
        <f>IF(B262="","",IF(INDEX(Durabilité_List,MATCH(INDEX(Intrants_Nature,MATCH(B262,Intrants_ID,0)),Intrants_Nature_List,0))='Beschreibung der Betriebsstoffe'!$C$73,1,0))</f>
        <v/>
      </c>
      <c r="D262" s="31" t="str">
        <f>IF(B262="","",IF(INDEX(SER,MATCH(INDEX(Intrants_Nature,MATCH(B262,Intrants_ID,0)),Intrants_Nature_List,0))='Beschreibung der Betriebsstoffe'!$F$73,1,0))</f>
        <v/>
      </c>
      <c r="E262" s="31" t="str">
        <f t="shared" si="61"/>
        <v/>
      </c>
      <c r="F262" s="195"/>
      <c r="G262" s="195"/>
      <c r="H262" s="155"/>
      <c r="I262" s="156"/>
      <c r="J262" s="155"/>
      <c r="K262" s="52" t="str">
        <f t="shared" si="62"/>
        <v/>
      </c>
      <c r="L262" s="29" t="str">
        <f t="shared" si="63"/>
        <v/>
      </c>
      <c r="M262" s="156"/>
      <c r="N262" s="175"/>
      <c r="O262" s="96" t="str">
        <f>IF(B262="","",(1-C262)*E262*J262/S264&gt;0.1)</f>
        <v/>
      </c>
      <c r="P262" s="8"/>
      <c r="Q262" s="37" t="str">
        <f>"Ergebnis des Versorgungsplans – Jahr " &amp;C256</f>
        <v>Ergebnis des Versorgungsplans – Jahr 16</v>
      </c>
      <c r="R262" s="9"/>
      <c r="S262" s="9"/>
      <c r="T262" s="9"/>
      <c r="U262" s="10"/>
    </row>
    <row r="263" spans="2:21" x14ac:dyDescent="0.25">
      <c r="B263" s="151"/>
      <c r="C263" s="31" t="str">
        <f>IF(B263="","",IF(INDEX(Durabilité_List,MATCH(INDEX(Intrants_Nature,MATCH(B263,Intrants_ID,0)),Intrants_Nature_List,0))='Beschreibung der Betriebsstoffe'!$C$73,1,0))</f>
        <v/>
      </c>
      <c r="D263" s="31" t="str">
        <f>IF(B263="","",IF(INDEX(SER,MATCH(INDEX(Intrants_Nature,MATCH(B263,Intrants_ID,0)),Intrants_Nature_List,0))='Beschreibung der Betriebsstoffe'!$F$73,1,0))</f>
        <v/>
      </c>
      <c r="E263" s="31" t="str">
        <f t="shared" si="61"/>
        <v/>
      </c>
      <c r="F263" s="195"/>
      <c r="G263" s="195"/>
      <c r="H263" s="155"/>
      <c r="I263" s="156"/>
      <c r="J263" s="155"/>
      <c r="K263" s="52" t="str">
        <f t="shared" si="62"/>
        <v/>
      </c>
      <c r="L263" s="29" t="str">
        <f t="shared" si="63"/>
        <v/>
      </c>
      <c r="M263" s="156"/>
      <c r="N263" s="176"/>
      <c r="O263" s="96" t="str">
        <f>IF(B263="","",(1-C263)*E263*J263/S264&gt;0.1)</f>
        <v/>
      </c>
      <c r="P263" s="11"/>
      <c r="Q263" s="13"/>
      <c r="R263" s="13"/>
      <c r="S263" s="13"/>
      <c r="T263" s="13"/>
      <c r="U263" s="14"/>
    </row>
    <row r="264" spans="2:21" x14ac:dyDescent="0.25">
      <c r="B264" s="151"/>
      <c r="C264" s="31" t="str">
        <f>IF(B264="","",IF(INDEX(Durabilité_List,MATCH(INDEX(Intrants_Nature,MATCH(B264,Intrants_ID,0)),Intrants_Nature_List,0))='Beschreibung der Betriebsstoffe'!$C$73,1,0))</f>
        <v/>
      </c>
      <c r="D264" s="31" t="str">
        <f>IF(B264="","",IF(INDEX(SER,MATCH(INDEX(Intrants_Nature,MATCH(B264,Intrants_ID,0)),Intrants_Nature_List,0))='Beschreibung der Betriebsstoffe'!$F$73,1,0))</f>
        <v/>
      </c>
      <c r="E264" s="31" t="str">
        <f t="shared" si="61"/>
        <v/>
      </c>
      <c r="F264" s="195"/>
      <c r="G264" s="195"/>
      <c r="H264" s="155"/>
      <c r="I264" s="156"/>
      <c r="J264" s="155"/>
      <c r="K264" s="52" t="str">
        <f t="shared" si="62"/>
        <v/>
      </c>
      <c r="L264" s="29" t="str">
        <f t="shared" si="63"/>
        <v/>
      </c>
      <c r="M264" s="156"/>
      <c r="N264" s="176"/>
      <c r="O264" s="96" t="str">
        <f>IF(B264="","",(1-C264)*E264*J264/S264&gt;0.1)</f>
        <v/>
      </c>
      <c r="P264" s="11"/>
      <c r="Q264" s="13" t="s">
        <v>734</v>
      </c>
      <c r="R264" s="13"/>
      <c r="S264" s="186">
        <f>SUMPRODUCT(E260:E269,I260:I269)</f>
        <v>0</v>
      </c>
      <c r="T264" s="13" t="s">
        <v>735</v>
      </c>
      <c r="U264" s="14"/>
    </row>
    <row r="265" spans="2:21" x14ac:dyDescent="0.25">
      <c r="B265" s="151"/>
      <c r="C265" s="31" t="str">
        <f>IF(B265="","",IF(INDEX(Durabilité_List,MATCH(INDEX(Intrants_Nature,MATCH(B265,Intrants_ID,0)),Intrants_Nature_List,0))='Beschreibung der Betriebsstoffe'!$C$73,1,0))</f>
        <v/>
      </c>
      <c r="D265" s="31" t="str">
        <f>IF(B265="","",IF(INDEX(SER,MATCH(INDEX(Intrants_Nature,MATCH(B265,Intrants_ID,0)),Intrants_Nature_List,0))='Beschreibung der Betriebsstoffe'!$F$73,1,0))</f>
        <v/>
      </c>
      <c r="E265" s="31" t="str">
        <f t="shared" si="61"/>
        <v/>
      </c>
      <c r="F265" s="195"/>
      <c r="G265" s="195"/>
      <c r="H265" s="155"/>
      <c r="I265" s="156"/>
      <c r="J265" s="155"/>
      <c r="K265" s="52" t="str">
        <f t="shared" si="62"/>
        <v/>
      </c>
      <c r="L265" s="29" t="str">
        <f t="shared" si="63"/>
        <v/>
      </c>
      <c r="M265" s="156"/>
      <c r="N265" s="159"/>
      <c r="O265" s="96" t="str">
        <f>IF(B265="","",(1-C265)*E265*J265/S264&gt;0.1)</f>
        <v/>
      </c>
      <c r="P265" s="11"/>
      <c r="Q265" s="13" t="s">
        <v>736</v>
      </c>
      <c r="R265" s="13"/>
      <c r="S265" s="186" t="e">
        <f>IF(F256="",SUMPRODUCT(F260:F269,K260:K269)/SUM(K260:K269),"")</f>
        <v>#DIV/0!</v>
      </c>
      <c r="T265" s="13" t="s">
        <v>737</v>
      </c>
      <c r="U265" s="14"/>
    </row>
    <row r="266" spans="2:21" x14ac:dyDescent="0.25">
      <c r="B266" s="151"/>
      <c r="C266" s="31" t="str">
        <f>IF(B266="","",IF(INDEX(Durabilité_List,MATCH(INDEX(Intrants_Nature,MATCH(B266,Intrants_ID,0)),Intrants_Nature_List,0))='Beschreibung der Betriebsstoffe'!$C$73,1,0))</f>
        <v/>
      </c>
      <c r="D266" s="31" t="str">
        <f>IF(B266="","",IF(INDEX(SER,MATCH(INDEX(Intrants_Nature,MATCH(B266,Intrants_ID,0)),Intrants_Nature_List,0))='Beschreibung der Betriebsstoffe'!$F$73,1,0))</f>
        <v/>
      </c>
      <c r="E266" s="31" t="str">
        <f t="shared" si="61"/>
        <v/>
      </c>
      <c r="F266" s="195"/>
      <c r="G266" s="195"/>
      <c r="H266" s="155"/>
      <c r="I266" s="156"/>
      <c r="J266" s="155"/>
      <c r="K266" s="52" t="str">
        <f t="shared" si="62"/>
        <v/>
      </c>
      <c r="L266" s="29" t="str">
        <f t="shared" si="63"/>
        <v/>
      </c>
      <c r="M266" s="156"/>
      <c r="N266" s="159"/>
      <c r="O266" s="96" t="str">
        <f>IF(B266="","",(1-C266)*E266*J266/S264&gt;0.1)</f>
        <v/>
      </c>
      <c r="P266" s="11"/>
      <c r="Q266" s="13" t="s">
        <v>738</v>
      </c>
      <c r="R266" s="13"/>
      <c r="S266" s="36">
        <f>SUMPRODUCT(L260:L269,C260:C269)</f>
        <v>0</v>
      </c>
      <c r="T266" s="13" t="s">
        <v>739</v>
      </c>
      <c r="U266" s="14"/>
    </row>
    <row r="267" spans="2:21" x14ac:dyDescent="0.25">
      <c r="B267" s="151"/>
      <c r="C267" s="31" t="str">
        <f>IF(B267="","",IF(INDEX(Durabilité_List,MATCH(INDEX(Intrants_Nature,MATCH(B267,Intrants_ID,0)),Intrants_Nature_List,0))='Beschreibung der Betriebsstoffe'!$C$73,1,0))</f>
        <v/>
      </c>
      <c r="D267" s="31" t="str">
        <f>IF(B267="","",IF(INDEX(SER,MATCH(INDEX(Intrants_Nature,MATCH(B267,Intrants_ID,0)),Intrants_Nature_List,0))='Beschreibung der Betriebsstoffe'!$F$73,1,0))</f>
        <v/>
      </c>
      <c r="E267" s="31" t="str">
        <f t="shared" si="61"/>
        <v/>
      </c>
      <c r="F267" s="195" t="str">
        <f t="shared" ref="F267:F269" si="64">IF(OR(ISNA(MATCH(B267,Intrants_ID,0)),ISNA(MATCH(B267,TransportFEID,0))),"",INDEX(Intrants_FE,MATCH(B267,Intrants_ID,0))+1/E267*VLOOKUP(B267,TransportFE,2)*VLOOKUP(B267,TransportFE,3))</f>
        <v/>
      </c>
      <c r="G267" s="195"/>
      <c r="H267" s="155"/>
      <c r="I267" s="156"/>
      <c r="J267" s="155"/>
      <c r="K267" s="52" t="str">
        <f t="shared" si="62"/>
        <v/>
      </c>
      <c r="L267" s="29" t="str">
        <f t="shared" si="63"/>
        <v/>
      </c>
      <c r="M267" s="156"/>
      <c r="N267" s="159"/>
      <c r="O267" s="96" t="str">
        <f>IF(B267="","",(1-C267)*E267*J267/S264&gt;0.1)</f>
        <v/>
      </c>
      <c r="P267" s="11"/>
      <c r="Q267" s="13" t="s">
        <v>740</v>
      </c>
      <c r="R267" s="13"/>
      <c r="S267" s="221">
        <f>SUMPRODUCT(M260:M269*I260:I269)</f>
        <v>0</v>
      </c>
      <c r="T267" s="13" t="s">
        <v>741</v>
      </c>
      <c r="U267" s="14"/>
    </row>
    <row r="268" spans="2:21" x14ac:dyDescent="0.25">
      <c r="B268" s="151"/>
      <c r="C268" s="31" t="str">
        <f>IF(B268="","",IF(INDEX(Durabilité_List,MATCH(INDEX(Intrants_Nature,MATCH(B268,Intrants_ID,0)),Intrants_Nature_List,0))='Beschreibung der Betriebsstoffe'!$C$73,1,0))</f>
        <v/>
      </c>
      <c r="D268" s="31" t="str">
        <f>IF(B268="","",IF(INDEX(SER,MATCH(INDEX(Intrants_Nature,MATCH(B268,Intrants_ID,0)),Intrants_Nature_List,0))='Beschreibung der Betriebsstoffe'!$F$73,1,0))</f>
        <v/>
      </c>
      <c r="E268" s="31" t="str">
        <f t="shared" si="61"/>
        <v/>
      </c>
      <c r="F268" s="195" t="str">
        <f t="shared" si="64"/>
        <v/>
      </c>
      <c r="G268" s="195"/>
      <c r="H268" s="155"/>
      <c r="I268" s="156"/>
      <c r="J268" s="155"/>
      <c r="K268" s="52" t="str">
        <f t="shared" si="62"/>
        <v/>
      </c>
      <c r="L268" s="29" t="str">
        <f t="shared" si="63"/>
        <v/>
      </c>
      <c r="M268" s="156"/>
      <c r="N268" s="159"/>
      <c r="O268" s="96" t="str">
        <f>IF(B268="","",(1-C268)*E268*J268/S264&gt;0.1)</f>
        <v/>
      </c>
      <c r="P268" s="11"/>
      <c r="Q268" s="13" t="s">
        <v>742</v>
      </c>
      <c r="R268" s="13"/>
      <c r="S268" s="200">
        <f>SUMPRODUCT(L260:L269,D260:D269)</f>
        <v>0</v>
      </c>
      <c r="T268" s="13" t="s">
        <v>743</v>
      </c>
      <c r="U268" s="14"/>
    </row>
    <row r="269" spans="2:21" ht="15.75" thickBot="1" x14ac:dyDescent="0.3">
      <c r="B269" s="152"/>
      <c r="C269" s="32" t="str">
        <f>IF(B269="","",IF(INDEX(Durabilité_List,MATCH(INDEX(Intrants_Nature,MATCH(B269,Intrants_ID,0)),Intrants_Nature_List,0))='Beschreibung der Betriebsstoffe'!$C$73,1,0))</f>
        <v/>
      </c>
      <c r="D269" s="32" t="str">
        <f>IF(B269="","",IF(INDEX(SER,MATCH(INDEX(Intrants_Nature,MATCH(B269,Intrants_ID,0)),Intrants_Nature_List,0))='Beschreibung der Betriebsstoffe'!$F$73,1,0))</f>
        <v/>
      </c>
      <c r="E269" s="32" t="str">
        <f t="shared" si="61"/>
        <v/>
      </c>
      <c r="F269" s="196" t="str">
        <f t="shared" si="64"/>
        <v/>
      </c>
      <c r="G269" s="196"/>
      <c r="H269" s="157"/>
      <c r="I269" s="158"/>
      <c r="J269" s="157"/>
      <c r="K269" s="53" t="str">
        <f t="shared" si="62"/>
        <v/>
      </c>
      <c r="L269" s="33" t="str">
        <f t="shared" si="63"/>
        <v/>
      </c>
      <c r="M269" s="158"/>
      <c r="N269" s="160"/>
      <c r="O269" s="96" t="str">
        <f>IF(B269="","",(1-C269)*E269*J269/S264&gt;0.1)</f>
        <v/>
      </c>
      <c r="P269" s="16"/>
      <c r="Q269" s="17"/>
      <c r="R269" s="17"/>
      <c r="S269" s="35"/>
      <c r="T269" s="17"/>
      <c r="U269" s="18"/>
    </row>
    <row r="270" spans="2:21" ht="15.75" thickBot="1" x14ac:dyDescent="0.3">
      <c r="O270" s="96"/>
    </row>
    <row r="271" spans="2:21" ht="15.75" thickBot="1" x14ac:dyDescent="0.3">
      <c r="B271" s="55" t="s">
        <v>744</v>
      </c>
      <c r="C271" s="56">
        <f>C256+1</f>
        <v>17</v>
      </c>
      <c r="D271" s="199"/>
      <c r="E271" s="49"/>
      <c r="F271" s="95" t="str">
        <f>IF(COUNT(B275:B284)=COUNT(F275:F284),"","NON VALIDE, facteur d'émissions manquant pour au moins un intrant")</f>
        <v/>
      </c>
      <c r="G271" s="95"/>
      <c r="O271" s="96"/>
      <c r="P271" s="95"/>
    </row>
    <row r="272" spans="2:21" ht="15.75" customHeight="1" thickBot="1" x14ac:dyDescent="0.3">
      <c r="B272" s="547" t="s">
        <v>745</v>
      </c>
      <c r="C272" s="538" t="s">
        <v>746</v>
      </c>
      <c r="D272" s="539"/>
      <c r="E272" s="539"/>
      <c r="F272" s="539"/>
      <c r="G272" s="540"/>
      <c r="H272" s="547" t="s">
        <v>747</v>
      </c>
      <c r="I272" s="550"/>
      <c r="J272" s="550"/>
      <c r="K272" s="539"/>
      <c r="L272" s="540"/>
      <c r="M272" s="538" t="s">
        <v>748</v>
      </c>
      <c r="N272" s="540"/>
      <c r="O272" s="96"/>
      <c r="P272" s="95" t="s">
        <v>1083</v>
      </c>
    </row>
    <row r="273" spans="2:21" ht="15" customHeight="1" x14ac:dyDescent="0.25">
      <c r="B273" s="548"/>
      <c r="C273" s="543" t="s">
        <v>749</v>
      </c>
      <c r="D273" s="543" t="s">
        <v>750</v>
      </c>
      <c r="E273" s="541" t="s">
        <v>751</v>
      </c>
      <c r="F273" s="545" t="s">
        <v>752</v>
      </c>
      <c r="G273" s="541" t="s">
        <v>753</v>
      </c>
      <c r="H273" s="547" t="s">
        <v>754</v>
      </c>
      <c r="I273" s="550"/>
      <c r="J273" s="551"/>
      <c r="K273" s="543" t="s">
        <v>755</v>
      </c>
      <c r="L273" s="543" t="s">
        <v>756</v>
      </c>
      <c r="M273" s="543" t="s">
        <v>757</v>
      </c>
      <c r="N273" s="543" t="s">
        <v>758</v>
      </c>
      <c r="O273" s="96"/>
    </row>
    <row r="274" spans="2:21" ht="15.75" thickBot="1" x14ac:dyDescent="0.3">
      <c r="B274" s="549"/>
      <c r="C274" s="544"/>
      <c r="D274" s="544"/>
      <c r="E274" s="542"/>
      <c r="F274" s="546"/>
      <c r="G274" s="542"/>
      <c r="H274" s="193" t="s">
        <v>759</v>
      </c>
      <c r="I274" s="50" t="s">
        <v>760</v>
      </c>
      <c r="J274" s="58" t="s">
        <v>761</v>
      </c>
      <c r="K274" s="544"/>
      <c r="L274" s="544"/>
      <c r="M274" s="544"/>
      <c r="N274" s="544"/>
      <c r="O274" s="96"/>
    </row>
    <row r="275" spans="2:21" x14ac:dyDescent="0.25">
      <c r="B275" s="150"/>
      <c r="C275" s="163" t="str">
        <f>IF(B275="","",IF(INDEX(Durabilité_List,MATCH(INDEX(Intrants_Nature,MATCH(B275,Intrants_ID,0)),Intrants_Nature_List,0))='Beschreibung der Betriebsstoffe'!$C$73,1,0))</f>
        <v/>
      </c>
      <c r="D275" s="163" t="str">
        <f>IF(B275="","",IF(INDEX(SER,MATCH(INDEX(Intrants_Nature,MATCH(B275,Intrants_ID,0)),Intrants_Nature_List,0))='Beschreibung der Betriebsstoffe'!$F$73,1,0))</f>
        <v/>
      </c>
      <c r="E275" s="163" t="str">
        <f t="shared" ref="E275:E284" si="65">IF(ISNA(MATCH(B275,Intrants_ID,0)),"",INDEX(Intrants_PCI,MATCH(B275,Intrants_ID,0)))</f>
        <v/>
      </c>
      <c r="F275" s="194"/>
      <c r="G275" s="194"/>
      <c r="H275" s="153"/>
      <c r="I275" s="154"/>
      <c r="J275" s="153"/>
      <c r="K275" s="51" t="str">
        <f>IF(OR(B275="",I275=""),"",I275*E275)</f>
        <v/>
      </c>
      <c r="L275" s="30" t="str">
        <f>IF(OR(B275="",I275=""),"",E275*I275/SUMPRODUCT($E$35:$E$44,$I$35:$I$44))</f>
        <v/>
      </c>
      <c r="M275" s="154"/>
      <c r="N275" s="177"/>
      <c r="O275" s="96" t="str">
        <f>IF(B275="","",(1-C275)*E275*J275/S279&gt;0.1)</f>
        <v/>
      </c>
    </row>
    <row r="276" spans="2:21" ht="15.75" thickBot="1" x14ac:dyDescent="0.3">
      <c r="B276" s="151"/>
      <c r="C276" s="31" t="str">
        <f>IF(B276="","",IF(INDEX(Durabilité_List,MATCH(INDEX(Intrants_Nature,MATCH(B276,Intrants_ID,0)),Intrants_Nature_List,0))='Beschreibung der Betriebsstoffe'!$C$73,1,0))</f>
        <v/>
      </c>
      <c r="D276" s="31" t="str">
        <f>IF(B276="","",IF(INDEX(SER,MATCH(INDEX(Intrants_Nature,MATCH(B276,Intrants_ID,0)),Intrants_Nature_List,0))='Beschreibung der Betriebsstoffe'!$F$73,1,0))</f>
        <v/>
      </c>
      <c r="E276" s="31" t="str">
        <f t="shared" si="65"/>
        <v/>
      </c>
      <c r="F276" s="195"/>
      <c r="G276" s="195"/>
      <c r="H276" s="155"/>
      <c r="I276" s="156"/>
      <c r="J276" s="155"/>
      <c r="K276" s="52" t="str">
        <f t="shared" ref="K276:K284" si="66">IF(OR(B276="",I276=""),"",I276*E276)</f>
        <v/>
      </c>
      <c r="L276" s="29" t="str">
        <f t="shared" ref="L276:L284" si="67">IF(OR(B276="",I276=""),"",E276*I276/SUMPRODUCT($E$35:$E$44,$I$35:$I$44))</f>
        <v/>
      </c>
      <c r="M276" s="156"/>
      <c r="N276" s="176"/>
      <c r="O276" s="96" t="str">
        <f>IF(B276="","",(1-C276)*E276*J276/S279&gt;0.1)</f>
        <v/>
      </c>
    </row>
    <row r="277" spans="2:21" x14ac:dyDescent="0.25">
      <c r="B277" s="151"/>
      <c r="C277" s="31" t="str">
        <f>IF(B277="","",IF(INDEX(Durabilité_List,MATCH(INDEX(Intrants_Nature,MATCH(B277,Intrants_ID,0)),Intrants_Nature_List,0))='Beschreibung der Betriebsstoffe'!$C$73,1,0))</f>
        <v/>
      </c>
      <c r="D277" s="31" t="str">
        <f>IF(B277="","",IF(INDEX(SER,MATCH(INDEX(Intrants_Nature,MATCH(B277,Intrants_ID,0)),Intrants_Nature_List,0))='Beschreibung der Betriebsstoffe'!$F$73,1,0))</f>
        <v/>
      </c>
      <c r="E277" s="31" t="str">
        <f t="shared" si="65"/>
        <v/>
      </c>
      <c r="F277" s="195"/>
      <c r="G277" s="195"/>
      <c r="H277" s="155"/>
      <c r="I277" s="156"/>
      <c r="J277" s="155"/>
      <c r="K277" s="52" t="str">
        <f t="shared" si="66"/>
        <v/>
      </c>
      <c r="L277" s="29" t="str">
        <f t="shared" si="67"/>
        <v/>
      </c>
      <c r="M277" s="156"/>
      <c r="N277" s="175"/>
      <c r="O277" s="96" t="str">
        <f>IF(B277="","",(1-C277)*E277*J277/S279&gt;0.1)</f>
        <v/>
      </c>
      <c r="P277" s="8"/>
      <c r="Q277" s="37" t="str">
        <f>"Ergebnis des Versorgungsplans – Jahr " &amp;C271</f>
        <v>Ergebnis des Versorgungsplans – Jahr 17</v>
      </c>
      <c r="R277" s="9"/>
      <c r="S277" s="9"/>
      <c r="T277" s="9"/>
      <c r="U277" s="10"/>
    </row>
    <row r="278" spans="2:21" x14ac:dyDescent="0.25">
      <c r="B278" s="151"/>
      <c r="C278" s="31" t="str">
        <f>IF(B278="","",IF(INDEX(Durabilité_List,MATCH(INDEX(Intrants_Nature,MATCH(B278,Intrants_ID,0)),Intrants_Nature_List,0))='Beschreibung der Betriebsstoffe'!$C$73,1,0))</f>
        <v/>
      </c>
      <c r="D278" s="31" t="str">
        <f>IF(B278="","",IF(INDEX(SER,MATCH(INDEX(Intrants_Nature,MATCH(B278,Intrants_ID,0)),Intrants_Nature_List,0))='Beschreibung der Betriebsstoffe'!$F$73,1,0))</f>
        <v/>
      </c>
      <c r="E278" s="31" t="str">
        <f t="shared" si="65"/>
        <v/>
      </c>
      <c r="F278" s="195"/>
      <c r="G278" s="195"/>
      <c r="H278" s="155"/>
      <c r="I278" s="156"/>
      <c r="J278" s="155"/>
      <c r="K278" s="52" t="str">
        <f t="shared" si="66"/>
        <v/>
      </c>
      <c r="L278" s="29" t="str">
        <f t="shared" si="67"/>
        <v/>
      </c>
      <c r="M278" s="156"/>
      <c r="N278" s="176"/>
      <c r="O278" s="96" t="str">
        <f>IF(B278="","",(1-C278)*E278*J278/S279&gt;0.1)</f>
        <v/>
      </c>
      <c r="P278" s="11"/>
      <c r="Q278" s="13"/>
      <c r="R278" s="13"/>
      <c r="S278" s="13"/>
      <c r="T278" s="13"/>
      <c r="U278" s="14"/>
    </row>
    <row r="279" spans="2:21" x14ac:dyDescent="0.25">
      <c r="B279" s="151"/>
      <c r="C279" s="31" t="str">
        <f>IF(B279="","",IF(INDEX(Durabilité_List,MATCH(INDEX(Intrants_Nature,MATCH(B279,Intrants_ID,0)),Intrants_Nature_List,0))='Beschreibung der Betriebsstoffe'!$C$73,1,0))</f>
        <v/>
      </c>
      <c r="D279" s="31" t="str">
        <f>IF(B279="","",IF(INDEX(SER,MATCH(INDEX(Intrants_Nature,MATCH(B279,Intrants_ID,0)),Intrants_Nature_List,0))='Beschreibung der Betriebsstoffe'!$F$73,1,0))</f>
        <v/>
      </c>
      <c r="E279" s="31" t="str">
        <f t="shared" si="65"/>
        <v/>
      </c>
      <c r="F279" s="195"/>
      <c r="G279" s="195"/>
      <c r="H279" s="155"/>
      <c r="I279" s="156"/>
      <c r="J279" s="155"/>
      <c r="K279" s="52" t="str">
        <f t="shared" si="66"/>
        <v/>
      </c>
      <c r="L279" s="29" t="str">
        <f t="shared" si="67"/>
        <v/>
      </c>
      <c r="M279" s="156"/>
      <c r="N279" s="176"/>
      <c r="O279" s="96" t="str">
        <f>IF(B279="","",(1-C279)*E279*J279/S279&gt;0.1)</f>
        <v/>
      </c>
      <c r="P279" s="11"/>
      <c r="Q279" s="13" t="s">
        <v>762</v>
      </c>
      <c r="R279" s="13"/>
      <c r="S279" s="186">
        <f>SUMPRODUCT(E275:E284,I275:I284)</f>
        <v>0</v>
      </c>
      <c r="T279" s="13" t="s">
        <v>763</v>
      </c>
      <c r="U279" s="14"/>
    </row>
    <row r="280" spans="2:21" x14ac:dyDescent="0.25">
      <c r="B280" s="151"/>
      <c r="C280" s="31" t="str">
        <f>IF(B280="","",IF(INDEX(Durabilité_List,MATCH(INDEX(Intrants_Nature,MATCH(B280,Intrants_ID,0)),Intrants_Nature_List,0))='Beschreibung der Betriebsstoffe'!$C$73,1,0))</f>
        <v/>
      </c>
      <c r="D280" s="31" t="str">
        <f>IF(B280="","",IF(INDEX(SER,MATCH(INDEX(Intrants_Nature,MATCH(B280,Intrants_ID,0)),Intrants_Nature_List,0))='Beschreibung der Betriebsstoffe'!$F$73,1,0))</f>
        <v/>
      </c>
      <c r="E280" s="31" t="str">
        <f t="shared" si="65"/>
        <v/>
      </c>
      <c r="F280" s="195"/>
      <c r="G280" s="195"/>
      <c r="H280" s="155"/>
      <c r="I280" s="156"/>
      <c r="J280" s="155"/>
      <c r="K280" s="52" t="str">
        <f t="shared" si="66"/>
        <v/>
      </c>
      <c r="L280" s="29" t="str">
        <f t="shared" si="67"/>
        <v/>
      </c>
      <c r="M280" s="156"/>
      <c r="N280" s="159"/>
      <c r="O280" s="96" t="str">
        <f>IF(B280="","",(1-C280)*E280*J280/S279&gt;0.1)</f>
        <v/>
      </c>
      <c r="P280" s="11"/>
      <c r="Q280" s="13" t="s">
        <v>764</v>
      </c>
      <c r="R280" s="13"/>
      <c r="S280" s="186" t="e">
        <f>IF(F271="",SUMPRODUCT(F275:F284,K275:K284)/SUM(K275:K284),"")</f>
        <v>#DIV/0!</v>
      </c>
      <c r="T280" s="13" t="s">
        <v>765</v>
      </c>
      <c r="U280" s="14"/>
    </row>
    <row r="281" spans="2:21" x14ac:dyDescent="0.25">
      <c r="B281" s="151"/>
      <c r="C281" s="31" t="str">
        <f>IF(B281="","",IF(INDEX(Durabilité_List,MATCH(INDEX(Intrants_Nature,MATCH(B281,Intrants_ID,0)),Intrants_Nature_List,0))='Beschreibung der Betriebsstoffe'!$C$73,1,0))</f>
        <v/>
      </c>
      <c r="D281" s="31" t="str">
        <f>IF(B281="","",IF(INDEX(SER,MATCH(INDEX(Intrants_Nature,MATCH(B281,Intrants_ID,0)),Intrants_Nature_List,0))='Beschreibung der Betriebsstoffe'!$F$73,1,0))</f>
        <v/>
      </c>
      <c r="E281" s="31" t="str">
        <f t="shared" si="65"/>
        <v/>
      </c>
      <c r="F281" s="195" t="str">
        <f t="shared" ref="F281:F284" si="68">IF(OR(ISNA(MATCH(B281,Intrants_ID,0)),ISNA(MATCH(B281,TransportFEID,0))),"",INDEX(Intrants_FE,MATCH(B281,Intrants_ID,0))+1/E281*VLOOKUP(B281,TransportFE,2)*VLOOKUP(B281,TransportFE,3))</f>
        <v/>
      </c>
      <c r="G281" s="195"/>
      <c r="H281" s="155"/>
      <c r="I281" s="156"/>
      <c r="J281" s="155"/>
      <c r="K281" s="52" t="str">
        <f t="shared" si="66"/>
        <v/>
      </c>
      <c r="L281" s="29" t="str">
        <f t="shared" si="67"/>
        <v/>
      </c>
      <c r="M281" s="156"/>
      <c r="N281" s="159"/>
      <c r="O281" s="96" t="str">
        <f>IF(B281="","",(1-C281)*E281*J281/S279&gt;0.1)</f>
        <v/>
      </c>
      <c r="P281" s="11"/>
      <c r="Q281" s="13" t="s">
        <v>766</v>
      </c>
      <c r="R281" s="13"/>
      <c r="S281" s="36">
        <f>SUMPRODUCT(L275:L284,C275:C284)</f>
        <v>0</v>
      </c>
      <c r="T281" s="13" t="s">
        <v>767</v>
      </c>
      <c r="U281" s="14"/>
    </row>
    <row r="282" spans="2:21" x14ac:dyDescent="0.25">
      <c r="B282" s="151"/>
      <c r="C282" s="31" t="str">
        <f>IF(B282="","",IF(INDEX(Durabilité_List,MATCH(INDEX(Intrants_Nature,MATCH(B282,Intrants_ID,0)),Intrants_Nature_List,0))='Beschreibung der Betriebsstoffe'!$C$73,1,0))</f>
        <v/>
      </c>
      <c r="D282" s="31" t="str">
        <f>IF(B282="","",IF(INDEX(SER,MATCH(INDEX(Intrants_Nature,MATCH(B282,Intrants_ID,0)),Intrants_Nature_List,0))='Beschreibung der Betriebsstoffe'!$F$73,1,0))</f>
        <v/>
      </c>
      <c r="E282" s="31" t="str">
        <f t="shared" si="65"/>
        <v/>
      </c>
      <c r="F282" s="195" t="str">
        <f t="shared" si="68"/>
        <v/>
      </c>
      <c r="G282" s="195"/>
      <c r="H282" s="155"/>
      <c r="I282" s="156"/>
      <c r="J282" s="155"/>
      <c r="K282" s="52" t="str">
        <f t="shared" si="66"/>
        <v/>
      </c>
      <c r="L282" s="29" t="str">
        <f t="shared" si="67"/>
        <v/>
      </c>
      <c r="M282" s="156"/>
      <c r="N282" s="159"/>
      <c r="O282" s="96" t="str">
        <f>IF(B282="","",(1-C282)*E282*J282/S279&gt;0.1)</f>
        <v/>
      </c>
      <c r="P282" s="11"/>
      <c r="Q282" s="13" t="s">
        <v>768</v>
      </c>
      <c r="R282" s="13"/>
      <c r="S282" s="221">
        <f>SUMPRODUCT(M275:M284*I275:I284)</f>
        <v>0</v>
      </c>
      <c r="T282" s="13" t="s">
        <v>769</v>
      </c>
      <c r="U282" s="14"/>
    </row>
    <row r="283" spans="2:21" x14ac:dyDescent="0.25">
      <c r="B283" s="151"/>
      <c r="C283" s="31" t="str">
        <f>IF(B283="","",IF(INDEX(Durabilité_List,MATCH(INDEX(Intrants_Nature,MATCH(B283,Intrants_ID,0)),Intrants_Nature_List,0))='Beschreibung der Betriebsstoffe'!$C$73,1,0))</f>
        <v/>
      </c>
      <c r="D283" s="31" t="str">
        <f>IF(B283="","",IF(INDEX(SER,MATCH(INDEX(Intrants_Nature,MATCH(B283,Intrants_ID,0)),Intrants_Nature_List,0))='Beschreibung der Betriebsstoffe'!$F$73,1,0))</f>
        <v/>
      </c>
      <c r="E283" s="31" t="str">
        <f t="shared" si="65"/>
        <v/>
      </c>
      <c r="F283" s="195" t="str">
        <f t="shared" si="68"/>
        <v/>
      </c>
      <c r="G283" s="195"/>
      <c r="H283" s="155"/>
      <c r="I283" s="156"/>
      <c r="J283" s="155"/>
      <c r="K283" s="52" t="str">
        <f t="shared" si="66"/>
        <v/>
      </c>
      <c r="L283" s="29" t="str">
        <f t="shared" si="67"/>
        <v/>
      </c>
      <c r="M283" s="156"/>
      <c r="N283" s="159"/>
      <c r="O283" s="96" t="str">
        <f>IF(B283="","",(1-C283)*E283*J283/S279&gt;0.1)</f>
        <v/>
      </c>
      <c r="P283" s="11"/>
      <c r="Q283" s="13" t="s">
        <v>770</v>
      </c>
      <c r="R283" s="13"/>
      <c r="S283" s="200">
        <f>SUMPRODUCT(L275:L284,D275:D284)</f>
        <v>0</v>
      </c>
      <c r="T283" s="13" t="s">
        <v>771</v>
      </c>
      <c r="U283" s="14"/>
    </row>
    <row r="284" spans="2:21" ht="15.75" thickBot="1" x14ac:dyDescent="0.3">
      <c r="B284" s="152"/>
      <c r="C284" s="32" t="str">
        <f>IF(B284="","",IF(INDEX(Durabilité_List,MATCH(INDEX(Intrants_Nature,MATCH(B284,Intrants_ID,0)),Intrants_Nature_List,0))='Beschreibung der Betriebsstoffe'!$C$73,1,0))</f>
        <v/>
      </c>
      <c r="D284" s="32" t="str">
        <f>IF(B284="","",IF(INDEX(SER,MATCH(INDEX(Intrants_Nature,MATCH(B284,Intrants_ID,0)),Intrants_Nature_List,0))='Beschreibung der Betriebsstoffe'!$F$73,1,0))</f>
        <v/>
      </c>
      <c r="E284" s="32" t="str">
        <f t="shared" si="65"/>
        <v/>
      </c>
      <c r="F284" s="196" t="str">
        <f t="shared" si="68"/>
        <v/>
      </c>
      <c r="G284" s="196"/>
      <c r="H284" s="157"/>
      <c r="I284" s="158"/>
      <c r="J284" s="157"/>
      <c r="K284" s="53" t="str">
        <f t="shared" si="66"/>
        <v/>
      </c>
      <c r="L284" s="33" t="str">
        <f t="shared" si="67"/>
        <v/>
      </c>
      <c r="M284" s="158"/>
      <c r="N284" s="160"/>
      <c r="O284" s="96" t="str">
        <f>IF(B284="","",(1-C284)*E284*J284/S279&gt;0.1)</f>
        <v/>
      </c>
      <c r="P284" s="16"/>
      <c r="Q284" s="17"/>
      <c r="R284" s="17"/>
      <c r="S284" s="35"/>
      <c r="T284" s="17"/>
      <c r="U284" s="18"/>
    </row>
    <row r="285" spans="2:21" ht="15.75" thickBot="1" x14ac:dyDescent="0.3">
      <c r="O285" s="96"/>
    </row>
    <row r="286" spans="2:21" ht="15.75" thickBot="1" x14ac:dyDescent="0.3">
      <c r="B286" s="55" t="s">
        <v>772</v>
      </c>
      <c r="C286" s="56">
        <f>C271+1</f>
        <v>18</v>
      </c>
      <c r="D286" s="199"/>
      <c r="E286" s="49"/>
      <c r="F286" s="95" t="str">
        <f>IF(COUNT(B290:B299)=COUNT(F290:F299),"","NON VALIDE, facteur d'émissions manquant pour au moins un intrant")</f>
        <v/>
      </c>
      <c r="G286" s="95"/>
      <c r="O286" s="96"/>
      <c r="P286" s="95"/>
    </row>
    <row r="287" spans="2:21" ht="15.75" customHeight="1" thickBot="1" x14ac:dyDescent="0.3">
      <c r="B287" s="547" t="s">
        <v>773</v>
      </c>
      <c r="C287" s="538" t="s">
        <v>774</v>
      </c>
      <c r="D287" s="539"/>
      <c r="E287" s="539"/>
      <c r="F287" s="539"/>
      <c r="G287" s="540"/>
      <c r="H287" s="547" t="s">
        <v>775</v>
      </c>
      <c r="I287" s="550"/>
      <c r="J287" s="550"/>
      <c r="K287" s="539"/>
      <c r="L287" s="540"/>
      <c r="M287" s="538" t="s">
        <v>776</v>
      </c>
      <c r="N287" s="540"/>
      <c r="O287" s="96"/>
      <c r="P287" s="95" t="s">
        <v>1083</v>
      </c>
    </row>
    <row r="288" spans="2:21" ht="15" customHeight="1" x14ac:dyDescent="0.25">
      <c r="B288" s="548"/>
      <c r="C288" s="543" t="s">
        <v>777</v>
      </c>
      <c r="D288" s="543" t="s">
        <v>778</v>
      </c>
      <c r="E288" s="541" t="s">
        <v>779</v>
      </c>
      <c r="F288" s="545" t="s">
        <v>780</v>
      </c>
      <c r="G288" s="541" t="s">
        <v>781</v>
      </c>
      <c r="H288" s="547" t="s">
        <v>782</v>
      </c>
      <c r="I288" s="550"/>
      <c r="J288" s="551"/>
      <c r="K288" s="543" t="s">
        <v>783</v>
      </c>
      <c r="L288" s="543" t="s">
        <v>784</v>
      </c>
      <c r="M288" s="543" t="s">
        <v>785</v>
      </c>
      <c r="N288" s="543" t="s">
        <v>786</v>
      </c>
      <c r="O288" s="96"/>
    </row>
    <row r="289" spans="2:21" ht="15.75" thickBot="1" x14ac:dyDescent="0.3">
      <c r="B289" s="549"/>
      <c r="C289" s="544"/>
      <c r="D289" s="544"/>
      <c r="E289" s="542"/>
      <c r="F289" s="546"/>
      <c r="G289" s="542"/>
      <c r="H289" s="193" t="s">
        <v>787</v>
      </c>
      <c r="I289" s="50" t="s">
        <v>788</v>
      </c>
      <c r="J289" s="58" t="s">
        <v>789</v>
      </c>
      <c r="K289" s="544"/>
      <c r="L289" s="544"/>
      <c r="M289" s="544"/>
      <c r="N289" s="544"/>
      <c r="O289" s="96"/>
    </row>
    <row r="290" spans="2:21" x14ac:dyDescent="0.25">
      <c r="B290" s="150"/>
      <c r="C290" s="163" t="str">
        <f>IF(B290="","",IF(INDEX(Durabilité_List,MATCH(INDEX(Intrants_Nature,MATCH(B290,Intrants_ID,0)),Intrants_Nature_List,0))='Beschreibung der Betriebsstoffe'!$C$73,1,0))</f>
        <v/>
      </c>
      <c r="D290" s="163" t="str">
        <f>IF(B290="","",IF(INDEX(SER,MATCH(INDEX(Intrants_Nature,MATCH(B290,Intrants_ID,0)),Intrants_Nature_List,0))='Beschreibung der Betriebsstoffe'!$F$73,1,0))</f>
        <v/>
      </c>
      <c r="E290" s="163" t="str">
        <f t="shared" ref="E290:E299" si="69">IF(ISNA(MATCH(B290,Intrants_ID,0)),"",INDEX(Intrants_PCI,MATCH(B290,Intrants_ID,0)))</f>
        <v/>
      </c>
      <c r="F290" s="194"/>
      <c r="G290" s="194"/>
      <c r="H290" s="153"/>
      <c r="I290" s="154"/>
      <c r="J290" s="153"/>
      <c r="K290" s="51" t="str">
        <f>IF(OR(B290="",I290=""),"",I290*E290)</f>
        <v/>
      </c>
      <c r="L290" s="30" t="str">
        <f>IF(OR(B290="",I290=""),"",E290*I290/SUMPRODUCT($E$35:$E$44,$I$35:$I$44))</f>
        <v/>
      </c>
      <c r="M290" s="154"/>
      <c r="N290" s="177"/>
      <c r="O290" s="96" t="str">
        <f>IF(B290="","",(1-C290)*E290*J290/S294&gt;0.1)</f>
        <v/>
      </c>
    </row>
    <row r="291" spans="2:21" ht="15.75" thickBot="1" x14ac:dyDescent="0.3">
      <c r="B291" s="151"/>
      <c r="C291" s="31" t="str">
        <f>IF(B291="","",IF(INDEX(Durabilité_List,MATCH(INDEX(Intrants_Nature,MATCH(B291,Intrants_ID,0)),Intrants_Nature_List,0))='Beschreibung der Betriebsstoffe'!$C$73,1,0))</f>
        <v/>
      </c>
      <c r="D291" s="31" t="str">
        <f>IF(B291="","",IF(INDEX(SER,MATCH(INDEX(Intrants_Nature,MATCH(B291,Intrants_ID,0)),Intrants_Nature_List,0))='Beschreibung der Betriebsstoffe'!$F$73,1,0))</f>
        <v/>
      </c>
      <c r="E291" s="31" t="str">
        <f t="shared" si="69"/>
        <v/>
      </c>
      <c r="F291" s="195"/>
      <c r="G291" s="195"/>
      <c r="H291" s="155"/>
      <c r="I291" s="156"/>
      <c r="J291" s="155"/>
      <c r="K291" s="52" t="str">
        <f t="shared" ref="K291:K299" si="70">IF(OR(B291="",I291=""),"",I291*E291)</f>
        <v/>
      </c>
      <c r="L291" s="29" t="str">
        <f t="shared" ref="L291:L299" si="71">IF(OR(B291="",I291=""),"",E291*I291/SUMPRODUCT($E$35:$E$44,$I$35:$I$44))</f>
        <v/>
      </c>
      <c r="M291" s="156"/>
      <c r="N291" s="176"/>
      <c r="O291" s="96" t="str">
        <f>IF(B291="","",(1-C291)*E291*J291/S294&gt;0.1)</f>
        <v/>
      </c>
    </row>
    <row r="292" spans="2:21" x14ac:dyDescent="0.25">
      <c r="B292" s="151"/>
      <c r="C292" s="31" t="str">
        <f>IF(B292="","",IF(INDEX(Durabilité_List,MATCH(INDEX(Intrants_Nature,MATCH(B292,Intrants_ID,0)),Intrants_Nature_List,0))='Beschreibung der Betriebsstoffe'!$C$73,1,0))</f>
        <v/>
      </c>
      <c r="D292" s="31" t="str">
        <f>IF(B292="","",IF(INDEX(SER,MATCH(INDEX(Intrants_Nature,MATCH(B292,Intrants_ID,0)),Intrants_Nature_List,0))='Beschreibung der Betriebsstoffe'!$F$73,1,0))</f>
        <v/>
      </c>
      <c r="E292" s="31" t="str">
        <f t="shared" si="69"/>
        <v/>
      </c>
      <c r="F292" s="195"/>
      <c r="G292" s="195"/>
      <c r="H292" s="155"/>
      <c r="I292" s="156"/>
      <c r="J292" s="155"/>
      <c r="K292" s="52" t="str">
        <f t="shared" si="70"/>
        <v/>
      </c>
      <c r="L292" s="29" t="str">
        <f t="shared" si="71"/>
        <v/>
      </c>
      <c r="M292" s="156"/>
      <c r="N292" s="175"/>
      <c r="O292" s="96" t="str">
        <f>IF(B292="","",(1-C292)*E292*J292/S294&gt;0.1)</f>
        <v/>
      </c>
      <c r="P292" s="8"/>
      <c r="Q292" s="37" t="str">
        <f>"Ergebnis des Versorgungsplans – Jahr " &amp; C286</f>
        <v>Ergebnis des Versorgungsplans – Jahr 18</v>
      </c>
      <c r="R292" s="9"/>
      <c r="S292" s="9"/>
      <c r="T292" s="9"/>
      <c r="U292" s="10"/>
    </row>
    <row r="293" spans="2:21" x14ac:dyDescent="0.25">
      <c r="B293" s="151"/>
      <c r="C293" s="31" t="str">
        <f>IF(B293="","",IF(INDEX(Durabilité_List,MATCH(INDEX(Intrants_Nature,MATCH(B293,Intrants_ID,0)),Intrants_Nature_List,0))='Beschreibung der Betriebsstoffe'!$C$73,1,0))</f>
        <v/>
      </c>
      <c r="D293" s="31" t="str">
        <f>IF(B293="","",IF(INDEX(SER,MATCH(INDEX(Intrants_Nature,MATCH(B293,Intrants_ID,0)),Intrants_Nature_List,0))='Beschreibung der Betriebsstoffe'!$F$73,1,0))</f>
        <v/>
      </c>
      <c r="E293" s="31" t="str">
        <f t="shared" si="69"/>
        <v/>
      </c>
      <c r="F293" s="195"/>
      <c r="G293" s="195"/>
      <c r="H293" s="155"/>
      <c r="I293" s="156"/>
      <c r="J293" s="155"/>
      <c r="K293" s="52" t="str">
        <f t="shared" si="70"/>
        <v/>
      </c>
      <c r="L293" s="29" t="str">
        <f t="shared" si="71"/>
        <v/>
      </c>
      <c r="M293" s="156"/>
      <c r="N293" s="176"/>
      <c r="O293" s="96" t="str">
        <f>IF(B293="","",(1-C293)*E293*J293/S294&gt;0.1)</f>
        <v/>
      </c>
      <c r="P293" s="11"/>
      <c r="Q293" s="13"/>
      <c r="R293" s="13"/>
      <c r="S293" s="13"/>
      <c r="T293" s="13"/>
      <c r="U293" s="14"/>
    </row>
    <row r="294" spans="2:21" x14ac:dyDescent="0.25">
      <c r="B294" s="151"/>
      <c r="C294" s="31" t="str">
        <f>IF(B294="","",IF(INDEX(Durabilité_List,MATCH(INDEX(Intrants_Nature,MATCH(B294,Intrants_ID,0)),Intrants_Nature_List,0))='Beschreibung der Betriebsstoffe'!$C$73,1,0))</f>
        <v/>
      </c>
      <c r="D294" s="31" t="str">
        <f>IF(B294="","",IF(INDEX(SER,MATCH(INDEX(Intrants_Nature,MATCH(B294,Intrants_ID,0)),Intrants_Nature_List,0))='Beschreibung der Betriebsstoffe'!$F$73,1,0))</f>
        <v/>
      </c>
      <c r="E294" s="31" t="str">
        <f t="shared" si="69"/>
        <v/>
      </c>
      <c r="F294" s="195"/>
      <c r="G294" s="195"/>
      <c r="H294" s="155"/>
      <c r="I294" s="156"/>
      <c r="J294" s="155"/>
      <c r="K294" s="52" t="str">
        <f t="shared" si="70"/>
        <v/>
      </c>
      <c r="L294" s="29" t="str">
        <f t="shared" si="71"/>
        <v/>
      </c>
      <c r="M294" s="156"/>
      <c r="N294" s="176"/>
      <c r="O294" s="96" t="str">
        <f>IF(B294="","",(1-C294)*E294*J294/S294&gt;0.1)</f>
        <v/>
      </c>
      <c r="P294" s="11"/>
      <c r="Q294" s="13" t="s">
        <v>790</v>
      </c>
      <c r="R294" s="13"/>
      <c r="S294" s="186">
        <f>SUMPRODUCT(E290:E299,I290:I299)</f>
        <v>0</v>
      </c>
      <c r="T294" s="13" t="s">
        <v>791</v>
      </c>
      <c r="U294" s="14"/>
    </row>
    <row r="295" spans="2:21" x14ac:dyDescent="0.25">
      <c r="B295" s="151"/>
      <c r="C295" s="31" t="str">
        <f>IF(B295="","",IF(INDEX(Durabilité_List,MATCH(INDEX(Intrants_Nature,MATCH(B295,Intrants_ID,0)),Intrants_Nature_List,0))='Beschreibung der Betriebsstoffe'!$C$73,1,0))</f>
        <v/>
      </c>
      <c r="D295" s="31" t="str">
        <f>IF(B295="","",IF(INDEX(SER,MATCH(INDEX(Intrants_Nature,MATCH(B295,Intrants_ID,0)),Intrants_Nature_List,0))='Beschreibung der Betriebsstoffe'!$F$73,1,0))</f>
        <v/>
      </c>
      <c r="E295" s="31" t="str">
        <f t="shared" si="69"/>
        <v/>
      </c>
      <c r="F295" s="195"/>
      <c r="G295" s="195"/>
      <c r="H295" s="155"/>
      <c r="I295" s="156"/>
      <c r="J295" s="155"/>
      <c r="K295" s="52" t="str">
        <f t="shared" si="70"/>
        <v/>
      </c>
      <c r="L295" s="29" t="str">
        <f t="shared" si="71"/>
        <v/>
      </c>
      <c r="M295" s="156"/>
      <c r="N295" s="159"/>
      <c r="O295" s="96" t="str">
        <f>IF(B295="","",(1-C295)*E295*J295/S294&gt;0.1)</f>
        <v/>
      </c>
      <c r="P295" s="11"/>
      <c r="Q295" s="13" t="s">
        <v>792</v>
      </c>
      <c r="R295" s="13"/>
      <c r="S295" s="186" t="e">
        <f>IF(F286="",SUMPRODUCT(F290:F299,K290:K299)/SUM(K290:K299),"")</f>
        <v>#DIV/0!</v>
      </c>
      <c r="T295" s="13" t="s">
        <v>793</v>
      </c>
      <c r="U295" s="14"/>
    </row>
    <row r="296" spans="2:21" x14ac:dyDescent="0.25">
      <c r="B296" s="151"/>
      <c r="C296" s="31" t="str">
        <f>IF(B296="","",IF(INDEX(Durabilité_List,MATCH(INDEX(Intrants_Nature,MATCH(B296,Intrants_ID,0)),Intrants_Nature_List,0))='Beschreibung der Betriebsstoffe'!$C$73,1,0))</f>
        <v/>
      </c>
      <c r="D296" s="31" t="str">
        <f>IF(B296="","",IF(INDEX(SER,MATCH(INDEX(Intrants_Nature,MATCH(B296,Intrants_ID,0)),Intrants_Nature_List,0))='Beschreibung der Betriebsstoffe'!$F$73,1,0))</f>
        <v/>
      </c>
      <c r="E296" s="31" t="str">
        <f t="shared" si="69"/>
        <v/>
      </c>
      <c r="F296" s="195"/>
      <c r="G296" s="195"/>
      <c r="H296" s="155"/>
      <c r="I296" s="156"/>
      <c r="J296" s="155"/>
      <c r="K296" s="52" t="str">
        <f t="shared" si="70"/>
        <v/>
      </c>
      <c r="L296" s="29" t="str">
        <f t="shared" si="71"/>
        <v/>
      </c>
      <c r="M296" s="156"/>
      <c r="N296" s="159"/>
      <c r="O296" s="96" t="str">
        <f>IF(B296="","",(1-C296)*E296*J296/S294&gt;0.1)</f>
        <v/>
      </c>
      <c r="P296" s="11"/>
      <c r="Q296" s="13" t="s">
        <v>794</v>
      </c>
      <c r="R296" s="13"/>
      <c r="S296" s="36">
        <f>SUMPRODUCT(L290:L299,C290:C299)</f>
        <v>0</v>
      </c>
      <c r="T296" s="13" t="s">
        <v>795</v>
      </c>
      <c r="U296" s="14"/>
    </row>
    <row r="297" spans="2:21" x14ac:dyDescent="0.25">
      <c r="B297" s="151"/>
      <c r="C297" s="31" t="str">
        <f>IF(B297="","",IF(INDEX(Durabilité_List,MATCH(INDEX(Intrants_Nature,MATCH(B297,Intrants_ID,0)),Intrants_Nature_List,0))='Beschreibung der Betriebsstoffe'!$C$73,1,0))</f>
        <v/>
      </c>
      <c r="D297" s="31" t="str">
        <f>IF(B297="","",IF(INDEX(SER,MATCH(INDEX(Intrants_Nature,MATCH(B297,Intrants_ID,0)),Intrants_Nature_List,0))='Beschreibung der Betriebsstoffe'!$F$73,1,0))</f>
        <v/>
      </c>
      <c r="E297" s="31" t="str">
        <f t="shared" si="69"/>
        <v/>
      </c>
      <c r="F297" s="195"/>
      <c r="G297" s="195"/>
      <c r="H297" s="155"/>
      <c r="I297" s="156"/>
      <c r="J297" s="155"/>
      <c r="K297" s="52" t="str">
        <f t="shared" si="70"/>
        <v/>
      </c>
      <c r="L297" s="29" t="str">
        <f t="shared" si="71"/>
        <v/>
      </c>
      <c r="M297" s="156"/>
      <c r="N297" s="159"/>
      <c r="O297" s="96" t="str">
        <f>IF(B297="","",(1-C297)*E297*J297/S294&gt;0.1)</f>
        <v/>
      </c>
      <c r="P297" s="11"/>
      <c r="Q297" s="13" t="s">
        <v>796</v>
      </c>
      <c r="R297" s="13"/>
      <c r="S297" s="221">
        <f>SUMPRODUCT(M290:M299*I290:I299)</f>
        <v>0</v>
      </c>
      <c r="T297" s="13" t="s">
        <v>797</v>
      </c>
      <c r="U297" s="14"/>
    </row>
    <row r="298" spans="2:21" x14ac:dyDescent="0.25">
      <c r="B298" s="151"/>
      <c r="C298" s="31" t="str">
        <f>IF(B298="","",IF(INDEX(Durabilité_List,MATCH(INDEX(Intrants_Nature,MATCH(B298,Intrants_ID,0)),Intrants_Nature_List,0))='Beschreibung der Betriebsstoffe'!$C$73,1,0))</f>
        <v/>
      </c>
      <c r="D298" s="31" t="str">
        <f>IF(B298="","",IF(INDEX(SER,MATCH(INDEX(Intrants_Nature,MATCH(B298,Intrants_ID,0)),Intrants_Nature_List,0))='Beschreibung der Betriebsstoffe'!$F$73,1,0))</f>
        <v/>
      </c>
      <c r="E298" s="31" t="str">
        <f t="shared" si="69"/>
        <v/>
      </c>
      <c r="F298" s="195"/>
      <c r="G298" s="195"/>
      <c r="H298" s="155"/>
      <c r="I298" s="156"/>
      <c r="J298" s="155"/>
      <c r="K298" s="52" t="str">
        <f t="shared" si="70"/>
        <v/>
      </c>
      <c r="L298" s="29" t="str">
        <f t="shared" si="71"/>
        <v/>
      </c>
      <c r="M298" s="156"/>
      <c r="N298" s="159"/>
      <c r="O298" s="96" t="str">
        <f>IF(B298="","",(1-C298)*E298*J298/S294&gt;0.1)</f>
        <v/>
      </c>
      <c r="P298" s="11"/>
      <c r="Q298" s="13" t="s">
        <v>798</v>
      </c>
      <c r="R298" s="13"/>
      <c r="S298" s="200">
        <f>SUMPRODUCT(L290:L299,D290:D299)</f>
        <v>0</v>
      </c>
      <c r="T298" s="13" t="s">
        <v>799</v>
      </c>
      <c r="U298" s="14"/>
    </row>
    <row r="299" spans="2:21" ht="15.75" thickBot="1" x14ac:dyDescent="0.3">
      <c r="B299" s="152"/>
      <c r="C299" s="32" t="str">
        <f>IF(B299="","",IF(INDEX(Durabilité_List,MATCH(INDEX(Intrants_Nature,MATCH(B299,Intrants_ID,0)),Intrants_Nature_List,0))='Beschreibung der Betriebsstoffe'!$C$73,1,0))</f>
        <v/>
      </c>
      <c r="D299" s="32" t="str">
        <f>IF(B299="","",IF(INDEX(SER,MATCH(INDEX(Intrants_Nature,MATCH(B299,Intrants_ID,0)),Intrants_Nature_List,0))='Beschreibung der Betriebsstoffe'!$F$73,1,0))</f>
        <v/>
      </c>
      <c r="E299" s="32" t="str">
        <f t="shared" si="69"/>
        <v/>
      </c>
      <c r="F299" s="196" t="str">
        <f t="shared" ref="F299" si="72">IF(OR(ISNA(MATCH(B299,Intrants_ID,0)),ISNA(MATCH(B299,TransportFEID,0))),"",INDEX(Intrants_FE,MATCH(B299,Intrants_ID,0))+1/E299*VLOOKUP(B299,TransportFE,2)*VLOOKUP(B299,TransportFE,3))</f>
        <v/>
      </c>
      <c r="G299" s="196"/>
      <c r="H299" s="157"/>
      <c r="I299" s="158"/>
      <c r="J299" s="157"/>
      <c r="K299" s="53" t="str">
        <f t="shared" si="70"/>
        <v/>
      </c>
      <c r="L299" s="33" t="str">
        <f t="shared" si="71"/>
        <v/>
      </c>
      <c r="M299" s="158"/>
      <c r="N299" s="160"/>
      <c r="O299" s="96" t="str">
        <f>IF(B299="","",(1-C299)*E299*J299/S294&gt;0.1)</f>
        <v/>
      </c>
      <c r="P299" s="16"/>
      <c r="Q299" s="17"/>
      <c r="R299" s="17"/>
      <c r="S299" s="35"/>
      <c r="T299" s="17"/>
      <c r="U299" s="18"/>
    </row>
    <row r="300" spans="2:21" ht="15.75" thickBot="1" x14ac:dyDescent="0.3">
      <c r="O300" s="96"/>
    </row>
    <row r="301" spans="2:21" ht="15.75" thickBot="1" x14ac:dyDescent="0.3">
      <c r="B301" s="55" t="s">
        <v>800</v>
      </c>
      <c r="C301" s="56">
        <f>C286+1</f>
        <v>19</v>
      </c>
      <c r="D301" s="199"/>
      <c r="E301" s="49"/>
      <c r="F301" s="95" t="str">
        <f>IF(COUNT(B305:B314)=COUNT(F305:F314),"","NON VALIDE, facteur d'émissions manquant pour au moins un intrant")</f>
        <v/>
      </c>
      <c r="G301" s="95"/>
      <c r="O301" s="96"/>
      <c r="P301" s="95"/>
    </row>
    <row r="302" spans="2:21" ht="15.75" customHeight="1" thickBot="1" x14ac:dyDescent="0.3">
      <c r="B302" s="547" t="s">
        <v>801</v>
      </c>
      <c r="C302" s="538" t="s">
        <v>802</v>
      </c>
      <c r="D302" s="539"/>
      <c r="E302" s="539"/>
      <c r="F302" s="539"/>
      <c r="G302" s="540"/>
      <c r="H302" s="547" t="s">
        <v>803</v>
      </c>
      <c r="I302" s="550"/>
      <c r="J302" s="550"/>
      <c r="K302" s="539"/>
      <c r="L302" s="540"/>
      <c r="M302" s="538" t="s">
        <v>804</v>
      </c>
      <c r="N302" s="540"/>
      <c r="O302" s="96"/>
      <c r="P302" s="95" t="s">
        <v>1083</v>
      </c>
    </row>
    <row r="303" spans="2:21" ht="15" customHeight="1" x14ac:dyDescent="0.25">
      <c r="B303" s="548"/>
      <c r="C303" s="543" t="s">
        <v>805</v>
      </c>
      <c r="D303" s="543" t="s">
        <v>806</v>
      </c>
      <c r="E303" s="541" t="s">
        <v>807</v>
      </c>
      <c r="F303" s="545" t="s">
        <v>808</v>
      </c>
      <c r="G303" s="541" t="s">
        <v>809</v>
      </c>
      <c r="H303" s="547" t="s">
        <v>810</v>
      </c>
      <c r="I303" s="550"/>
      <c r="J303" s="551"/>
      <c r="K303" s="543" t="s">
        <v>811</v>
      </c>
      <c r="L303" s="543" t="s">
        <v>812</v>
      </c>
      <c r="M303" s="543" t="s">
        <v>813</v>
      </c>
      <c r="N303" s="543" t="s">
        <v>814</v>
      </c>
      <c r="O303" s="96"/>
    </row>
    <row r="304" spans="2:21" ht="15.75" thickBot="1" x14ac:dyDescent="0.3">
      <c r="B304" s="549"/>
      <c r="C304" s="544"/>
      <c r="D304" s="544"/>
      <c r="E304" s="542"/>
      <c r="F304" s="546"/>
      <c r="G304" s="542"/>
      <c r="H304" s="193" t="s">
        <v>815</v>
      </c>
      <c r="I304" s="50" t="s">
        <v>816</v>
      </c>
      <c r="J304" s="58" t="s">
        <v>817</v>
      </c>
      <c r="K304" s="544"/>
      <c r="L304" s="544"/>
      <c r="M304" s="544"/>
      <c r="N304" s="544"/>
      <c r="O304" s="96"/>
    </row>
    <row r="305" spans="2:21" x14ac:dyDescent="0.25">
      <c r="B305" s="150"/>
      <c r="C305" s="163" t="str">
        <f>IF(B305="","",IF(INDEX(Durabilité_List,MATCH(INDEX(Intrants_Nature,MATCH(B305,Intrants_ID,0)),Intrants_Nature_List,0))='Beschreibung der Betriebsstoffe'!$C$73,1,0))</f>
        <v/>
      </c>
      <c r="D305" s="163" t="str">
        <f>IF(B305="","",IF(INDEX(SER,MATCH(INDEX(Intrants_Nature,MATCH(B305,Intrants_ID,0)),Intrants_Nature_List,0))='Beschreibung der Betriebsstoffe'!$F$73,1,0))</f>
        <v/>
      </c>
      <c r="E305" s="163" t="str">
        <f t="shared" ref="E305:E314" si="73">IF(ISNA(MATCH(B305,Intrants_ID,0)),"",INDEX(Intrants_PCI,MATCH(B305,Intrants_ID,0)))</f>
        <v/>
      </c>
      <c r="F305" s="194"/>
      <c r="G305" s="194"/>
      <c r="H305" s="153"/>
      <c r="I305" s="154"/>
      <c r="J305" s="153"/>
      <c r="K305" s="51" t="str">
        <f>IF(OR(B305="",I305=""),"",I305*E305)</f>
        <v/>
      </c>
      <c r="L305" s="30" t="str">
        <f>IF(OR(B305="",I305=""),"",E305*I305/SUMPRODUCT($E$35:$E$44,$I$35:$I$44))</f>
        <v/>
      </c>
      <c r="M305" s="154"/>
      <c r="N305" s="177"/>
      <c r="O305" s="96" t="str">
        <f>IF(B305="","",(1-C305)*E305*J305/S309&gt;0.1)</f>
        <v/>
      </c>
    </row>
    <row r="306" spans="2:21" ht="15.75" thickBot="1" x14ac:dyDescent="0.3">
      <c r="B306" s="151"/>
      <c r="C306" s="31" t="str">
        <f>IF(B306="","",IF(INDEX(Durabilité_List,MATCH(INDEX(Intrants_Nature,MATCH(B306,Intrants_ID,0)),Intrants_Nature_List,0))='Beschreibung der Betriebsstoffe'!$C$73,1,0))</f>
        <v/>
      </c>
      <c r="D306" s="31" t="str">
        <f>IF(B306="","",IF(INDEX(SER,MATCH(INDEX(Intrants_Nature,MATCH(B306,Intrants_ID,0)),Intrants_Nature_List,0))='Beschreibung der Betriebsstoffe'!$F$73,1,0))</f>
        <v/>
      </c>
      <c r="E306" s="31" t="str">
        <f t="shared" si="73"/>
        <v/>
      </c>
      <c r="F306" s="195"/>
      <c r="G306" s="195"/>
      <c r="H306" s="155"/>
      <c r="I306" s="156"/>
      <c r="J306" s="155"/>
      <c r="K306" s="52" t="str">
        <f t="shared" ref="K306:K314" si="74">IF(OR(B306="",I306=""),"",I306*E306)</f>
        <v/>
      </c>
      <c r="L306" s="29" t="str">
        <f t="shared" ref="L306:L314" si="75">IF(OR(B306="",I306=""),"",E306*I306/SUMPRODUCT($E$35:$E$44,$I$35:$I$44))</f>
        <v/>
      </c>
      <c r="M306" s="156"/>
      <c r="N306" s="176"/>
      <c r="O306" s="96" t="str">
        <f>IF(B306="","",(1-C306)*E306*J306/S309&gt;0.1)</f>
        <v/>
      </c>
    </row>
    <row r="307" spans="2:21" x14ac:dyDescent="0.25">
      <c r="B307" s="151"/>
      <c r="C307" s="31" t="str">
        <f>IF(B307="","",IF(INDEX(Durabilité_List,MATCH(INDEX(Intrants_Nature,MATCH(B307,Intrants_ID,0)),Intrants_Nature_List,0))='Beschreibung der Betriebsstoffe'!$C$73,1,0))</f>
        <v/>
      </c>
      <c r="D307" s="31" t="str">
        <f>IF(B307="","",IF(INDEX(SER,MATCH(INDEX(Intrants_Nature,MATCH(B307,Intrants_ID,0)),Intrants_Nature_List,0))='Beschreibung der Betriebsstoffe'!$F$73,1,0))</f>
        <v/>
      </c>
      <c r="E307" s="31" t="str">
        <f t="shared" si="73"/>
        <v/>
      </c>
      <c r="F307" s="195"/>
      <c r="G307" s="195"/>
      <c r="H307" s="155"/>
      <c r="I307" s="156"/>
      <c r="J307" s="155"/>
      <c r="K307" s="52" t="str">
        <f t="shared" si="74"/>
        <v/>
      </c>
      <c r="L307" s="29" t="str">
        <f t="shared" si="75"/>
        <v/>
      </c>
      <c r="M307" s="156"/>
      <c r="N307" s="175"/>
      <c r="O307" s="96" t="str">
        <f>IF(B307="","",(1-C307)*E307*J307/S309&gt;0.1)</f>
        <v/>
      </c>
      <c r="P307" s="8"/>
      <c r="Q307" s="37" t="str">
        <f>"Ergebnis des Versorgungsplans – Jahr " &amp;C301</f>
        <v>Ergebnis des Versorgungsplans – Jahr 19</v>
      </c>
      <c r="R307" s="9"/>
      <c r="S307" s="9"/>
      <c r="T307" s="9"/>
      <c r="U307" s="10"/>
    </row>
    <row r="308" spans="2:21" x14ac:dyDescent="0.25">
      <c r="B308" s="151"/>
      <c r="C308" s="31" t="str">
        <f>IF(B308="","",IF(INDEX(Durabilité_List,MATCH(INDEX(Intrants_Nature,MATCH(B308,Intrants_ID,0)),Intrants_Nature_List,0))='Beschreibung der Betriebsstoffe'!$C$73,1,0))</f>
        <v/>
      </c>
      <c r="D308" s="31" t="str">
        <f>IF(B308="","",IF(INDEX(SER,MATCH(INDEX(Intrants_Nature,MATCH(B308,Intrants_ID,0)),Intrants_Nature_List,0))='Beschreibung der Betriebsstoffe'!$F$73,1,0))</f>
        <v/>
      </c>
      <c r="E308" s="31" t="str">
        <f t="shared" si="73"/>
        <v/>
      </c>
      <c r="F308" s="195"/>
      <c r="G308" s="195"/>
      <c r="H308" s="155"/>
      <c r="I308" s="156"/>
      <c r="J308" s="155"/>
      <c r="K308" s="52" t="str">
        <f t="shared" si="74"/>
        <v/>
      </c>
      <c r="L308" s="29" t="str">
        <f t="shared" si="75"/>
        <v/>
      </c>
      <c r="M308" s="156"/>
      <c r="N308" s="176"/>
      <c r="O308" s="96" t="str">
        <f>IF(B308="","",(1-C308)*E308*J308/S309&gt;0.1)</f>
        <v/>
      </c>
      <c r="P308" s="11"/>
      <c r="Q308" s="13"/>
      <c r="R308" s="13"/>
      <c r="S308" s="13"/>
      <c r="T308" s="13"/>
      <c r="U308" s="14"/>
    </row>
    <row r="309" spans="2:21" x14ac:dyDescent="0.25">
      <c r="B309" s="151"/>
      <c r="C309" s="31" t="str">
        <f>IF(B309="","",IF(INDEX(Durabilité_List,MATCH(INDEX(Intrants_Nature,MATCH(B309,Intrants_ID,0)),Intrants_Nature_List,0))='Beschreibung der Betriebsstoffe'!$C$73,1,0))</f>
        <v/>
      </c>
      <c r="D309" s="31" t="str">
        <f>IF(B309="","",IF(INDEX(SER,MATCH(INDEX(Intrants_Nature,MATCH(B309,Intrants_ID,0)),Intrants_Nature_List,0))='Beschreibung der Betriebsstoffe'!$F$73,1,0))</f>
        <v/>
      </c>
      <c r="E309" s="31" t="str">
        <f t="shared" si="73"/>
        <v/>
      </c>
      <c r="F309" s="195"/>
      <c r="G309" s="195"/>
      <c r="H309" s="155"/>
      <c r="I309" s="156"/>
      <c r="J309" s="155"/>
      <c r="K309" s="52" t="str">
        <f t="shared" si="74"/>
        <v/>
      </c>
      <c r="L309" s="29" t="str">
        <f t="shared" si="75"/>
        <v/>
      </c>
      <c r="M309" s="156"/>
      <c r="N309" s="176"/>
      <c r="O309" s="96" t="str">
        <f>IF(B309="","",(1-C309)*E309*J309/S309&gt;0.1)</f>
        <v/>
      </c>
      <c r="P309" s="11"/>
      <c r="Q309" s="13" t="s">
        <v>818</v>
      </c>
      <c r="R309" s="13"/>
      <c r="S309" s="186">
        <f>SUMPRODUCT(E305:E314,I305:I314)</f>
        <v>0</v>
      </c>
      <c r="T309" s="13" t="s">
        <v>819</v>
      </c>
      <c r="U309" s="14"/>
    </row>
    <row r="310" spans="2:21" x14ac:dyDescent="0.25">
      <c r="B310" s="151"/>
      <c r="C310" s="31" t="str">
        <f>IF(B310="","",IF(INDEX(Durabilité_List,MATCH(INDEX(Intrants_Nature,MATCH(B310,Intrants_ID,0)),Intrants_Nature_List,0))='Beschreibung der Betriebsstoffe'!$C$73,1,0))</f>
        <v/>
      </c>
      <c r="D310" s="31" t="str">
        <f>IF(B310="","",IF(INDEX(SER,MATCH(INDEX(Intrants_Nature,MATCH(B310,Intrants_ID,0)),Intrants_Nature_List,0))='Beschreibung der Betriebsstoffe'!$F$73,1,0))</f>
        <v/>
      </c>
      <c r="E310" s="31" t="str">
        <f t="shared" si="73"/>
        <v/>
      </c>
      <c r="F310" s="195"/>
      <c r="G310" s="195"/>
      <c r="H310" s="155"/>
      <c r="I310" s="156"/>
      <c r="J310" s="155"/>
      <c r="K310" s="52" t="str">
        <f t="shared" si="74"/>
        <v/>
      </c>
      <c r="L310" s="29" t="str">
        <f t="shared" si="75"/>
        <v/>
      </c>
      <c r="M310" s="156"/>
      <c r="N310" s="159"/>
      <c r="O310" s="96" t="str">
        <f>IF(B310="","",(1-C310)*E310*J310/S309&gt;0.1)</f>
        <v/>
      </c>
      <c r="P310" s="11"/>
      <c r="Q310" s="13" t="s">
        <v>820</v>
      </c>
      <c r="R310" s="13"/>
      <c r="S310" s="186" t="e">
        <f>IF(F301="",SUMPRODUCT(F305:F314,K305:K314)/SUM(K305:K314),"")</f>
        <v>#DIV/0!</v>
      </c>
      <c r="T310" s="13" t="s">
        <v>821</v>
      </c>
      <c r="U310" s="14"/>
    </row>
    <row r="311" spans="2:21" x14ac:dyDescent="0.25">
      <c r="B311" s="151"/>
      <c r="C311" s="31" t="str">
        <f>IF(B311="","",IF(INDEX(Durabilité_List,MATCH(INDEX(Intrants_Nature,MATCH(B311,Intrants_ID,0)),Intrants_Nature_List,0))='Beschreibung der Betriebsstoffe'!$C$73,1,0))</f>
        <v/>
      </c>
      <c r="D311" s="31" t="str">
        <f>IF(B311="","",IF(INDEX(SER,MATCH(INDEX(Intrants_Nature,MATCH(B311,Intrants_ID,0)),Intrants_Nature_List,0))='Beschreibung der Betriebsstoffe'!$F$73,1,0))</f>
        <v/>
      </c>
      <c r="E311" s="31" t="str">
        <f t="shared" si="73"/>
        <v/>
      </c>
      <c r="F311" s="195"/>
      <c r="G311" s="195"/>
      <c r="H311" s="155"/>
      <c r="I311" s="156"/>
      <c r="J311" s="155"/>
      <c r="K311" s="52" t="str">
        <f t="shared" si="74"/>
        <v/>
      </c>
      <c r="L311" s="29" t="str">
        <f t="shared" si="75"/>
        <v/>
      </c>
      <c r="M311" s="156"/>
      <c r="N311" s="159"/>
      <c r="O311" s="96" t="str">
        <f>IF(B311="","",(1-C311)*E311*J311/S309&gt;0.1)</f>
        <v/>
      </c>
      <c r="P311" s="11"/>
      <c r="Q311" s="13" t="s">
        <v>822</v>
      </c>
      <c r="R311" s="13"/>
      <c r="S311" s="36">
        <f>SUMPRODUCT(L305:L314,C305:C314)</f>
        <v>0</v>
      </c>
      <c r="T311" s="13" t="s">
        <v>823</v>
      </c>
      <c r="U311" s="14"/>
    </row>
    <row r="312" spans="2:21" x14ac:dyDescent="0.25">
      <c r="B312" s="151"/>
      <c r="C312" s="31" t="str">
        <f>IF(B312="","",IF(INDEX(Durabilité_List,MATCH(INDEX(Intrants_Nature,MATCH(B312,Intrants_ID,0)),Intrants_Nature_List,0))='Beschreibung der Betriebsstoffe'!$C$73,1,0))</f>
        <v/>
      </c>
      <c r="D312" s="31" t="str">
        <f>IF(B312="","",IF(INDEX(SER,MATCH(INDEX(Intrants_Nature,MATCH(B312,Intrants_ID,0)),Intrants_Nature_List,0))='Beschreibung der Betriebsstoffe'!$F$73,1,0))</f>
        <v/>
      </c>
      <c r="E312" s="31" t="str">
        <f t="shared" si="73"/>
        <v/>
      </c>
      <c r="F312" s="195" t="str">
        <f t="shared" ref="F312:F314" si="76">IF(OR(ISNA(MATCH(B312,Intrants_ID,0)),ISNA(MATCH(B312,TransportFEID,0))),"",INDEX(Intrants_FE,MATCH(B312,Intrants_ID,0))+1/E312*VLOOKUP(B312,TransportFE,2)*VLOOKUP(B312,TransportFE,3))</f>
        <v/>
      </c>
      <c r="G312" s="195"/>
      <c r="H312" s="155"/>
      <c r="I312" s="156"/>
      <c r="J312" s="155"/>
      <c r="K312" s="52" t="str">
        <f t="shared" si="74"/>
        <v/>
      </c>
      <c r="L312" s="29" t="str">
        <f t="shared" si="75"/>
        <v/>
      </c>
      <c r="M312" s="156"/>
      <c r="N312" s="159"/>
      <c r="O312" s="96" t="str">
        <f>IF(B312="","",(1-C312)*E312*J312/S309&gt;0.1)</f>
        <v/>
      </c>
      <c r="P312" s="11"/>
      <c r="Q312" s="13" t="s">
        <v>824</v>
      </c>
      <c r="R312" s="13"/>
      <c r="S312" s="221">
        <f>SUMPRODUCT(M305:M314*I305:I314)</f>
        <v>0</v>
      </c>
      <c r="T312" s="13" t="s">
        <v>825</v>
      </c>
      <c r="U312" s="14"/>
    </row>
    <row r="313" spans="2:21" x14ac:dyDescent="0.25">
      <c r="B313" s="151"/>
      <c r="C313" s="31" t="str">
        <f>IF(B313="","",IF(INDEX(Durabilité_List,MATCH(INDEX(Intrants_Nature,MATCH(B313,Intrants_ID,0)),Intrants_Nature_List,0))='Beschreibung der Betriebsstoffe'!$C$73,1,0))</f>
        <v/>
      </c>
      <c r="D313" s="31" t="str">
        <f>IF(B313="","",IF(INDEX(SER,MATCH(INDEX(Intrants_Nature,MATCH(B313,Intrants_ID,0)),Intrants_Nature_List,0))='Beschreibung der Betriebsstoffe'!$F$73,1,0))</f>
        <v/>
      </c>
      <c r="E313" s="31" t="str">
        <f t="shared" si="73"/>
        <v/>
      </c>
      <c r="F313" s="195" t="str">
        <f t="shared" si="76"/>
        <v/>
      </c>
      <c r="G313" s="195"/>
      <c r="H313" s="155"/>
      <c r="I313" s="156"/>
      <c r="J313" s="155"/>
      <c r="K313" s="52" t="str">
        <f t="shared" si="74"/>
        <v/>
      </c>
      <c r="L313" s="29" t="str">
        <f t="shared" si="75"/>
        <v/>
      </c>
      <c r="M313" s="156"/>
      <c r="N313" s="159"/>
      <c r="O313" s="96" t="str">
        <f>IF(B313="","",(1-C313)*E313*J313/S309&gt;0.1)</f>
        <v/>
      </c>
      <c r="P313" s="11"/>
      <c r="Q313" s="13" t="s">
        <v>826</v>
      </c>
      <c r="R313" s="13"/>
      <c r="S313" s="200">
        <f>SUMPRODUCT(L305:L314,D305:D314)</f>
        <v>0</v>
      </c>
      <c r="T313" s="13" t="s">
        <v>827</v>
      </c>
      <c r="U313" s="14"/>
    </row>
    <row r="314" spans="2:21" ht="15.75" thickBot="1" x14ac:dyDescent="0.3">
      <c r="B314" s="152"/>
      <c r="C314" s="32" t="str">
        <f>IF(B314="","",IF(INDEX(Durabilité_List,MATCH(INDEX(Intrants_Nature,MATCH(B314,Intrants_ID,0)),Intrants_Nature_List,0))='Beschreibung der Betriebsstoffe'!$C$73,1,0))</f>
        <v/>
      </c>
      <c r="D314" s="32" t="str">
        <f>IF(B314="","",IF(INDEX(SER,MATCH(INDEX(Intrants_Nature,MATCH(B314,Intrants_ID,0)),Intrants_Nature_List,0))='Beschreibung der Betriebsstoffe'!$F$73,1,0))</f>
        <v/>
      </c>
      <c r="E314" s="32" t="str">
        <f t="shared" si="73"/>
        <v/>
      </c>
      <c r="F314" s="196" t="str">
        <f t="shared" si="76"/>
        <v/>
      </c>
      <c r="G314" s="196"/>
      <c r="H314" s="157"/>
      <c r="I314" s="158"/>
      <c r="J314" s="157"/>
      <c r="K314" s="53" t="str">
        <f t="shared" si="74"/>
        <v/>
      </c>
      <c r="L314" s="33" t="str">
        <f t="shared" si="75"/>
        <v/>
      </c>
      <c r="M314" s="158"/>
      <c r="N314" s="160"/>
      <c r="O314" s="96" t="str">
        <f>IF(B314="","",(1-C314)*E314*J314/S309&gt;0.1)</f>
        <v/>
      </c>
      <c r="P314" s="16"/>
      <c r="Q314" s="17"/>
      <c r="R314" s="17"/>
      <c r="S314" s="35"/>
      <c r="T314" s="17"/>
      <c r="U314" s="18"/>
    </row>
    <row r="315" spans="2:21" ht="15.75" thickBot="1" x14ac:dyDescent="0.3">
      <c r="O315" s="96"/>
    </row>
    <row r="316" spans="2:21" ht="15.75" thickBot="1" x14ac:dyDescent="0.3">
      <c r="B316" s="55" t="s">
        <v>828</v>
      </c>
      <c r="C316" s="56">
        <f>C301+1</f>
        <v>20</v>
      </c>
      <c r="D316" s="199"/>
      <c r="E316" s="49"/>
      <c r="F316" s="95" t="str">
        <f>IF(COUNT(B320:B329)=COUNT(F320:F329),"","NON VALIDE, facteur d'émissions manquant pour au moins un intrant")</f>
        <v/>
      </c>
      <c r="G316" s="95"/>
      <c r="O316" s="96"/>
      <c r="P316" s="95"/>
    </row>
    <row r="317" spans="2:21" ht="15.75" customHeight="1" thickBot="1" x14ac:dyDescent="0.3">
      <c r="B317" s="547" t="s">
        <v>829</v>
      </c>
      <c r="C317" s="538" t="s">
        <v>830</v>
      </c>
      <c r="D317" s="539"/>
      <c r="E317" s="539"/>
      <c r="F317" s="539"/>
      <c r="G317" s="540"/>
      <c r="H317" s="547" t="s">
        <v>831</v>
      </c>
      <c r="I317" s="550"/>
      <c r="J317" s="550"/>
      <c r="K317" s="539"/>
      <c r="L317" s="540"/>
      <c r="M317" s="538" t="s">
        <v>832</v>
      </c>
      <c r="N317" s="540"/>
      <c r="O317" s="96"/>
      <c r="P317" s="95"/>
    </row>
    <row r="318" spans="2:21" ht="15" customHeight="1" x14ac:dyDescent="0.25">
      <c r="B318" s="548"/>
      <c r="C318" s="543" t="s">
        <v>833</v>
      </c>
      <c r="D318" s="543" t="s">
        <v>834</v>
      </c>
      <c r="E318" s="541" t="s">
        <v>835</v>
      </c>
      <c r="F318" s="545" t="s">
        <v>836</v>
      </c>
      <c r="G318" s="541" t="s">
        <v>837</v>
      </c>
      <c r="H318" s="547" t="s">
        <v>838</v>
      </c>
      <c r="I318" s="550"/>
      <c r="J318" s="551"/>
      <c r="K318" s="543" t="s">
        <v>839</v>
      </c>
      <c r="L318" s="543" t="s">
        <v>840</v>
      </c>
      <c r="M318" s="543" t="s">
        <v>841</v>
      </c>
      <c r="N318" s="543" t="s">
        <v>842</v>
      </c>
      <c r="O318" s="96"/>
    </row>
    <row r="319" spans="2:21" ht="15.75" thickBot="1" x14ac:dyDescent="0.3">
      <c r="B319" s="549"/>
      <c r="C319" s="544"/>
      <c r="D319" s="544"/>
      <c r="E319" s="542"/>
      <c r="F319" s="546"/>
      <c r="G319" s="542"/>
      <c r="H319" s="193" t="s">
        <v>843</v>
      </c>
      <c r="I319" s="50" t="s">
        <v>844</v>
      </c>
      <c r="J319" s="58" t="s">
        <v>845</v>
      </c>
      <c r="K319" s="544"/>
      <c r="L319" s="544"/>
      <c r="M319" s="544"/>
      <c r="N319" s="544"/>
      <c r="O319" s="96"/>
    </row>
    <row r="320" spans="2:21" x14ac:dyDescent="0.25">
      <c r="B320" s="150"/>
      <c r="C320" s="163" t="str">
        <f>IF(B320="","",IF(INDEX(Durabilité_List,MATCH(INDEX(Intrants_Nature,MATCH(B320,Intrants_ID,0)),Intrants_Nature_List,0))='Beschreibung der Betriebsstoffe'!$C$73,1,0))</f>
        <v/>
      </c>
      <c r="D320" s="163" t="str">
        <f>IF(B320="","",IF(INDEX(SER,MATCH(INDEX(Intrants_Nature,MATCH(B320,Intrants_ID,0)),Intrants_Nature_List,0))='Beschreibung der Betriebsstoffe'!$F$73,1,0))</f>
        <v/>
      </c>
      <c r="E320" s="163" t="str">
        <f t="shared" ref="E320:E329" si="77">IF(ISNA(MATCH(B320,Intrants_ID,0)),"",INDEX(Intrants_PCI,MATCH(B320,Intrants_ID,0)))</f>
        <v/>
      </c>
      <c r="F320" s="194"/>
      <c r="G320" s="194"/>
      <c r="H320" s="153"/>
      <c r="I320" s="154"/>
      <c r="J320" s="153"/>
      <c r="K320" s="51" t="str">
        <f>IF(OR(B320="",I320=""),"",I320*E320)</f>
        <v/>
      </c>
      <c r="L320" s="30" t="str">
        <f>IF(OR(B320="",I320=""),"",E320*I320/SUMPRODUCT($E$35:$E$44,$I$35:$I$44))</f>
        <v/>
      </c>
      <c r="M320" s="154"/>
      <c r="N320" s="177"/>
      <c r="O320" s="96" t="str">
        <f>IF(B320="","",(1-C320)*E320*J320/S324&gt;0.1)</f>
        <v/>
      </c>
    </row>
    <row r="321" spans="2:21" ht="15.75" thickBot="1" x14ac:dyDescent="0.3">
      <c r="B321" s="151"/>
      <c r="C321" s="31" t="str">
        <f>IF(B321="","",IF(INDEX(Durabilité_List,MATCH(INDEX(Intrants_Nature,MATCH(B321,Intrants_ID,0)),Intrants_Nature_List,0))='Beschreibung der Betriebsstoffe'!$C$73,1,0))</f>
        <v/>
      </c>
      <c r="D321" s="31" t="str">
        <f>IF(B321="","",IF(INDEX(SER,MATCH(INDEX(Intrants_Nature,MATCH(B321,Intrants_ID,0)),Intrants_Nature_List,0))='Beschreibung der Betriebsstoffe'!$F$73,1,0))</f>
        <v/>
      </c>
      <c r="E321" s="31" t="str">
        <f t="shared" si="77"/>
        <v/>
      </c>
      <c r="F321" s="195"/>
      <c r="G321" s="195"/>
      <c r="H321" s="155"/>
      <c r="I321" s="156"/>
      <c r="J321" s="155"/>
      <c r="K321" s="52" t="str">
        <f t="shared" ref="K321:K329" si="78">IF(OR(B321="",I321=""),"",I321*E321)</f>
        <v/>
      </c>
      <c r="L321" s="29" t="str">
        <f t="shared" ref="L321:L329" si="79">IF(OR(B321="",I321=""),"",E321*I321/SUMPRODUCT($E$35:$E$44,$I$35:$I$44))</f>
        <v/>
      </c>
      <c r="M321" s="156"/>
      <c r="N321" s="176"/>
      <c r="O321" s="96" t="str">
        <f>IF(B321="","",(1-C321)*E321*J321/S324&gt;0.1)</f>
        <v/>
      </c>
    </row>
    <row r="322" spans="2:21" x14ac:dyDescent="0.25">
      <c r="B322" s="151"/>
      <c r="C322" s="31" t="str">
        <f>IF(B322="","",IF(INDEX(Durabilité_List,MATCH(INDEX(Intrants_Nature,MATCH(B322,Intrants_ID,0)),Intrants_Nature_List,0))='Beschreibung der Betriebsstoffe'!$C$73,1,0))</f>
        <v/>
      </c>
      <c r="D322" s="31" t="str">
        <f>IF(B322="","",IF(INDEX(SER,MATCH(INDEX(Intrants_Nature,MATCH(B322,Intrants_ID,0)),Intrants_Nature_List,0))='Beschreibung der Betriebsstoffe'!$F$73,1,0))</f>
        <v/>
      </c>
      <c r="E322" s="31" t="str">
        <f t="shared" si="77"/>
        <v/>
      </c>
      <c r="F322" s="195"/>
      <c r="G322" s="195"/>
      <c r="H322" s="155"/>
      <c r="I322" s="156"/>
      <c r="J322" s="155"/>
      <c r="K322" s="52" t="str">
        <f t="shared" si="78"/>
        <v/>
      </c>
      <c r="L322" s="29" t="str">
        <f t="shared" si="79"/>
        <v/>
      </c>
      <c r="M322" s="156"/>
      <c r="N322" s="175"/>
      <c r="O322" s="96" t="str">
        <f>IF(B322="","",(1-C322)*E322*J322/S324&gt;0.1)</f>
        <v/>
      </c>
      <c r="P322" s="8"/>
      <c r="Q322" s="37" t="str">
        <f>"Ergebnis des Versorgungsplans – Jahr " &amp;C316</f>
        <v>Ergebnis des Versorgungsplans – Jahr 20</v>
      </c>
      <c r="R322" s="9"/>
      <c r="S322" s="9"/>
      <c r="T322" s="9"/>
      <c r="U322" s="10"/>
    </row>
    <row r="323" spans="2:21" x14ac:dyDescent="0.25">
      <c r="B323" s="151"/>
      <c r="C323" s="31" t="str">
        <f>IF(B323="","",IF(INDEX(Durabilité_List,MATCH(INDEX(Intrants_Nature,MATCH(B323,Intrants_ID,0)),Intrants_Nature_List,0))='Beschreibung der Betriebsstoffe'!$C$73,1,0))</f>
        <v/>
      </c>
      <c r="D323" s="31" t="str">
        <f>IF(B323="","",IF(INDEX(SER,MATCH(INDEX(Intrants_Nature,MATCH(B323,Intrants_ID,0)),Intrants_Nature_List,0))='Beschreibung der Betriebsstoffe'!$F$73,1,0))</f>
        <v/>
      </c>
      <c r="E323" s="31" t="str">
        <f t="shared" si="77"/>
        <v/>
      </c>
      <c r="F323" s="195"/>
      <c r="G323" s="195"/>
      <c r="H323" s="155"/>
      <c r="I323" s="156"/>
      <c r="J323" s="155"/>
      <c r="K323" s="52" t="str">
        <f t="shared" si="78"/>
        <v/>
      </c>
      <c r="L323" s="29" t="str">
        <f t="shared" si="79"/>
        <v/>
      </c>
      <c r="M323" s="156"/>
      <c r="N323" s="176"/>
      <c r="O323" s="96" t="str">
        <f>IF(B323="","",(1-C323)*E323*J323/S324&gt;0.1)</f>
        <v/>
      </c>
      <c r="P323" s="11"/>
      <c r="Q323" s="13"/>
      <c r="R323" s="13"/>
      <c r="S323" s="13"/>
      <c r="T323" s="13"/>
      <c r="U323" s="14"/>
    </row>
    <row r="324" spans="2:21" x14ac:dyDescent="0.25">
      <c r="B324" s="151"/>
      <c r="C324" s="31" t="str">
        <f>IF(B324="","",IF(INDEX(Durabilité_List,MATCH(INDEX(Intrants_Nature,MATCH(B324,Intrants_ID,0)),Intrants_Nature_List,0))='Beschreibung der Betriebsstoffe'!$C$73,1,0))</f>
        <v/>
      </c>
      <c r="D324" s="31" t="str">
        <f>IF(B324="","",IF(INDEX(SER,MATCH(INDEX(Intrants_Nature,MATCH(B324,Intrants_ID,0)),Intrants_Nature_List,0))='Beschreibung der Betriebsstoffe'!$F$73,1,0))</f>
        <v/>
      </c>
      <c r="E324" s="31" t="str">
        <f t="shared" si="77"/>
        <v/>
      </c>
      <c r="F324" s="195"/>
      <c r="G324" s="195"/>
      <c r="H324" s="155"/>
      <c r="I324" s="156"/>
      <c r="J324" s="155"/>
      <c r="K324" s="52" t="str">
        <f t="shared" si="78"/>
        <v/>
      </c>
      <c r="L324" s="29" t="str">
        <f t="shared" si="79"/>
        <v/>
      </c>
      <c r="M324" s="156"/>
      <c r="N324" s="176"/>
      <c r="O324" s="96" t="str">
        <f>IF(B324="","",(1-C324)*E324*J324/S324&gt;0.1)</f>
        <v/>
      </c>
      <c r="P324" s="11"/>
      <c r="Q324" s="13" t="s">
        <v>846</v>
      </c>
      <c r="R324" s="13"/>
      <c r="S324" s="186">
        <f>SUMPRODUCT(E320:E329,I320:I329)</f>
        <v>0</v>
      </c>
      <c r="T324" s="13" t="s">
        <v>847</v>
      </c>
      <c r="U324" s="14"/>
    </row>
    <row r="325" spans="2:21" x14ac:dyDescent="0.25">
      <c r="B325" s="151"/>
      <c r="C325" s="31" t="str">
        <f>IF(B325="","",IF(INDEX(Durabilité_List,MATCH(INDEX(Intrants_Nature,MATCH(B325,Intrants_ID,0)),Intrants_Nature_List,0))='Beschreibung der Betriebsstoffe'!$C$73,1,0))</f>
        <v/>
      </c>
      <c r="D325" s="31" t="str">
        <f>IF(B325="","",IF(INDEX(SER,MATCH(INDEX(Intrants_Nature,MATCH(B325,Intrants_ID,0)),Intrants_Nature_List,0))='Beschreibung der Betriebsstoffe'!$F$73,1,0))</f>
        <v/>
      </c>
      <c r="E325" s="31" t="str">
        <f t="shared" si="77"/>
        <v/>
      </c>
      <c r="F325" s="195"/>
      <c r="G325" s="195"/>
      <c r="H325" s="155"/>
      <c r="I325" s="156"/>
      <c r="J325" s="155"/>
      <c r="K325" s="52" t="str">
        <f t="shared" si="78"/>
        <v/>
      </c>
      <c r="L325" s="29" t="str">
        <f t="shared" si="79"/>
        <v/>
      </c>
      <c r="M325" s="156"/>
      <c r="N325" s="159"/>
      <c r="O325" s="96" t="str">
        <f>IF(B325="","",(1-C325)*E325*J325/S324&gt;0.1)</f>
        <v/>
      </c>
      <c r="P325" s="11"/>
      <c r="Q325" s="13" t="s">
        <v>848</v>
      </c>
      <c r="R325" s="13"/>
      <c r="S325" s="186" t="e">
        <f>IF(F316="",SUMPRODUCT(F320:F329,K320:K329)/SUM(K320:K329),"")</f>
        <v>#DIV/0!</v>
      </c>
      <c r="T325" s="13" t="s">
        <v>849</v>
      </c>
      <c r="U325" s="14"/>
    </row>
    <row r="326" spans="2:21" x14ac:dyDescent="0.25">
      <c r="B326" s="151"/>
      <c r="C326" s="31" t="str">
        <f>IF(B326="","",IF(INDEX(Durabilité_List,MATCH(INDEX(Intrants_Nature,MATCH(B326,Intrants_ID,0)),Intrants_Nature_List,0))='Beschreibung der Betriebsstoffe'!$C$73,1,0))</f>
        <v/>
      </c>
      <c r="D326" s="31" t="str">
        <f>IF(B326="","",IF(INDEX(SER,MATCH(INDEX(Intrants_Nature,MATCH(B326,Intrants_ID,0)),Intrants_Nature_List,0))='Beschreibung der Betriebsstoffe'!$F$73,1,0))</f>
        <v/>
      </c>
      <c r="E326" s="31" t="str">
        <f t="shared" si="77"/>
        <v/>
      </c>
      <c r="F326" s="195"/>
      <c r="G326" s="195"/>
      <c r="H326" s="155"/>
      <c r="I326" s="156"/>
      <c r="J326" s="155"/>
      <c r="K326" s="52" t="str">
        <f t="shared" si="78"/>
        <v/>
      </c>
      <c r="L326" s="29" t="str">
        <f t="shared" si="79"/>
        <v/>
      </c>
      <c r="M326" s="156"/>
      <c r="N326" s="159"/>
      <c r="O326" s="96" t="str">
        <f>IF(B326="","",(1-C326)*E326*J326/S324&gt;0.1)</f>
        <v/>
      </c>
      <c r="P326" s="11"/>
      <c r="Q326" s="13" t="s">
        <v>850</v>
      </c>
      <c r="R326" s="13"/>
      <c r="S326" s="36">
        <f>SUMPRODUCT(L320:L329,C320:C329)</f>
        <v>0</v>
      </c>
      <c r="T326" s="13" t="s">
        <v>851</v>
      </c>
      <c r="U326" s="14"/>
    </row>
    <row r="327" spans="2:21" x14ac:dyDescent="0.25">
      <c r="B327" s="151"/>
      <c r="C327" s="31" t="str">
        <f>IF(B327="","",IF(INDEX(Durabilité_List,MATCH(INDEX(Intrants_Nature,MATCH(B327,Intrants_ID,0)),Intrants_Nature_List,0))='Beschreibung der Betriebsstoffe'!$C$73,1,0))</f>
        <v/>
      </c>
      <c r="D327" s="31" t="str">
        <f>IF(B327="","",IF(INDEX(SER,MATCH(INDEX(Intrants_Nature,MATCH(B327,Intrants_ID,0)),Intrants_Nature_List,0))='Beschreibung der Betriebsstoffe'!$F$73,1,0))</f>
        <v/>
      </c>
      <c r="E327" s="31" t="str">
        <f t="shared" si="77"/>
        <v/>
      </c>
      <c r="F327" s="195" t="str">
        <f t="shared" ref="F327:F329" si="80">IF(OR(ISNA(MATCH(B327,Intrants_ID,0)),ISNA(MATCH(B327,TransportFEID,0))),"",INDEX(Intrants_FE,MATCH(B327,Intrants_ID,0))+1/E327*VLOOKUP(B327,TransportFE,2)*VLOOKUP(B327,TransportFE,3))</f>
        <v/>
      </c>
      <c r="G327" s="195"/>
      <c r="H327" s="155"/>
      <c r="I327" s="156"/>
      <c r="J327" s="155"/>
      <c r="K327" s="52" t="str">
        <f t="shared" si="78"/>
        <v/>
      </c>
      <c r="L327" s="29" t="str">
        <f t="shared" si="79"/>
        <v/>
      </c>
      <c r="M327" s="156"/>
      <c r="N327" s="159"/>
      <c r="O327" s="96" t="str">
        <f>IF(B327="","",(1-C327)*E327*J327/S324&gt;0.1)</f>
        <v/>
      </c>
      <c r="P327" s="11"/>
      <c r="Q327" s="13" t="s">
        <v>852</v>
      </c>
      <c r="R327" s="13"/>
      <c r="S327" s="221">
        <f>SUMPRODUCT(M320:M329*I320:I329)</f>
        <v>0</v>
      </c>
      <c r="T327" s="13" t="s">
        <v>853</v>
      </c>
      <c r="U327" s="14"/>
    </row>
    <row r="328" spans="2:21" x14ac:dyDescent="0.25">
      <c r="B328" s="151"/>
      <c r="C328" s="31" t="str">
        <f>IF(B328="","",IF(INDEX(Durabilité_List,MATCH(INDEX(Intrants_Nature,MATCH(B328,Intrants_ID,0)),Intrants_Nature_List,0))='Beschreibung der Betriebsstoffe'!$C$73,1,0))</f>
        <v/>
      </c>
      <c r="D328" s="31" t="str">
        <f>IF(B328="","",IF(INDEX(SER,MATCH(INDEX(Intrants_Nature,MATCH(B328,Intrants_ID,0)),Intrants_Nature_List,0))='Beschreibung der Betriebsstoffe'!$F$73,1,0))</f>
        <v/>
      </c>
      <c r="E328" s="31" t="str">
        <f t="shared" si="77"/>
        <v/>
      </c>
      <c r="F328" s="195" t="str">
        <f t="shared" si="80"/>
        <v/>
      </c>
      <c r="G328" s="195"/>
      <c r="H328" s="155"/>
      <c r="I328" s="156"/>
      <c r="J328" s="155"/>
      <c r="K328" s="52" t="str">
        <f t="shared" si="78"/>
        <v/>
      </c>
      <c r="L328" s="29" t="str">
        <f t="shared" si="79"/>
        <v/>
      </c>
      <c r="M328" s="156"/>
      <c r="N328" s="159"/>
      <c r="O328" s="96" t="str">
        <f>IF(B328="","",(1-C328)*E328*J328/S324&gt;0.1)</f>
        <v/>
      </c>
      <c r="P328" s="11"/>
      <c r="Q328" s="13" t="s">
        <v>854</v>
      </c>
      <c r="R328" s="13"/>
      <c r="S328" s="200">
        <f>SUMPRODUCT(L320:L329,D320:D329)</f>
        <v>0</v>
      </c>
      <c r="T328" s="13" t="s">
        <v>855</v>
      </c>
      <c r="U328" s="14"/>
    </row>
    <row r="329" spans="2:21" ht="15.75" thickBot="1" x14ac:dyDescent="0.3">
      <c r="B329" s="152"/>
      <c r="C329" s="32" t="str">
        <f>IF(B329="","",IF(INDEX(Durabilité_List,MATCH(INDEX(Intrants_Nature,MATCH(B329,Intrants_ID,0)),Intrants_Nature_List,0))='Beschreibung der Betriebsstoffe'!$C$73,1,0))</f>
        <v/>
      </c>
      <c r="D329" s="32" t="str">
        <f>IF(B329="","",IF(INDEX(SER,MATCH(INDEX(Intrants_Nature,MATCH(B329,Intrants_ID,0)),Intrants_Nature_List,0))='Beschreibung der Betriebsstoffe'!$F$73,1,0))</f>
        <v/>
      </c>
      <c r="E329" s="32" t="str">
        <f t="shared" si="77"/>
        <v/>
      </c>
      <c r="F329" s="196" t="str">
        <f t="shared" si="80"/>
        <v/>
      </c>
      <c r="G329" s="196"/>
      <c r="H329" s="157"/>
      <c r="I329" s="158"/>
      <c r="J329" s="157"/>
      <c r="K329" s="53" t="str">
        <f t="shared" si="78"/>
        <v/>
      </c>
      <c r="L329" s="33" t="str">
        <f t="shared" si="79"/>
        <v/>
      </c>
      <c r="M329" s="158"/>
      <c r="N329" s="160"/>
      <c r="O329" s="96" t="str">
        <f>IF(B329="","",(1-C329)*E329*J329/S324&gt;0.1)</f>
        <v/>
      </c>
      <c r="P329" s="16"/>
      <c r="Q329" s="17"/>
      <c r="R329" s="17"/>
      <c r="S329" s="35"/>
      <c r="T329" s="17"/>
      <c r="U329" s="18"/>
    </row>
    <row r="330" spans="2:21" x14ac:dyDescent="0.25">
      <c r="O330" s="96"/>
    </row>
    <row r="331" spans="2:21" x14ac:dyDescent="0.25">
      <c r="O331" s="96"/>
    </row>
    <row r="332" spans="2:21" x14ac:dyDescent="0.25">
      <c r="O332" s="96"/>
    </row>
    <row r="333" spans="2:21" x14ac:dyDescent="0.25">
      <c r="O333" s="96"/>
    </row>
    <row r="334" spans="2:21" x14ac:dyDescent="0.25">
      <c r="O334" s="96"/>
    </row>
    <row r="335" spans="2:21" x14ac:dyDescent="0.25">
      <c r="O335" s="96"/>
    </row>
  </sheetData>
  <sheetProtection algorithmName="SHA-512" hashValue="m5AaMITVGhAO92yoslfqx4v+8G9ARgJwh5scFB0h1lCQ/5IJxOOveklSVwB4iSeAiF+df5IHstQhmjxxqxAd/g==" saltValue="2NZBP7U9dEzyUtkFUZT2pQ==" spinCount="100000" sheet="1" objects="1" scenarios="1" selectLockedCells="1" selectUnlockedCells="1"/>
  <mergeCells count="280">
    <mergeCell ref="B122:B124"/>
    <mergeCell ref="K108:K109"/>
    <mergeCell ref="B92:B94"/>
    <mergeCell ref="H92:L92"/>
    <mergeCell ref="M92:N92"/>
    <mergeCell ref="H47:L47"/>
    <mergeCell ref="M47:N47"/>
    <mergeCell ref="N48:N49"/>
    <mergeCell ref="B47:B49"/>
    <mergeCell ref="C48:C49"/>
    <mergeCell ref="E48:E49"/>
    <mergeCell ref="F48:F49"/>
    <mergeCell ref="H48:J48"/>
    <mergeCell ref="K48:K49"/>
    <mergeCell ref="L48:L49"/>
    <mergeCell ref="M48:M49"/>
    <mergeCell ref="B62:B64"/>
    <mergeCell ref="H62:L62"/>
    <mergeCell ref="M62:N62"/>
    <mergeCell ref="H63:J63"/>
    <mergeCell ref="K63:K64"/>
    <mergeCell ref="L63:L64"/>
    <mergeCell ref="M63:M64"/>
    <mergeCell ref="N63:N64"/>
    <mergeCell ref="H243:J243"/>
    <mergeCell ref="K243:K244"/>
    <mergeCell ref="L243:L244"/>
    <mergeCell ref="M243:M244"/>
    <mergeCell ref="N243:N244"/>
    <mergeCell ref="C242:G242"/>
    <mergeCell ref="G243:G244"/>
    <mergeCell ref="D243:D244"/>
    <mergeCell ref="B197:B199"/>
    <mergeCell ref="H197:L197"/>
    <mergeCell ref="M197:N197"/>
    <mergeCell ref="C198:C199"/>
    <mergeCell ref="E198:E199"/>
    <mergeCell ref="F198:F199"/>
    <mergeCell ref="H198:J198"/>
    <mergeCell ref="K198:K199"/>
    <mergeCell ref="L198:L199"/>
    <mergeCell ref="M198:M199"/>
    <mergeCell ref="N198:N199"/>
    <mergeCell ref="C197:G197"/>
    <mergeCell ref="G198:G199"/>
    <mergeCell ref="D198:D199"/>
    <mergeCell ref="B212:B214"/>
    <mergeCell ref="H212:L212"/>
    <mergeCell ref="B32:B34"/>
    <mergeCell ref="C33:C34"/>
    <mergeCell ref="E33:E34"/>
    <mergeCell ref="F33:F34"/>
    <mergeCell ref="H33:J33"/>
    <mergeCell ref="K33:K34"/>
    <mergeCell ref="L33:L34"/>
    <mergeCell ref="M33:M34"/>
    <mergeCell ref="H32:L32"/>
    <mergeCell ref="M32:N32"/>
    <mergeCell ref="N33:N34"/>
    <mergeCell ref="C32:G32"/>
    <mergeCell ref="G33:G34"/>
    <mergeCell ref="D33:D34"/>
    <mergeCell ref="B77:B79"/>
    <mergeCell ref="H77:L77"/>
    <mergeCell ref="M77:N77"/>
    <mergeCell ref="C78:C79"/>
    <mergeCell ref="E78:E79"/>
    <mergeCell ref="F78:F79"/>
    <mergeCell ref="H78:J78"/>
    <mergeCell ref="K78:K79"/>
    <mergeCell ref="L78:L79"/>
    <mergeCell ref="M78:M79"/>
    <mergeCell ref="N78:N79"/>
    <mergeCell ref="H93:J93"/>
    <mergeCell ref="K93:K94"/>
    <mergeCell ref="L93:L94"/>
    <mergeCell ref="M93:M94"/>
    <mergeCell ref="N93:N94"/>
    <mergeCell ref="B107:B109"/>
    <mergeCell ref="H107:L107"/>
    <mergeCell ref="M107:N107"/>
    <mergeCell ref="C108:C109"/>
    <mergeCell ref="E108:E109"/>
    <mergeCell ref="F108:F109"/>
    <mergeCell ref="H108:J108"/>
    <mergeCell ref="L108:L109"/>
    <mergeCell ref="M108:M109"/>
    <mergeCell ref="N108:N109"/>
    <mergeCell ref="G108:G109"/>
    <mergeCell ref="D108:D109"/>
    <mergeCell ref="D93:D94"/>
    <mergeCell ref="H122:L122"/>
    <mergeCell ref="M122:N122"/>
    <mergeCell ref="C123:C124"/>
    <mergeCell ref="E123:E124"/>
    <mergeCell ref="F123:F124"/>
    <mergeCell ref="H123:J123"/>
    <mergeCell ref="K123:K124"/>
    <mergeCell ref="L123:L124"/>
    <mergeCell ref="M123:M124"/>
    <mergeCell ref="N123:N124"/>
    <mergeCell ref="C122:G122"/>
    <mergeCell ref="G123:G124"/>
    <mergeCell ref="D123:D124"/>
    <mergeCell ref="B137:B139"/>
    <mergeCell ref="H137:L137"/>
    <mergeCell ref="M137:N137"/>
    <mergeCell ref="C138:C139"/>
    <mergeCell ref="E138:E139"/>
    <mergeCell ref="F138:F139"/>
    <mergeCell ref="H138:J138"/>
    <mergeCell ref="K138:K139"/>
    <mergeCell ref="M138:M139"/>
    <mergeCell ref="N138:N139"/>
    <mergeCell ref="C137:G137"/>
    <mergeCell ref="G138:G139"/>
    <mergeCell ref="D138:D139"/>
    <mergeCell ref="L138:L139"/>
    <mergeCell ref="B152:B154"/>
    <mergeCell ref="H152:L152"/>
    <mergeCell ref="M152:N152"/>
    <mergeCell ref="C153:C154"/>
    <mergeCell ref="E153:E154"/>
    <mergeCell ref="F153:F154"/>
    <mergeCell ref="H153:J153"/>
    <mergeCell ref="K153:K154"/>
    <mergeCell ref="L153:L154"/>
    <mergeCell ref="M153:M154"/>
    <mergeCell ref="N153:N154"/>
    <mergeCell ref="C152:G152"/>
    <mergeCell ref="G153:G154"/>
    <mergeCell ref="D153:D154"/>
    <mergeCell ref="B167:B169"/>
    <mergeCell ref="H167:L167"/>
    <mergeCell ref="M167:N167"/>
    <mergeCell ref="C168:C169"/>
    <mergeCell ref="E168:E169"/>
    <mergeCell ref="F168:F169"/>
    <mergeCell ref="H168:J168"/>
    <mergeCell ref="K168:K169"/>
    <mergeCell ref="L168:L169"/>
    <mergeCell ref="M168:M169"/>
    <mergeCell ref="N168:N169"/>
    <mergeCell ref="C167:G167"/>
    <mergeCell ref="G168:G169"/>
    <mergeCell ref="D168:D169"/>
    <mergeCell ref="B182:B184"/>
    <mergeCell ref="H182:L182"/>
    <mergeCell ref="M182:N182"/>
    <mergeCell ref="C183:C184"/>
    <mergeCell ref="E183:E184"/>
    <mergeCell ref="F183:F184"/>
    <mergeCell ref="H183:J183"/>
    <mergeCell ref="K183:K184"/>
    <mergeCell ref="L183:L184"/>
    <mergeCell ref="M183:M184"/>
    <mergeCell ref="N183:N184"/>
    <mergeCell ref="C182:G182"/>
    <mergeCell ref="G183:G184"/>
    <mergeCell ref="D183:D184"/>
    <mergeCell ref="M212:N212"/>
    <mergeCell ref="C213:C214"/>
    <mergeCell ref="E213:E214"/>
    <mergeCell ref="F213:F214"/>
    <mergeCell ref="H213:J213"/>
    <mergeCell ref="K213:K214"/>
    <mergeCell ref="L213:L214"/>
    <mergeCell ref="M213:M214"/>
    <mergeCell ref="N213:N214"/>
    <mergeCell ref="C212:G212"/>
    <mergeCell ref="G213:G214"/>
    <mergeCell ref="D213:D214"/>
    <mergeCell ref="C272:G272"/>
    <mergeCell ref="G273:G274"/>
    <mergeCell ref="C287:G287"/>
    <mergeCell ref="G288:G289"/>
    <mergeCell ref="B227:B229"/>
    <mergeCell ref="H227:L227"/>
    <mergeCell ref="M227:N227"/>
    <mergeCell ref="C228:C229"/>
    <mergeCell ref="E228:E229"/>
    <mergeCell ref="F228:F229"/>
    <mergeCell ref="H228:J228"/>
    <mergeCell ref="K228:K229"/>
    <mergeCell ref="L228:L229"/>
    <mergeCell ref="M228:M229"/>
    <mergeCell ref="N228:N229"/>
    <mergeCell ref="C227:G227"/>
    <mergeCell ref="G228:G229"/>
    <mergeCell ref="D228:D229"/>
    <mergeCell ref="B242:B244"/>
    <mergeCell ref="H242:L242"/>
    <mergeCell ref="M242:N242"/>
    <mergeCell ref="C243:C244"/>
    <mergeCell ref="E243:E244"/>
    <mergeCell ref="F243:F244"/>
    <mergeCell ref="B257:B259"/>
    <mergeCell ref="H257:L257"/>
    <mergeCell ref="M257:N257"/>
    <mergeCell ref="C258:C259"/>
    <mergeCell ref="H258:J258"/>
    <mergeCell ref="K258:K259"/>
    <mergeCell ref="M258:M259"/>
    <mergeCell ref="N258:N259"/>
    <mergeCell ref="L258:L259"/>
    <mergeCell ref="E258:E259"/>
    <mergeCell ref="F258:F259"/>
    <mergeCell ref="C257:G257"/>
    <mergeCell ref="G258:G259"/>
    <mergeCell ref="D258:D259"/>
    <mergeCell ref="N273:N274"/>
    <mergeCell ref="B287:B289"/>
    <mergeCell ref="C288:C289"/>
    <mergeCell ref="E288:E289"/>
    <mergeCell ref="F288:F289"/>
    <mergeCell ref="H288:J288"/>
    <mergeCell ref="K288:K289"/>
    <mergeCell ref="L288:L289"/>
    <mergeCell ref="M288:M289"/>
    <mergeCell ref="N288:N289"/>
    <mergeCell ref="B272:B274"/>
    <mergeCell ref="C273:C274"/>
    <mergeCell ref="E273:E274"/>
    <mergeCell ref="F273:F274"/>
    <mergeCell ref="H273:J273"/>
    <mergeCell ref="K273:K274"/>
    <mergeCell ref="L273:L274"/>
    <mergeCell ref="M273:M274"/>
    <mergeCell ref="H287:L287"/>
    <mergeCell ref="M287:N287"/>
    <mergeCell ref="H272:L272"/>
    <mergeCell ref="M272:N272"/>
    <mergeCell ref="D273:D274"/>
    <mergeCell ref="D288:D289"/>
    <mergeCell ref="B317:B319"/>
    <mergeCell ref="H317:L317"/>
    <mergeCell ref="M317:N317"/>
    <mergeCell ref="C318:C319"/>
    <mergeCell ref="E318:E319"/>
    <mergeCell ref="F318:F319"/>
    <mergeCell ref="H318:J318"/>
    <mergeCell ref="K318:K319"/>
    <mergeCell ref="L318:L319"/>
    <mergeCell ref="M318:M319"/>
    <mergeCell ref="N318:N319"/>
    <mergeCell ref="D318:D319"/>
    <mergeCell ref="C317:G317"/>
    <mergeCell ref="G318:G319"/>
    <mergeCell ref="B302:B304"/>
    <mergeCell ref="H302:L302"/>
    <mergeCell ref="M302:N302"/>
    <mergeCell ref="C303:C304"/>
    <mergeCell ref="E303:E304"/>
    <mergeCell ref="F303:F304"/>
    <mergeCell ref="H303:J303"/>
    <mergeCell ref="K303:K304"/>
    <mergeCell ref="L303:L304"/>
    <mergeCell ref="C302:G302"/>
    <mergeCell ref="G303:G304"/>
    <mergeCell ref="M303:M304"/>
    <mergeCell ref="N303:N304"/>
    <mergeCell ref="D303:D304"/>
    <mergeCell ref="C47:G47"/>
    <mergeCell ref="G48:G49"/>
    <mergeCell ref="C62:G62"/>
    <mergeCell ref="G63:G64"/>
    <mergeCell ref="C77:G77"/>
    <mergeCell ref="G78:G79"/>
    <mergeCell ref="C92:G92"/>
    <mergeCell ref="G93:G94"/>
    <mergeCell ref="C107:G107"/>
    <mergeCell ref="C93:C94"/>
    <mergeCell ref="E93:E94"/>
    <mergeCell ref="F93:F94"/>
    <mergeCell ref="C63:C64"/>
    <mergeCell ref="E63:E64"/>
    <mergeCell ref="F63:F64"/>
    <mergeCell ref="D48:D49"/>
    <mergeCell ref="D63:D64"/>
    <mergeCell ref="D78:D79"/>
  </mergeCells>
  <conditionalFormatting sqref="D15:X19 D20:W20">
    <cfRule type="expression" dxfId="6" priority="3">
      <formula>ISERROR(D15)</formula>
    </cfRule>
  </conditionalFormatting>
  <conditionalFormatting sqref="C15:C19">
    <cfRule type="expression" dxfId="5" priority="2">
      <formula>ISERROR(C15)</formula>
    </cfRule>
  </conditionalFormatting>
  <conditionalFormatting sqref="X20">
    <cfRule type="expression" dxfId="4" priority="1">
      <formula>ISERROR(X20)</formula>
    </cfRule>
  </conditionalFormatting>
  <dataValidations count="1">
    <dataValidation type="list" allowBlank="1" showInputMessage="1" showErrorMessage="1" sqref="N35:N44 N305:N314 N50:N59 N290:N299 N65:N74 N80:N89 N95:N104 N110:N119 N125:N134 N140:N149 N155:N164 N170:N179 N185:N194 N200:N209 N215:N224 N230:N239 N245:N254 N260:N269 N275:N284 N320:N329">
      <formula1>$AC$4:$AC$5</formula1>
    </dataValidation>
  </dataValidations>
  <hyperlinks>
    <hyperlink ref="H24" r:id="rId1" display="* Valeurs conventionnelles publiées par la CWaPE disponibles sur ce lien"/>
    <hyperlink ref="H26" r:id="rId2"/>
  </hyperlinks>
  <pageMargins left="0.7" right="0.7" top="0.75" bottom="0.75" header="0.3" footer="0.3"/>
  <pageSetup paperSize="9" orientation="portrait"/>
  <drawing r:id="rId3"/>
  <legacyDrawing r:id="rId4"/>
  <mc:AlternateContent xmlns:mc="http://schemas.openxmlformats.org/markup-compatibility/2006">
    <mc:Choice Requires="x14">
      <controls>
        <mc:AlternateContent xmlns:mc="http://schemas.openxmlformats.org/markup-compatibility/2006">
          <mc:Choice Requires="x14">
            <control shapeId="6146" r:id="rId5" name="Button 2">
              <controlPr defaultSize="0" print="0" autoFill="0" autoPict="0">
                <anchor moveWithCells="1">
                  <from>
                    <xdr:col>1</xdr:col>
                    <xdr:colOff>0</xdr:colOff>
                    <xdr:row>24</xdr:row>
                    <xdr:rowOff>152400</xdr:rowOff>
                  </from>
                  <to>
                    <xdr:col>2</xdr:col>
                    <xdr:colOff>66675</xdr:colOff>
                    <xdr:row>27</xdr:row>
                    <xdr:rowOff>152400</xdr:rowOff>
                  </to>
                </anchor>
              </controlPr>
            </control>
          </mc:Choice>
        </mc:AlternateContent>
        <mc:AlternateContent xmlns:mc="http://schemas.openxmlformats.org/markup-compatibility/2006">
          <mc:Choice Requires="x14">
            <control shapeId="6147" r:id="rId6" name="Button 3">
              <controlPr defaultSize="0" print="0" autoFill="0" autoPict="0">
                <anchor moveWithCells="1">
                  <from>
                    <xdr:col>2</xdr:col>
                    <xdr:colOff>552450</xdr:colOff>
                    <xdr:row>24</xdr:row>
                    <xdr:rowOff>133350</xdr:rowOff>
                  </from>
                  <to>
                    <xdr:col>4</xdr:col>
                    <xdr:colOff>133350</xdr:colOff>
                    <xdr:row>27</xdr:row>
                    <xdr:rowOff>123825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sheetPr>
  <dimension ref="B2:X41"/>
  <sheetViews>
    <sheetView zoomScale="85" zoomScaleNormal="85" zoomScalePageLayoutView="85" workbookViewId="0">
      <selection activeCell="M9" sqref="M9:M13"/>
    </sheetView>
  </sheetViews>
  <sheetFormatPr baseColWidth="10" defaultColWidth="9.140625" defaultRowHeight="15" x14ac:dyDescent="0.25"/>
  <cols>
    <col min="1" max="1" width="9.140625" style="1"/>
    <col min="2" max="2" width="13.42578125" style="1" bestFit="1" customWidth="1"/>
    <col min="3" max="3" width="14.7109375" style="1" customWidth="1"/>
    <col min="4" max="4" width="11.42578125" style="1" customWidth="1"/>
    <col min="5" max="5" width="9.85546875" style="1" customWidth="1"/>
    <col min="6" max="6" width="18.42578125" style="1" customWidth="1"/>
    <col min="7" max="7" width="11.42578125" style="1" customWidth="1"/>
    <col min="8" max="8" width="13.42578125" style="1" customWidth="1"/>
    <col min="9" max="9" width="12" style="1" customWidth="1"/>
    <col min="10" max="10" width="15.85546875" style="1" customWidth="1"/>
    <col min="11" max="11" width="13.42578125" style="1" customWidth="1"/>
    <col min="12" max="12" width="12.28515625" style="1" customWidth="1"/>
    <col min="13" max="13" width="14.85546875" style="1" customWidth="1"/>
    <col min="14" max="14" width="17.7109375" style="1" bestFit="1" customWidth="1"/>
    <col min="15" max="15" width="15.140625" style="1" bestFit="1" customWidth="1"/>
    <col min="16" max="16" width="12.42578125" style="1" bestFit="1" customWidth="1"/>
    <col min="17" max="17" width="15.85546875" style="1" customWidth="1"/>
    <col min="18" max="18" width="14.42578125" style="1" customWidth="1"/>
    <col min="19" max="19" width="12.42578125" style="1" customWidth="1"/>
    <col min="20" max="20" width="10.7109375" style="1" customWidth="1"/>
    <col min="21" max="21" width="8.42578125" style="1" customWidth="1"/>
    <col min="22" max="22" width="7.140625" style="1" customWidth="1"/>
    <col min="23" max="23" width="11.42578125" style="1" bestFit="1" customWidth="1"/>
    <col min="24" max="24" width="17" style="1" customWidth="1"/>
    <col min="25" max="16384" width="9.140625" style="1"/>
  </cols>
  <sheetData>
    <row r="2" spans="2:24" x14ac:dyDescent="0.25">
      <c r="B2" s="414" t="s">
        <v>276</v>
      </c>
      <c r="C2" s="417"/>
      <c r="D2" s="417"/>
      <c r="E2" s="417"/>
      <c r="F2" s="275" t="str">
        <f>'Beschreibung der Anlagen'!E14</f>
        <v/>
      </c>
      <c r="H2" s="418" t="s">
        <v>885</v>
      </c>
      <c r="I2" s="281"/>
      <c r="J2" s="281"/>
      <c r="K2" s="281"/>
      <c r="L2" s="282"/>
    </row>
    <row r="3" spans="2:24" x14ac:dyDescent="0.25">
      <c r="B3" s="415" t="s">
        <v>884</v>
      </c>
      <c r="C3" s="13"/>
      <c r="D3" s="13"/>
      <c r="E3" s="13"/>
      <c r="F3" s="341" t="e">
        <f>INDEX(Installation_data_val,MATCH("Dénomination du site de production",Installation_data_name,0),F2)</f>
        <v>#N/A</v>
      </c>
      <c r="H3" s="419"/>
      <c r="I3" s="284" t="s">
        <v>887</v>
      </c>
      <c r="J3" s="285"/>
      <c r="K3" s="285"/>
      <c r="L3" s="286"/>
    </row>
    <row r="4" spans="2:24" x14ac:dyDescent="0.25">
      <c r="B4" s="415" t="s">
        <v>138</v>
      </c>
      <c r="C4" s="13"/>
      <c r="D4" s="13"/>
      <c r="E4" s="13"/>
      <c r="F4" s="341" t="e">
        <f>INDEX(Installation_data_val,MATCH("Producteur",Installation_data_name,0),F2)</f>
        <v>#N/A</v>
      </c>
      <c r="H4" s="420"/>
      <c r="I4" s="284" t="s">
        <v>889</v>
      </c>
      <c r="J4" s="285"/>
      <c r="K4" s="285"/>
      <c r="L4" s="286"/>
    </row>
    <row r="5" spans="2:24" x14ac:dyDescent="0.25">
      <c r="B5" s="415" t="s">
        <v>888</v>
      </c>
      <c r="C5" s="13"/>
      <c r="D5" s="13"/>
      <c r="E5" s="13"/>
      <c r="F5" s="342" t="e">
        <f>INDEX(Installation_data_val,MATCH("Puissance électrique nette développable (Pend) [MW]",Installation_data_name,0),F2)</f>
        <v>#N/A</v>
      </c>
      <c r="H5" s="421"/>
      <c r="I5" s="422" t="s">
        <v>1172</v>
      </c>
      <c r="J5" s="290"/>
      <c r="K5" s="290"/>
      <c r="L5" s="291"/>
    </row>
    <row r="6" spans="2:24" x14ac:dyDescent="0.25">
      <c r="B6" s="416" t="s">
        <v>890</v>
      </c>
      <c r="C6" s="99"/>
      <c r="D6" s="99"/>
      <c r="E6" s="99"/>
      <c r="F6" s="343" t="e">
        <f>INDEX(Installation_data_val,MATCH("Date de mise en service (date initialisation comptage CGO par OA)",Installation_data_name,0),F2)</f>
        <v>#N/A</v>
      </c>
    </row>
    <row r="8" spans="2:24" ht="15.75" thickBot="1" x14ac:dyDescent="0.3">
      <c r="M8" s="59"/>
    </row>
    <row r="9" spans="2:24" x14ac:dyDescent="0.25">
      <c r="B9" s="423" t="s">
        <v>1179</v>
      </c>
      <c r="C9" s="424"/>
      <c r="D9" s="424"/>
      <c r="E9" s="424"/>
      <c r="F9" s="424"/>
      <c r="G9" s="424"/>
      <c r="H9" s="425" t="s">
        <v>1180</v>
      </c>
      <c r="I9" s="424"/>
      <c r="J9" s="424"/>
      <c r="K9" s="424"/>
      <c r="L9" s="425" t="s">
        <v>1189</v>
      </c>
      <c r="M9" s="426"/>
      <c r="N9" s="427" t="s">
        <v>1190</v>
      </c>
    </row>
    <row r="10" spans="2:24" x14ac:dyDescent="0.25">
      <c r="B10" s="428" t="s">
        <v>1181</v>
      </c>
      <c r="C10" s="429"/>
      <c r="D10" s="429"/>
      <c r="E10" s="429"/>
      <c r="F10" s="429"/>
      <c r="G10" s="429"/>
      <c r="H10" s="429" t="s">
        <v>1185</v>
      </c>
      <c r="I10" s="429"/>
      <c r="J10" s="429"/>
      <c r="K10" s="429"/>
      <c r="L10" s="429" t="s">
        <v>1173</v>
      </c>
      <c r="M10" s="429"/>
      <c r="N10" s="430" t="s">
        <v>1174</v>
      </c>
    </row>
    <row r="11" spans="2:24" x14ac:dyDescent="0.25">
      <c r="B11" s="428" t="s">
        <v>1182</v>
      </c>
      <c r="C11" s="429"/>
      <c r="D11" s="429"/>
      <c r="E11" s="429"/>
      <c r="F11" s="429"/>
      <c r="G11" s="429"/>
      <c r="H11" s="429" t="s">
        <v>1186</v>
      </c>
      <c r="I11" s="429"/>
      <c r="J11" s="429"/>
      <c r="K11" s="429"/>
      <c r="L11" s="429" t="s">
        <v>1175</v>
      </c>
      <c r="M11" s="429"/>
      <c r="N11" s="430" t="s">
        <v>1174</v>
      </c>
    </row>
    <row r="12" spans="2:24" ht="18" x14ac:dyDescent="0.35">
      <c r="B12" s="428" t="s">
        <v>1183</v>
      </c>
      <c r="C12" s="429"/>
      <c r="D12" s="429"/>
      <c r="E12" s="429"/>
      <c r="F12" s="429"/>
      <c r="G12" s="429"/>
      <c r="H12" s="429" t="s">
        <v>1187</v>
      </c>
      <c r="I12" s="429"/>
      <c r="J12" s="429"/>
      <c r="K12" s="429"/>
      <c r="L12" s="429" t="s">
        <v>1176</v>
      </c>
      <c r="M12" s="431"/>
      <c r="N12" s="430" t="s">
        <v>1177</v>
      </c>
    </row>
    <row r="13" spans="2:24" ht="15.75" thickBot="1" x14ac:dyDescent="0.3">
      <c r="B13" s="432" t="s">
        <v>1184</v>
      </c>
      <c r="C13" s="433"/>
      <c r="D13" s="433"/>
      <c r="E13" s="433"/>
      <c r="F13" s="433"/>
      <c r="G13" s="433"/>
      <c r="H13" s="433" t="str">
        <f>H12</f>
        <v>Entscheidung CD-5j18-CWaPE vom 17. Oktober 2015</v>
      </c>
      <c r="I13" s="433"/>
      <c r="J13" s="433"/>
      <c r="K13" s="433"/>
      <c r="L13" s="433" t="s">
        <v>1188</v>
      </c>
      <c r="M13" s="434"/>
      <c r="N13" s="435" t="s">
        <v>1178</v>
      </c>
    </row>
    <row r="14" spans="2:24" ht="15.75" thickBot="1" x14ac:dyDescent="0.3"/>
    <row r="15" spans="2:24" x14ac:dyDescent="0.25">
      <c r="B15" s="34" t="s">
        <v>856</v>
      </c>
      <c r="C15" s="9"/>
      <c r="D15" s="9"/>
      <c r="E15" s="9"/>
      <c r="F15" s="9"/>
      <c r="G15" s="9"/>
      <c r="H15" s="9"/>
      <c r="I15" s="9"/>
      <c r="J15" s="9"/>
      <c r="K15" s="9"/>
      <c r="L15" s="9"/>
      <c r="M15" s="9"/>
      <c r="N15" s="9"/>
      <c r="O15" s="9"/>
      <c r="P15" s="9"/>
      <c r="Q15" s="9"/>
      <c r="R15" s="9"/>
      <c r="S15" s="9"/>
      <c r="T15" s="9"/>
      <c r="U15" s="9"/>
      <c r="V15" s="9"/>
      <c r="W15" s="9"/>
      <c r="X15" s="10"/>
    </row>
    <row r="16" spans="2:24" x14ac:dyDescent="0.25">
      <c r="B16" s="11"/>
      <c r="C16" s="13"/>
      <c r="D16" s="13"/>
      <c r="E16" s="13"/>
      <c r="F16" s="13"/>
      <c r="G16" s="13"/>
      <c r="H16" s="13"/>
      <c r="I16" s="13"/>
      <c r="J16" s="13"/>
      <c r="K16" s="13"/>
      <c r="L16" s="13"/>
      <c r="M16" s="13"/>
      <c r="N16" s="13"/>
      <c r="O16" s="13"/>
      <c r="P16" s="13"/>
      <c r="Q16" s="13"/>
      <c r="R16" s="13"/>
      <c r="S16" s="13"/>
      <c r="T16" s="13"/>
      <c r="U16" s="13"/>
      <c r="V16" s="13"/>
      <c r="W16" s="13"/>
      <c r="X16" s="14"/>
    </row>
    <row r="17" spans="2:24" ht="75" x14ac:dyDescent="0.25">
      <c r="B17" s="458" t="s">
        <v>857</v>
      </c>
      <c r="C17" s="459" t="s">
        <v>858</v>
      </c>
      <c r="D17" s="461" t="s">
        <v>859</v>
      </c>
      <c r="E17" s="461" t="s">
        <v>860</v>
      </c>
      <c r="F17" s="462" t="s">
        <v>861</v>
      </c>
      <c r="G17" s="463" t="s">
        <v>1083</v>
      </c>
      <c r="H17" s="462" t="s">
        <v>1194</v>
      </c>
      <c r="I17" s="461" t="s">
        <v>863</v>
      </c>
      <c r="J17" s="461" t="s">
        <v>864</v>
      </c>
      <c r="K17" s="462" t="s">
        <v>865</v>
      </c>
      <c r="L17" s="464" t="s">
        <v>1202</v>
      </c>
      <c r="M17" s="462" t="s">
        <v>866</v>
      </c>
      <c r="N17" s="461" t="s">
        <v>1208</v>
      </c>
      <c r="O17" s="459"/>
      <c r="P17" s="460"/>
      <c r="Q17" s="465" t="s">
        <v>1221</v>
      </c>
      <c r="R17" s="465" t="s">
        <v>1222</v>
      </c>
      <c r="S17" s="459" t="s">
        <v>1223</v>
      </c>
      <c r="T17" s="461" t="s">
        <v>1224</v>
      </c>
      <c r="U17" s="552" t="s">
        <v>1225</v>
      </c>
      <c r="V17" s="552"/>
      <c r="W17" s="552"/>
      <c r="X17" s="466" t="s">
        <v>1226</v>
      </c>
    </row>
    <row r="18" spans="2:24" ht="18" x14ac:dyDescent="0.35">
      <c r="B18" s="61"/>
      <c r="C18" s="39" t="s">
        <v>867</v>
      </c>
      <c r="D18" s="170" t="s">
        <v>868</v>
      </c>
      <c r="E18" s="170" t="s">
        <v>869</v>
      </c>
      <c r="F18" s="441" t="s">
        <v>1193</v>
      </c>
      <c r="G18" s="39" t="s">
        <v>862</v>
      </c>
      <c r="H18" s="441" t="s">
        <v>1196</v>
      </c>
      <c r="I18" s="170" t="s">
        <v>1198</v>
      </c>
      <c r="J18" s="170" t="s">
        <v>1199</v>
      </c>
      <c r="K18" s="440" t="s">
        <v>1200</v>
      </c>
      <c r="L18" s="161" t="s">
        <v>1201</v>
      </c>
      <c r="M18" s="447" t="s">
        <v>1203</v>
      </c>
      <c r="N18" s="39" t="s">
        <v>1204</v>
      </c>
      <c r="O18" s="450" t="s">
        <v>1205</v>
      </c>
      <c r="P18" s="451" t="s">
        <v>1206</v>
      </c>
      <c r="Q18" s="450" t="s">
        <v>1209</v>
      </c>
      <c r="R18" s="450" t="s">
        <v>1210</v>
      </c>
      <c r="S18" s="450" t="s">
        <v>1211</v>
      </c>
      <c r="T18" s="450" t="s">
        <v>1212</v>
      </c>
      <c r="U18" s="450" t="s">
        <v>1213</v>
      </c>
      <c r="V18" s="450" t="s">
        <v>1214</v>
      </c>
      <c r="W18" s="450" t="s">
        <v>1215</v>
      </c>
      <c r="X18" s="455" t="s">
        <v>1216</v>
      </c>
    </row>
    <row r="19" spans="2:24" s="60" customFormat="1" x14ac:dyDescent="0.25">
      <c r="B19" s="458"/>
      <c r="C19" s="459" t="s">
        <v>1191</v>
      </c>
      <c r="D19" s="459" t="s">
        <v>1192</v>
      </c>
      <c r="E19" s="459" t="s">
        <v>1192</v>
      </c>
      <c r="F19" s="460" t="s">
        <v>870</v>
      </c>
      <c r="G19" s="459" t="s">
        <v>1195</v>
      </c>
      <c r="H19" s="460" t="s">
        <v>1197</v>
      </c>
      <c r="I19" s="459" t="s">
        <v>871</v>
      </c>
      <c r="J19" s="459" t="s">
        <v>872</v>
      </c>
      <c r="K19" s="460" t="s">
        <v>873</v>
      </c>
      <c r="L19" s="459" t="s">
        <v>874</v>
      </c>
      <c r="M19" s="460" t="s">
        <v>875</v>
      </c>
      <c r="N19" s="459" t="s">
        <v>1197</v>
      </c>
      <c r="O19" s="459" t="s">
        <v>876</v>
      </c>
      <c r="P19" s="460" t="s">
        <v>877</v>
      </c>
      <c r="Q19" s="456" t="s">
        <v>1219</v>
      </c>
      <c r="R19" s="456" t="s">
        <v>1219</v>
      </c>
      <c r="S19" s="456" t="s">
        <v>1220</v>
      </c>
      <c r="T19" s="456" t="s">
        <v>1217</v>
      </c>
      <c r="U19" s="456" t="s">
        <v>1218</v>
      </c>
      <c r="V19" s="456" t="s">
        <v>1218</v>
      </c>
      <c r="W19" s="456" t="s">
        <v>1218</v>
      </c>
      <c r="X19" s="457" t="s">
        <v>1218</v>
      </c>
    </row>
    <row r="20" spans="2:24" x14ac:dyDescent="0.25">
      <c r="B20" s="61">
        <v>1</v>
      </c>
      <c r="C20" s="436" t="e">
        <f>INDEX(INDIRECT("'Install. 0"&amp;#REF!&amp;" - Intrants'!plan_appro_outputs_series"),1,$B20)</f>
        <v>#REF!</v>
      </c>
      <c r="D20" s="437" t="e">
        <f>INDEX(INDIRECT("'Install. 0"&amp;#REF!&amp;" - Intrants'!plan_appro_outputs_series"),3,$B20)</f>
        <v>#REF!</v>
      </c>
      <c r="E20" s="437" t="e">
        <f>INDEX(INDIRECT("'Install. 0"&amp;#REF!&amp;" - Intrants'!plan_appro_outputs_series"),5,$B20)</f>
        <v>#REF!</v>
      </c>
      <c r="F20" s="442" t="e">
        <f>INDEX(INDIRECT("'Install. 0"&amp;#REF!&amp;" - Intrants'!plan_appro_outputs_series"),2,$B20)</f>
        <v>#REF!</v>
      </c>
      <c r="G20" s="72">
        <f>'Beschreibung der Anlagen'!D18*N20</f>
        <v>0</v>
      </c>
      <c r="H20" s="441"/>
      <c r="I20" s="171"/>
      <c r="J20" s="171"/>
      <c r="K20" s="445">
        <f>100%-I20-J20</f>
        <v>1</v>
      </c>
      <c r="L20" s="72"/>
      <c r="M20" s="448"/>
      <c r="N20" s="72"/>
      <c r="O20" s="63" t="e">
        <f t="shared" ref="O20:O39" si="0">G20/$N20</f>
        <v>#DIV/0!</v>
      </c>
      <c r="P20" s="452" t="e">
        <f t="shared" ref="P20:P39" si="1">L20/$N20</f>
        <v>#DIV/0!</v>
      </c>
      <c r="Q20" s="62" t="e">
        <f t="shared" ref="Q20:Q39" si="2">G20/C20</f>
        <v>#REF!</v>
      </c>
      <c r="R20" s="62" t="e">
        <f t="shared" ref="R20:R39" si="3">L20/C20</f>
        <v>#REF!</v>
      </c>
      <c r="S20" s="178" t="e">
        <f t="shared" ref="S20:S39" si="4">F20*G20*10^-3</f>
        <v>#REF!</v>
      </c>
      <c r="T20" s="62" t="e">
        <f>($M$13-F20/Q20+R20/Q20*#REF!)/$M$13</f>
        <v>#REF!</v>
      </c>
      <c r="U20" s="64" t="e">
        <f t="shared" ref="U20:U39" si="5">MIN(2,MAX(0,T20))*MIN(1,MW_P1/O20)</f>
        <v>#REF!</v>
      </c>
      <c r="V20" s="64" t="e">
        <f t="shared" ref="V20:V39" si="6">MIN(1,MAX(0,T20))*MAX(0,MIN(O20,MW_P2)-MW_P1)/O20</f>
        <v>#REF!</v>
      </c>
      <c r="W20" s="64">
        <v>0</v>
      </c>
      <c r="X20" s="65" t="e">
        <f>IF(T20&gt;0,SUM(U20:W20,0),"")</f>
        <v>#REF!</v>
      </c>
    </row>
    <row r="21" spans="2:24" x14ac:dyDescent="0.25">
      <c r="B21" s="61">
        <v>2</v>
      </c>
      <c r="C21" s="436" t="e">
        <f>INDEX(INDIRECT("'Install. 0"&amp;#REF!&amp;" - Intrants'!plan_appro_outputs_series"),1,B21)</f>
        <v>#REF!</v>
      </c>
      <c r="D21" s="437" t="e">
        <f>INDEX(INDIRECT("'Install. 0"&amp;#REF!&amp;" - Intrants'!plan_appro_outputs_series"),3,$B21)</f>
        <v>#REF!</v>
      </c>
      <c r="E21" s="437" t="e">
        <f>INDEX(INDIRECT("'Install. 0"&amp;#REF!&amp;" - Intrants'!plan_appro_outputs_series"),5,$B21)</f>
        <v>#REF!</v>
      </c>
      <c r="F21" s="442" t="e">
        <f>INDEX(INDIRECT("'Install. 0"&amp;#REF!&amp;" - Intrants'!plan_appro_outputs_series"),2,$B21)</f>
        <v>#REF!</v>
      </c>
      <c r="G21" s="72">
        <f>'Beschreibung der Anlagen'!D18*N21</f>
        <v>0</v>
      </c>
      <c r="H21" s="441"/>
      <c r="I21" s="171"/>
      <c r="J21" s="171"/>
      <c r="K21" s="445">
        <f t="shared" ref="K21:K38" si="7">100%-I21-J21</f>
        <v>1</v>
      </c>
      <c r="L21" s="72"/>
      <c r="M21" s="448"/>
      <c r="N21" s="72"/>
      <c r="O21" s="63" t="e">
        <f t="shared" si="0"/>
        <v>#DIV/0!</v>
      </c>
      <c r="P21" s="452" t="e">
        <f t="shared" si="1"/>
        <v>#DIV/0!</v>
      </c>
      <c r="Q21" s="62" t="e">
        <f t="shared" si="2"/>
        <v>#REF!</v>
      </c>
      <c r="R21" s="62" t="e">
        <f t="shared" si="3"/>
        <v>#REF!</v>
      </c>
      <c r="S21" s="179" t="e">
        <f t="shared" si="4"/>
        <v>#REF!</v>
      </c>
      <c r="T21" s="62" t="e">
        <f>($M$13-F21/Q21+R21/Q21*#REF!)/$M$13</f>
        <v>#REF!</v>
      </c>
      <c r="U21" s="64" t="e">
        <f t="shared" si="5"/>
        <v>#REF!</v>
      </c>
      <c r="V21" s="64" t="e">
        <f t="shared" si="6"/>
        <v>#REF!</v>
      </c>
      <c r="W21" s="64">
        <v>0</v>
      </c>
      <c r="X21" s="65" t="e">
        <f t="shared" ref="X21:X39" si="8">IF(T21&gt;0,SUM(U21:W21,0))</f>
        <v>#REF!</v>
      </c>
    </row>
    <row r="22" spans="2:24" x14ac:dyDescent="0.25">
      <c r="B22" s="61">
        <v>3</v>
      </c>
      <c r="C22" s="436" t="e">
        <f>INDEX(INDIRECT("'Install. 0"&amp;#REF!&amp;" - Intrants'!plan_appro_outputs_series"),1,B22)</f>
        <v>#REF!</v>
      </c>
      <c r="D22" s="437" t="e">
        <f>INDEX(INDIRECT("'Install. 0"&amp;#REF!&amp;" - Intrants'!plan_appro_outputs_series"),3,$B22)</f>
        <v>#REF!</v>
      </c>
      <c r="E22" s="437" t="e">
        <f>INDEX(INDIRECT("'Install. 0"&amp;#REF!&amp;" - Intrants'!plan_appro_outputs_series"),5,$B22)</f>
        <v>#REF!</v>
      </c>
      <c r="F22" s="442" t="e">
        <f>INDEX(INDIRECT("'Install. 0"&amp;#REF!&amp;" - Intrants'!plan_appro_outputs_series"),2,$B22)</f>
        <v>#REF!</v>
      </c>
      <c r="G22" s="72">
        <f t="shared" ref="G22:G38" si="9">G21</f>
        <v>0</v>
      </c>
      <c r="H22" s="441"/>
      <c r="I22" s="171"/>
      <c r="J22" s="171"/>
      <c r="K22" s="445">
        <f t="shared" si="7"/>
        <v>1</v>
      </c>
      <c r="L22" s="72"/>
      <c r="M22" s="448"/>
      <c r="N22" s="72"/>
      <c r="O22" s="63" t="e">
        <f t="shared" si="0"/>
        <v>#DIV/0!</v>
      </c>
      <c r="P22" s="452" t="e">
        <f t="shared" si="1"/>
        <v>#DIV/0!</v>
      </c>
      <c r="Q22" s="62" t="e">
        <f t="shared" si="2"/>
        <v>#REF!</v>
      </c>
      <c r="R22" s="62" t="e">
        <f t="shared" si="3"/>
        <v>#REF!</v>
      </c>
      <c r="S22" s="179" t="e">
        <f t="shared" si="4"/>
        <v>#REF!</v>
      </c>
      <c r="T22" s="62" t="e">
        <f>($M$13-F22/Q22+R22/Q22*#REF!)/$M$13</f>
        <v>#REF!</v>
      </c>
      <c r="U22" s="64" t="e">
        <f t="shared" si="5"/>
        <v>#REF!</v>
      </c>
      <c r="V22" s="64" t="e">
        <f t="shared" si="6"/>
        <v>#REF!</v>
      </c>
      <c r="W22" s="64">
        <v>0</v>
      </c>
      <c r="X22" s="65" t="e">
        <f t="shared" si="8"/>
        <v>#REF!</v>
      </c>
    </row>
    <row r="23" spans="2:24" x14ac:dyDescent="0.25">
      <c r="B23" s="61">
        <v>4</v>
      </c>
      <c r="C23" s="436" t="e">
        <f>INDEX(INDIRECT("'Install. 0"&amp;#REF!&amp;" - Intrants'!plan_appro_outputs_series"),1,B23)</f>
        <v>#REF!</v>
      </c>
      <c r="D23" s="437" t="e">
        <f>INDEX(INDIRECT("'Install. 0"&amp;#REF!&amp;" - Intrants'!plan_appro_outputs_series"),3,$B23)</f>
        <v>#REF!</v>
      </c>
      <c r="E23" s="437" t="e">
        <f>INDEX(INDIRECT("'Install. 0"&amp;#REF!&amp;" - Intrants'!plan_appro_outputs_series"),5,$B23)</f>
        <v>#REF!</v>
      </c>
      <c r="F23" s="442" t="e">
        <f>INDEX(INDIRECT("'Install. 0"&amp;#REF!&amp;" - Intrants'!plan_appro_outputs_series"),2,$B23)</f>
        <v>#REF!</v>
      </c>
      <c r="G23" s="72">
        <f t="shared" si="9"/>
        <v>0</v>
      </c>
      <c r="H23" s="441"/>
      <c r="I23" s="171"/>
      <c r="J23" s="171"/>
      <c r="K23" s="445">
        <f t="shared" si="7"/>
        <v>1</v>
      </c>
      <c r="L23" s="72"/>
      <c r="M23" s="448"/>
      <c r="N23" s="72"/>
      <c r="O23" s="63" t="e">
        <f t="shared" si="0"/>
        <v>#DIV/0!</v>
      </c>
      <c r="P23" s="452" t="e">
        <f t="shared" si="1"/>
        <v>#DIV/0!</v>
      </c>
      <c r="Q23" s="62" t="e">
        <f t="shared" si="2"/>
        <v>#REF!</v>
      </c>
      <c r="R23" s="62" t="e">
        <f t="shared" si="3"/>
        <v>#REF!</v>
      </c>
      <c r="S23" s="179" t="e">
        <f t="shared" si="4"/>
        <v>#REF!</v>
      </c>
      <c r="T23" s="62" t="e">
        <f>($M$13-F23/Q23+R23/Q23*#REF!)/$M$13</f>
        <v>#REF!</v>
      </c>
      <c r="U23" s="64" t="e">
        <f t="shared" si="5"/>
        <v>#REF!</v>
      </c>
      <c r="V23" s="64" t="e">
        <f t="shared" si="6"/>
        <v>#REF!</v>
      </c>
      <c r="W23" s="64">
        <v>0</v>
      </c>
      <c r="X23" s="65" t="e">
        <f t="shared" si="8"/>
        <v>#REF!</v>
      </c>
    </row>
    <row r="24" spans="2:24" x14ac:dyDescent="0.25">
      <c r="B24" s="61">
        <v>5</v>
      </c>
      <c r="C24" s="436" t="e">
        <f>INDEX(INDIRECT("'Install. 0"&amp;#REF!&amp;" - Intrants'!plan_appro_outputs_series"),1,B24)</f>
        <v>#REF!</v>
      </c>
      <c r="D24" s="437" t="e">
        <f>INDEX(INDIRECT("'Install. 0"&amp;#REF!&amp;" - Intrants'!plan_appro_outputs_series"),3,$B24)</f>
        <v>#REF!</v>
      </c>
      <c r="E24" s="437" t="e">
        <f>INDEX(INDIRECT("'Install. 0"&amp;#REF!&amp;" - Intrants'!plan_appro_outputs_series"),5,$B24)</f>
        <v>#REF!</v>
      </c>
      <c r="F24" s="442" t="e">
        <f>INDEX(INDIRECT("'Install. 0"&amp;#REF!&amp;" - Intrants'!plan_appro_outputs_series"),2,$B24)</f>
        <v>#REF!</v>
      </c>
      <c r="G24" s="72">
        <f t="shared" si="9"/>
        <v>0</v>
      </c>
      <c r="H24" s="441"/>
      <c r="I24" s="171"/>
      <c r="J24" s="171"/>
      <c r="K24" s="445">
        <f t="shared" si="7"/>
        <v>1</v>
      </c>
      <c r="L24" s="72"/>
      <c r="M24" s="448"/>
      <c r="N24" s="72"/>
      <c r="O24" s="63" t="e">
        <f t="shared" si="0"/>
        <v>#DIV/0!</v>
      </c>
      <c r="P24" s="452" t="e">
        <f t="shared" si="1"/>
        <v>#DIV/0!</v>
      </c>
      <c r="Q24" s="62" t="e">
        <f t="shared" si="2"/>
        <v>#REF!</v>
      </c>
      <c r="R24" s="62" t="e">
        <f t="shared" si="3"/>
        <v>#REF!</v>
      </c>
      <c r="S24" s="179" t="e">
        <f t="shared" si="4"/>
        <v>#REF!</v>
      </c>
      <c r="T24" s="62" t="e">
        <f>($M$13-F24/Q24+R24/Q24*#REF!)/$M$13</f>
        <v>#REF!</v>
      </c>
      <c r="U24" s="64" t="e">
        <f t="shared" si="5"/>
        <v>#REF!</v>
      </c>
      <c r="V24" s="64" t="e">
        <f t="shared" si="6"/>
        <v>#REF!</v>
      </c>
      <c r="W24" s="64">
        <v>0</v>
      </c>
      <c r="X24" s="65" t="e">
        <f t="shared" si="8"/>
        <v>#REF!</v>
      </c>
    </row>
    <row r="25" spans="2:24" x14ac:dyDescent="0.25">
      <c r="B25" s="61">
        <v>6</v>
      </c>
      <c r="C25" s="436" t="e">
        <f>INDEX(INDIRECT("'Install. 0"&amp;#REF!&amp;" - Intrants'!plan_appro_outputs_series"),1,B25)</f>
        <v>#REF!</v>
      </c>
      <c r="D25" s="437" t="e">
        <f>INDEX(INDIRECT("'Install. 0"&amp;#REF!&amp;" - Intrants'!plan_appro_outputs_series"),3,$B25)</f>
        <v>#REF!</v>
      </c>
      <c r="E25" s="437" t="e">
        <f>INDEX(INDIRECT("'Install. 0"&amp;#REF!&amp;" - Intrants'!plan_appro_outputs_series"),5,$B25)</f>
        <v>#REF!</v>
      </c>
      <c r="F25" s="442" t="e">
        <f>INDEX(INDIRECT("'Install. 0"&amp;#REF!&amp;" - Intrants'!plan_appro_outputs_series"),2,$B25)</f>
        <v>#REF!</v>
      </c>
      <c r="G25" s="72">
        <f t="shared" si="9"/>
        <v>0</v>
      </c>
      <c r="H25" s="441"/>
      <c r="I25" s="171"/>
      <c r="J25" s="171"/>
      <c r="K25" s="445">
        <f t="shared" si="7"/>
        <v>1</v>
      </c>
      <c r="L25" s="72"/>
      <c r="M25" s="448"/>
      <c r="N25" s="72"/>
      <c r="O25" s="63" t="e">
        <f t="shared" si="0"/>
        <v>#DIV/0!</v>
      </c>
      <c r="P25" s="452" t="e">
        <f t="shared" si="1"/>
        <v>#DIV/0!</v>
      </c>
      <c r="Q25" s="62" t="e">
        <f t="shared" si="2"/>
        <v>#REF!</v>
      </c>
      <c r="R25" s="62" t="e">
        <f t="shared" si="3"/>
        <v>#REF!</v>
      </c>
      <c r="S25" s="179" t="e">
        <f t="shared" si="4"/>
        <v>#REF!</v>
      </c>
      <c r="T25" s="62" t="e">
        <f>($M$13-F25/Q25+R25/Q25*#REF!)/$M$13</f>
        <v>#REF!</v>
      </c>
      <c r="U25" s="64" t="e">
        <f t="shared" si="5"/>
        <v>#REF!</v>
      </c>
      <c r="V25" s="64" t="e">
        <f t="shared" si="6"/>
        <v>#REF!</v>
      </c>
      <c r="W25" s="64">
        <v>0</v>
      </c>
      <c r="X25" s="65" t="e">
        <f t="shared" si="8"/>
        <v>#REF!</v>
      </c>
    </row>
    <row r="26" spans="2:24" x14ac:dyDescent="0.25">
      <c r="B26" s="61">
        <v>7</v>
      </c>
      <c r="C26" s="436" t="e">
        <f>INDEX(INDIRECT("'Install. 0"&amp;#REF!&amp;" - Intrants'!plan_appro_outputs_series"),1,B26)</f>
        <v>#REF!</v>
      </c>
      <c r="D26" s="437" t="e">
        <f>INDEX(INDIRECT("'Install. 0"&amp;#REF!&amp;" - Intrants'!plan_appro_outputs_series"),3,$B26)</f>
        <v>#REF!</v>
      </c>
      <c r="E26" s="437" t="e">
        <f>INDEX(INDIRECT("'Install. 0"&amp;#REF!&amp;" - Intrants'!plan_appro_outputs_series"),5,$B26)</f>
        <v>#REF!</v>
      </c>
      <c r="F26" s="442" t="e">
        <f>INDEX(INDIRECT("'Install. 0"&amp;#REF!&amp;" - Intrants'!plan_appro_outputs_series"),2,$B26)</f>
        <v>#REF!</v>
      </c>
      <c r="G26" s="72">
        <f t="shared" si="9"/>
        <v>0</v>
      </c>
      <c r="H26" s="441"/>
      <c r="I26" s="171"/>
      <c r="J26" s="171"/>
      <c r="K26" s="445">
        <f t="shared" si="7"/>
        <v>1</v>
      </c>
      <c r="L26" s="72"/>
      <c r="M26" s="448"/>
      <c r="N26" s="72"/>
      <c r="O26" s="63" t="e">
        <f t="shared" si="0"/>
        <v>#DIV/0!</v>
      </c>
      <c r="P26" s="452" t="e">
        <f t="shared" si="1"/>
        <v>#DIV/0!</v>
      </c>
      <c r="Q26" s="62" t="e">
        <f t="shared" si="2"/>
        <v>#REF!</v>
      </c>
      <c r="R26" s="62" t="e">
        <f t="shared" si="3"/>
        <v>#REF!</v>
      </c>
      <c r="S26" s="179" t="e">
        <f t="shared" si="4"/>
        <v>#REF!</v>
      </c>
      <c r="T26" s="62" t="e">
        <f>($M$13-F26/Q26+R26/Q26*#REF!)/$M$13</f>
        <v>#REF!</v>
      </c>
      <c r="U26" s="64" t="e">
        <f t="shared" si="5"/>
        <v>#REF!</v>
      </c>
      <c r="V26" s="64" t="e">
        <f t="shared" si="6"/>
        <v>#REF!</v>
      </c>
      <c r="W26" s="64">
        <v>0</v>
      </c>
      <c r="X26" s="65" t="e">
        <f t="shared" si="8"/>
        <v>#REF!</v>
      </c>
    </row>
    <row r="27" spans="2:24" x14ac:dyDescent="0.25">
      <c r="B27" s="61">
        <v>8</v>
      </c>
      <c r="C27" s="436" t="e">
        <f>INDEX(INDIRECT("'Install. 0"&amp;#REF!&amp;" - Intrants'!plan_appro_outputs_series"),1,B27)</f>
        <v>#REF!</v>
      </c>
      <c r="D27" s="437" t="e">
        <f>INDEX(INDIRECT("'Install. 0"&amp;#REF!&amp;" - Intrants'!plan_appro_outputs_series"),3,$B27)</f>
        <v>#REF!</v>
      </c>
      <c r="E27" s="437" t="e">
        <f>INDEX(INDIRECT("'Install. 0"&amp;#REF!&amp;" - Intrants'!plan_appro_outputs_series"),5,$B27)</f>
        <v>#REF!</v>
      </c>
      <c r="F27" s="442" t="e">
        <f>INDEX(INDIRECT("'Install. 0"&amp;#REF!&amp;" - Intrants'!plan_appro_outputs_series"),2,$B27)</f>
        <v>#REF!</v>
      </c>
      <c r="G27" s="72">
        <f t="shared" si="9"/>
        <v>0</v>
      </c>
      <c r="H27" s="441"/>
      <c r="I27" s="171"/>
      <c r="J27" s="171"/>
      <c r="K27" s="445">
        <f t="shared" si="7"/>
        <v>1</v>
      </c>
      <c r="L27" s="72"/>
      <c r="M27" s="448"/>
      <c r="N27" s="72"/>
      <c r="O27" s="63" t="e">
        <f t="shared" si="0"/>
        <v>#DIV/0!</v>
      </c>
      <c r="P27" s="452" t="e">
        <f t="shared" si="1"/>
        <v>#DIV/0!</v>
      </c>
      <c r="Q27" s="62" t="e">
        <f t="shared" si="2"/>
        <v>#REF!</v>
      </c>
      <c r="R27" s="62" t="e">
        <f t="shared" si="3"/>
        <v>#REF!</v>
      </c>
      <c r="S27" s="179" t="e">
        <f t="shared" si="4"/>
        <v>#REF!</v>
      </c>
      <c r="T27" s="62" t="e">
        <f>($M$13-F27/Q27+R27/Q27*#REF!)/$M$13</f>
        <v>#REF!</v>
      </c>
      <c r="U27" s="64" t="e">
        <f t="shared" si="5"/>
        <v>#REF!</v>
      </c>
      <c r="V27" s="64" t="e">
        <f t="shared" si="6"/>
        <v>#REF!</v>
      </c>
      <c r="W27" s="64">
        <v>0</v>
      </c>
      <c r="X27" s="65" t="e">
        <f t="shared" si="8"/>
        <v>#REF!</v>
      </c>
    </row>
    <row r="28" spans="2:24" x14ac:dyDescent="0.25">
      <c r="B28" s="61">
        <v>9</v>
      </c>
      <c r="C28" s="436" t="e">
        <f>INDEX(INDIRECT("'Install. 0"&amp;#REF!&amp;" - Intrants'!plan_appro_outputs_series"),1,B28)</f>
        <v>#REF!</v>
      </c>
      <c r="D28" s="437" t="e">
        <f>INDEX(INDIRECT("'Install. 0"&amp;#REF!&amp;" - Intrants'!plan_appro_outputs_series"),3,$B28)</f>
        <v>#REF!</v>
      </c>
      <c r="E28" s="437" t="e">
        <f>INDEX(INDIRECT("'Install. 0"&amp;#REF!&amp;" - Intrants'!plan_appro_outputs_series"),5,$B28)</f>
        <v>#REF!</v>
      </c>
      <c r="F28" s="442" t="e">
        <f>INDEX(INDIRECT("'Install. 0"&amp;#REF!&amp;" - Intrants'!plan_appro_outputs_series"),2,$B28)</f>
        <v>#REF!</v>
      </c>
      <c r="G28" s="72">
        <f t="shared" si="9"/>
        <v>0</v>
      </c>
      <c r="H28" s="441"/>
      <c r="I28" s="171"/>
      <c r="J28" s="171"/>
      <c r="K28" s="445">
        <f t="shared" si="7"/>
        <v>1</v>
      </c>
      <c r="L28" s="72"/>
      <c r="M28" s="448"/>
      <c r="N28" s="72"/>
      <c r="O28" s="63" t="e">
        <f t="shared" si="0"/>
        <v>#DIV/0!</v>
      </c>
      <c r="P28" s="452" t="e">
        <f t="shared" si="1"/>
        <v>#DIV/0!</v>
      </c>
      <c r="Q28" s="62" t="e">
        <f t="shared" si="2"/>
        <v>#REF!</v>
      </c>
      <c r="R28" s="62" t="e">
        <f t="shared" si="3"/>
        <v>#REF!</v>
      </c>
      <c r="S28" s="179" t="e">
        <f t="shared" si="4"/>
        <v>#REF!</v>
      </c>
      <c r="T28" s="62" t="e">
        <f>($M$13-F28/Q28+R28/Q28*#REF!)/$M$13</f>
        <v>#REF!</v>
      </c>
      <c r="U28" s="64" t="e">
        <f t="shared" si="5"/>
        <v>#REF!</v>
      </c>
      <c r="V28" s="64" t="e">
        <f t="shared" si="6"/>
        <v>#REF!</v>
      </c>
      <c r="W28" s="64">
        <v>0</v>
      </c>
      <c r="X28" s="65" t="e">
        <f t="shared" si="8"/>
        <v>#REF!</v>
      </c>
    </row>
    <row r="29" spans="2:24" x14ac:dyDescent="0.25">
      <c r="B29" s="61">
        <v>10</v>
      </c>
      <c r="C29" s="436" t="e">
        <f>INDEX(INDIRECT("'Install. 0"&amp;#REF!&amp;" - Intrants'!plan_appro_outputs_series"),1,B29)</f>
        <v>#REF!</v>
      </c>
      <c r="D29" s="437" t="e">
        <f>INDEX(INDIRECT("'Install. 0"&amp;#REF!&amp;" - Intrants'!plan_appro_outputs_series"),3,$B29)</f>
        <v>#REF!</v>
      </c>
      <c r="E29" s="437" t="e">
        <f>INDEX(INDIRECT("'Install. 0"&amp;#REF!&amp;" - Intrants'!plan_appro_outputs_series"),5,$B29)</f>
        <v>#REF!</v>
      </c>
      <c r="F29" s="442" t="e">
        <f>INDEX(INDIRECT("'Install. 0"&amp;#REF!&amp;" - Intrants'!plan_appro_outputs_series"),2,$B29)</f>
        <v>#REF!</v>
      </c>
      <c r="G29" s="72">
        <f t="shared" si="9"/>
        <v>0</v>
      </c>
      <c r="H29" s="441"/>
      <c r="I29" s="171"/>
      <c r="J29" s="171"/>
      <c r="K29" s="445">
        <f t="shared" si="7"/>
        <v>1</v>
      </c>
      <c r="L29" s="72"/>
      <c r="M29" s="448"/>
      <c r="N29" s="72"/>
      <c r="O29" s="63" t="e">
        <f t="shared" si="0"/>
        <v>#DIV/0!</v>
      </c>
      <c r="P29" s="452" t="e">
        <f t="shared" si="1"/>
        <v>#DIV/0!</v>
      </c>
      <c r="Q29" s="62" t="e">
        <f t="shared" si="2"/>
        <v>#REF!</v>
      </c>
      <c r="R29" s="62" t="e">
        <f t="shared" si="3"/>
        <v>#REF!</v>
      </c>
      <c r="S29" s="179" t="e">
        <f t="shared" si="4"/>
        <v>#REF!</v>
      </c>
      <c r="T29" s="62" t="e">
        <f>($M$13-F29/Q29+R29/Q29*#REF!)/$M$13</f>
        <v>#REF!</v>
      </c>
      <c r="U29" s="64" t="e">
        <f t="shared" si="5"/>
        <v>#REF!</v>
      </c>
      <c r="V29" s="64" t="e">
        <f t="shared" si="6"/>
        <v>#REF!</v>
      </c>
      <c r="W29" s="64">
        <v>0</v>
      </c>
      <c r="X29" s="65" t="e">
        <f t="shared" si="8"/>
        <v>#REF!</v>
      </c>
    </row>
    <row r="30" spans="2:24" x14ac:dyDescent="0.25">
      <c r="B30" s="61">
        <v>11</v>
      </c>
      <c r="C30" s="436" t="e">
        <f>INDEX(INDIRECT("'Install. 0"&amp;#REF!&amp;" - Intrants'!plan_appro_outputs_series"),1,B30)</f>
        <v>#REF!</v>
      </c>
      <c r="D30" s="437" t="e">
        <f>INDEX(INDIRECT("'Install. 0"&amp;#REF!&amp;" - Intrants'!plan_appro_outputs_series"),3,$B30)</f>
        <v>#REF!</v>
      </c>
      <c r="E30" s="437" t="e">
        <f>INDEX(INDIRECT("'Install. 0"&amp;#REF!&amp;" - Intrants'!plan_appro_outputs_series"),5,$B30)</f>
        <v>#REF!</v>
      </c>
      <c r="F30" s="442" t="e">
        <f>INDEX(INDIRECT("'Install. 0"&amp;#REF!&amp;" - Intrants'!plan_appro_outputs_series"),2,$B30)</f>
        <v>#REF!</v>
      </c>
      <c r="G30" s="72">
        <f t="shared" si="9"/>
        <v>0</v>
      </c>
      <c r="H30" s="441"/>
      <c r="I30" s="171"/>
      <c r="J30" s="171"/>
      <c r="K30" s="445">
        <f t="shared" si="7"/>
        <v>1</v>
      </c>
      <c r="L30" s="72"/>
      <c r="M30" s="448"/>
      <c r="N30" s="72"/>
      <c r="O30" s="63" t="e">
        <f t="shared" si="0"/>
        <v>#DIV/0!</v>
      </c>
      <c r="P30" s="452" t="e">
        <f t="shared" si="1"/>
        <v>#DIV/0!</v>
      </c>
      <c r="Q30" s="62" t="e">
        <f t="shared" si="2"/>
        <v>#REF!</v>
      </c>
      <c r="R30" s="62" t="e">
        <f t="shared" si="3"/>
        <v>#REF!</v>
      </c>
      <c r="S30" s="179" t="e">
        <f t="shared" si="4"/>
        <v>#REF!</v>
      </c>
      <c r="T30" s="62" t="e">
        <f>($M$13-F30/Q30+R30/Q30*#REF!)/$M$13</f>
        <v>#REF!</v>
      </c>
      <c r="U30" s="64" t="e">
        <f t="shared" si="5"/>
        <v>#REF!</v>
      </c>
      <c r="V30" s="64" t="e">
        <f t="shared" si="6"/>
        <v>#REF!</v>
      </c>
      <c r="W30" s="64">
        <v>0</v>
      </c>
      <c r="X30" s="65" t="e">
        <f t="shared" si="8"/>
        <v>#REF!</v>
      </c>
    </row>
    <row r="31" spans="2:24" x14ac:dyDescent="0.25">
      <c r="B31" s="61">
        <v>12</v>
      </c>
      <c r="C31" s="436" t="e">
        <f>INDEX(INDIRECT("'Install. 0"&amp;#REF!&amp;" - Intrants'!plan_appro_outputs_series"),1,B31)</f>
        <v>#REF!</v>
      </c>
      <c r="D31" s="437" t="e">
        <f>INDEX(INDIRECT("'Install. 0"&amp;#REF!&amp;" - Intrants'!plan_appro_outputs_series"),3,$B31)</f>
        <v>#REF!</v>
      </c>
      <c r="E31" s="437" t="e">
        <f>INDEX(INDIRECT("'Install. 0"&amp;#REF!&amp;" - Intrants'!plan_appro_outputs_series"),5,$B31)</f>
        <v>#REF!</v>
      </c>
      <c r="F31" s="442" t="e">
        <f>INDEX(INDIRECT("'Install. 0"&amp;#REF!&amp;" - Intrants'!plan_appro_outputs_series"),2,$B31)</f>
        <v>#REF!</v>
      </c>
      <c r="G31" s="72">
        <f t="shared" si="9"/>
        <v>0</v>
      </c>
      <c r="H31" s="441"/>
      <c r="I31" s="171"/>
      <c r="J31" s="171"/>
      <c r="K31" s="445">
        <f t="shared" si="7"/>
        <v>1</v>
      </c>
      <c r="L31" s="72"/>
      <c r="M31" s="448"/>
      <c r="N31" s="72"/>
      <c r="O31" s="63" t="e">
        <f t="shared" si="0"/>
        <v>#DIV/0!</v>
      </c>
      <c r="P31" s="452" t="e">
        <f t="shared" si="1"/>
        <v>#DIV/0!</v>
      </c>
      <c r="Q31" s="62" t="e">
        <f t="shared" si="2"/>
        <v>#REF!</v>
      </c>
      <c r="R31" s="62" t="e">
        <f t="shared" si="3"/>
        <v>#REF!</v>
      </c>
      <c r="S31" s="179" t="e">
        <f t="shared" si="4"/>
        <v>#REF!</v>
      </c>
      <c r="T31" s="62" t="e">
        <f>($M$13-F31/Q31+R31/Q31*#REF!)/$M$13</f>
        <v>#REF!</v>
      </c>
      <c r="U31" s="64" t="e">
        <f t="shared" si="5"/>
        <v>#REF!</v>
      </c>
      <c r="V31" s="64" t="e">
        <f t="shared" si="6"/>
        <v>#REF!</v>
      </c>
      <c r="W31" s="64">
        <v>0</v>
      </c>
      <c r="X31" s="65" t="e">
        <f t="shared" si="8"/>
        <v>#REF!</v>
      </c>
    </row>
    <row r="32" spans="2:24" x14ac:dyDescent="0.25">
      <c r="B32" s="61">
        <v>13</v>
      </c>
      <c r="C32" s="436" t="e">
        <f>INDEX(INDIRECT("'Install. 0"&amp;#REF!&amp;" - Intrants'!plan_appro_outputs_series"),1,B32)</f>
        <v>#REF!</v>
      </c>
      <c r="D32" s="437" t="e">
        <f>INDEX(INDIRECT("'Install. 0"&amp;#REF!&amp;" - Intrants'!plan_appro_outputs_series"),3,$B32)</f>
        <v>#REF!</v>
      </c>
      <c r="E32" s="437" t="e">
        <f>INDEX(INDIRECT("'Install. 0"&amp;#REF!&amp;" - Intrants'!plan_appro_outputs_series"),5,$B32)</f>
        <v>#REF!</v>
      </c>
      <c r="F32" s="442" t="e">
        <f>INDEX(INDIRECT("'Install. 0"&amp;#REF!&amp;" - Intrants'!plan_appro_outputs_series"),2,$B32)</f>
        <v>#REF!</v>
      </c>
      <c r="G32" s="72">
        <f t="shared" si="9"/>
        <v>0</v>
      </c>
      <c r="H32" s="441"/>
      <c r="I32" s="171"/>
      <c r="J32" s="171"/>
      <c r="K32" s="445">
        <f t="shared" si="7"/>
        <v>1</v>
      </c>
      <c r="L32" s="72"/>
      <c r="M32" s="448"/>
      <c r="N32" s="72"/>
      <c r="O32" s="63" t="e">
        <f t="shared" si="0"/>
        <v>#DIV/0!</v>
      </c>
      <c r="P32" s="452" t="e">
        <f t="shared" si="1"/>
        <v>#DIV/0!</v>
      </c>
      <c r="Q32" s="62" t="e">
        <f t="shared" si="2"/>
        <v>#REF!</v>
      </c>
      <c r="R32" s="62" t="e">
        <f t="shared" si="3"/>
        <v>#REF!</v>
      </c>
      <c r="S32" s="179" t="e">
        <f t="shared" si="4"/>
        <v>#REF!</v>
      </c>
      <c r="T32" s="62" t="e">
        <f>($M$13-F32/Q32+R32/Q32*#REF!)/$M$13</f>
        <v>#REF!</v>
      </c>
      <c r="U32" s="64" t="e">
        <f t="shared" si="5"/>
        <v>#REF!</v>
      </c>
      <c r="V32" s="64" t="e">
        <f t="shared" si="6"/>
        <v>#REF!</v>
      </c>
      <c r="W32" s="64">
        <v>0</v>
      </c>
      <c r="X32" s="65" t="e">
        <f t="shared" si="8"/>
        <v>#REF!</v>
      </c>
    </row>
    <row r="33" spans="2:24" x14ac:dyDescent="0.25">
      <c r="B33" s="61">
        <v>14</v>
      </c>
      <c r="C33" s="436" t="e">
        <f>INDEX(INDIRECT("'Install. 0"&amp;#REF!&amp;" - Intrants'!plan_appro_outputs_series"),1,B33)</f>
        <v>#REF!</v>
      </c>
      <c r="D33" s="437" t="e">
        <f>INDEX(INDIRECT("'Install. 0"&amp;#REF!&amp;" - Intrants'!plan_appro_outputs_series"),3,$B33)</f>
        <v>#REF!</v>
      </c>
      <c r="E33" s="437" t="e">
        <f>INDEX(INDIRECT("'Install. 0"&amp;#REF!&amp;" - Intrants'!plan_appro_outputs_series"),5,$B33)</f>
        <v>#REF!</v>
      </c>
      <c r="F33" s="442" t="e">
        <f>INDEX(INDIRECT("'Install. 0"&amp;#REF!&amp;" - Intrants'!plan_appro_outputs_series"),2,$B33)</f>
        <v>#REF!</v>
      </c>
      <c r="G33" s="72">
        <f t="shared" si="9"/>
        <v>0</v>
      </c>
      <c r="H33" s="441"/>
      <c r="I33" s="171"/>
      <c r="J33" s="171"/>
      <c r="K33" s="445">
        <f t="shared" si="7"/>
        <v>1</v>
      </c>
      <c r="L33" s="72"/>
      <c r="M33" s="448"/>
      <c r="N33" s="72"/>
      <c r="O33" s="63" t="e">
        <f t="shared" si="0"/>
        <v>#DIV/0!</v>
      </c>
      <c r="P33" s="452" t="e">
        <f t="shared" si="1"/>
        <v>#DIV/0!</v>
      </c>
      <c r="Q33" s="62" t="e">
        <f t="shared" si="2"/>
        <v>#REF!</v>
      </c>
      <c r="R33" s="62" t="e">
        <f t="shared" si="3"/>
        <v>#REF!</v>
      </c>
      <c r="S33" s="179" t="e">
        <f t="shared" si="4"/>
        <v>#REF!</v>
      </c>
      <c r="T33" s="62" t="e">
        <f>($M$13-F33/Q33+R33/Q33*#REF!)/$M$13</f>
        <v>#REF!</v>
      </c>
      <c r="U33" s="64" t="e">
        <f t="shared" si="5"/>
        <v>#REF!</v>
      </c>
      <c r="V33" s="64" t="e">
        <f t="shared" si="6"/>
        <v>#REF!</v>
      </c>
      <c r="W33" s="64">
        <v>0</v>
      </c>
      <c r="X33" s="65" t="e">
        <f t="shared" si="8"/>
        <v>#REF!</v>
      </c>
    </row>
    <row r="34" spans="2:24" x14ac:dyDescent="0.25">
      <c r="B34" s="61">
        <v>15</v>
      </c>
      <c r="C34" s="436" t="e">
        <f>INDEX(INDIRECT("'Install. 0"&amp;#REF!&amp;" - Intrants'!plan_appro_outputs_series"),1,B34)</f>
        <v>#REF!</v>
      </c>
      <c r="D34" s="437" t="e">
        <f>INDEX(INDIRECT("'Install. 0"&amp;#REF!&amp;" - Intrants'!plan_appro_outputs_series"),3,$B34)</f>
        <v>#REF!</v>
      </c>
      <c r="E34" s="437" t="e">
        <f>INDEX(INDIRECT("'Install. 0"&amp;#REF!&amp;" - Intrants'!plan_appro_outputs_series"),5,$B34)</f>
        <v>#REF!</v>
      </c>
      <c r="F34" s="442" t="e">
        <f>INDEX(INDIRECT("'Install. 0"&amp;#REF!&amp;" - Intrants'!plan_appro_outputs_series"),2,$B34)</f>
        <v>#REF!</v>
      </c>
      <c r="G34" s="72">
        <f t="shared" si="9"/>
        <v>0</v>
      </c>
      <c r="H34" s="441"/>
      <c r="I34" s="171"/>
      <c r="J34" s="171"/>
      <c r="K34" s="445">
        <f t="shared" si="7"/>
        <v>1</v>
      </c>
      <c r="L34" s="72"/>
      <c r="M34" s="448"/>
      <c r="N34" s="72"/>
      <c r="O34" s="63" t="e">
        <f t="shared" si="0"/>
        <v>#DIV/0!</v>
      </c>
      <c r="P34" s="452" t="e">
        <f t="shared" si="1"/>
        <v>#DIV/0!</v>
      </c>
      <c r="Q34" s="62" t="e">
        <f t="shared" si="2"/>
        <v>#REF!</v>
      </c>
      <c r="R34" s="62" t="e">
        <f t="shared" si="3"/>
        <v>#REF!</v>
      </c>
      <c r="S34" s="179" t="e">
        <f t="shared" si="4"/>
        <v>#REF!</v>
      </c>
      <c r="T34" s="62" t="e">
        <f>($M$13-F34/Q34+R34/Q34*#REF!)/$M$13</f>
        <v>#REF!</v>
      </c>
      <c r="U34" s="64" t="e">
        <f t="shared" si="5"/>
        <v>#REF!</v>
      </c>
      <c r="V34" s="64" t="e">
        <f t="shared" si="6"/>
        <v>#REF!</v>
      </c>
      <c r="W34" s="64">
        <v>0</v>
      </c>
      <c r="X34" s="65" t="e">
        <f t="shared" si="8"/>
        <v>#REF!</v>
      </c>
    </row>
    <row r="35" spans="2:24" x14ac:dyDescent="0.25">
      <c r="B35" s="61">
        <v>16</v>
      </c>
      <c r="C35" s="436" t="e">
        <f>INDEX(INDIRECT("'Install. 0"&amp;#REF!&amp;" - Intrants'!plan_appro_outputs_series"),1,B35)</f>
        <v>#REF!</v>
      </c>
      <c r="D35" s="437" t="e">
        <f>INDEX(INDIRECT("'Install. 0"&amp;#REF!&amp;" - Intrants'!plan_appro_outputs_series"),3,$B35)</f>
        <v>#REF!</v>
      </c>
      <c r="E35" s="437" t="e">
        <f>INDEX(INDIRECT("'Install. 0"&amp;#REF!&amp;" - Intrants'!plan_appro_outputs_series"),5,$B35)</f>
        <v>#REF!</v>
      </c>
      <c r="F35" s="442" t="e">
        <f>INDEX(INDIRECT("'Install. 0"&amp;#REF!&amp;" - Intrants'!plan_appro_outputs_series"),2,$B35)</f>
        <v>#REF!</v>
      </c>
      <c r="G35" s="72">
        <f t="shared" si="9"/>
        <v>0</v>
      </c>
      <c r="H35" s="441"/>
      <c r="I35" s="171"/>
      <c r="J35" s="171"/>
      <c r="K35" s="445">
        <f t="shared" si="7"/>
        <v>1</v>
      </c>
      <c r="L35" s="72"/>
      <c r="M35" s="448"/>
      <c r="N35" s="72"/>
      <c r="O35" s="63" t="e">
        <f t="shared" si="0"/>
        <v>#DIV/0!</v>
      </c>
      <c r="P35" s="452" t="e">
        <f t="shared" si="1"/>
        <v>#DIV/0!</v>
      </c>
      <c r="Q35" s="62" t="e">
        <f t="shared" si="2"/>
        <v>#REF!</v>
      </c>
      <c r="R35" s="62" t="e">
        <f t="shared" si="3"/>
        <v>#REF!</v>
      </c>
      <c r="S35" s="179" t="e">
        <f t="shared" si="4"/>
        <v>#REF!</v>
      </c>
      <c r="T35" s="62" t="e">
        <f>($M$13-F35/Q35+R35/Q35*#REF!)/$M$13</f>
        <v>#REF!</v>
      </c>
      <c r="U35" s="64" t="e">
        <f t="shared" si="5"/>
        <v>#REF!</v>
      </c>
      <c r="V35" s="64" t="e">
        <f t="shared" si="6"/>
        <v>#REF!</v>
      </c>
      <c r="W35" s="64">
        <v>0</v>
      </c>
      <c r="X35" s="65" t="e">
        <f t="shared" si="8"/>
        <v>#REF!</v>
      </c>
    </row>
    <row r="36" spans="2:24" x14ac:dyDescent="0.25">
      <c r="B36" s="61">
        <v>17</v>
      </c>
      <c r="C36" s="436" t="e">
        <f>INDEX(INDIRECT("'Install. 0"&amp;#REF!&amp;" - Intrants'!plan_appro_outputs_series"),1,B36)</f>
        <v>#REF!</v>
      </c>
      <c r="D36" s="437" t="e">
        <f>INDEX(INDIRECT("'Install. 0"&amp;#REF!&amp;" - Intrants'!plan_appro_outputs_series"),3,$B36)</f>
        <v>#REF!</v>
      </c>
      <c r="E36" s="437" t="e">
        <f>INDEX(INDIRECT("'Install. 0"&amp;#REF!&amp;" - Intrants'!plan_appro_outputs_series"),5,$B36)</f>
        <v>#REF!</v>
      </c>
      <c r="F36" s="442" t="e">
        <f>INDEX(INDIRECT("'Install. 0"&amp;#REF!&amp;" - Intrants'!plan_appro_outputs_series"),2,$B36)</f>
        <v>#REF!</v>
      </c>
      <c r="G36" s="72">
        <f t="shared" si="9"/>
        <v>0</v>
      </c>
      <c r="H36" s="441"/>
      <c r="I36" s="171"/>
      <c r="J36" s="171"/>
      <c r="K36" s="445">
        <f t="shared" si="7"/>
        <v>1</v>
      </c>
      <c r="L36" s="72"/>
      <c r="M36" s="448"/>
      <c r="N36" s="72"/>
      <c r="O36" s="63" t="e">
        <f t="shared" si="0"/>
        <v>#DIV/0!</v>
      </c>
      <c r="P36" s="452" t="e">
        <f t="shared" si="1"/>
        <v>#DIV/0!</v>
      </c>
      <c r="Q36" s="62" t="e">
        <f t="shared" si="2"/>
        <v>#REF!</v>
      </c>
      <c r="R36" s="62" t="e">
        <f t="shared" si="3"/>
        <v>#REF!</v>
      </c>
      <c r="S36" s="179" t="e">
        <f t="shared" si="4"/>
        <v>#REF!</v>
      </c>
      <c r="T36" s="62" t="e">
        <f>($M$13-F36/Q36+R36/Q36*#REF!)/$M$13</f>
        <v>#REF!</v>
      </c>
      <c r="U36" s="64" t="e">
        <f t="shared" si="5"/>
        <v>#REF!</v>
      </c>
      <c r="V36" s="64" t="e">
        <f t="shared" si="6"/>
        <v>#REF!</v>
      </c>
      <c r="W36" s="64">
        <v>0</v>
      </c>
      <c r="X36" s="65" t="e">
        <f t="shared" si="8"/>
        <v>#REF!</v>
      </c>
    </row>
    <row r="37" spans="2:24" x14ac:dyDescent="0.25">
      <c r="B37" s="61">
        <v>18</v>
      </c>
      <c r="C37" s="436" t="e">
        <f>INDEX(INDIRECT("'Install. 0"&amp;#REF!&amp;" - Intrants'!plan_appro_outputs_series"),1,B37)</f>
        <v>#REF!</v>
      </c>
      <c r="D37" s="437" t="e">
        <f>INDEX(INDIRECT("'Install. 0"&amp;#REF!&amp;" - Intrants'!plan_appro_outputs_series"),3,$B37)</f>
        <v>#REF!</v>
      </c>
      <c r="E37" s="437" t="e">
        <f>INDEX(INDIRECT("'Install. 0"&amp;#REF!&amp;" - Intrants'!plan_appro_outputs_series"),5,$B37)</f>
        <v>#REF!</v>
      </c>
      <c r="F37" s="442" t="e">
        <f>INDEX(INDIRECT("'Install. 0"&amp;#REF!&amp;" - Intrants'!plan_appro_outputs_series"),2,$B37)</f>
        <v>#REF!</v>
      </c>
      <c r="G37" s="72">
        <f t="shared" si="9"/>
        <v>0</v>
      </c>
      <c r="H37" s="441"/>
      <c r="I37" s="171"/>
      <c r="J37" s="171"/>
      <c r="K37" s="445">
        <f t="shared" si="7"/>
        <v>1</v>
      </c>
      <c r="L37" s="72"/>
      <c r="M37" s="448"/>
      <c r="N37" s="72"/>
      <c r="O37" s="63" t="e">
        <f t="shared" si="0"/>
        <v>#DIV/0!</v>
      </c>
      <c r="P37" s="452" t="e">
        <f t="shared" si="1"/>
        <v>#DIV/0!</v>
      </c>
      <c r="Q37" s="62" t="e">
        <f t="shared" si="2"/>
        <v>#REF!</v>
      </c>
      <c r="R37" s="62" t="e">
        <f t="shared" si="3"/>
        <v>#REF!</v>
      </c>
      <c r="S37" s="179" t="e">
        <f t="shared" si="4"/>
        <v>#REF!</v>
      </c>
      <c r="T37" s="62" t="e">
        <f>($M$13-F37/Q37+R37/Q37*#REF!)/$M$13</f>
        <v>#REF!</v>
      </c>
      <c r="U37" s="64" t="e">
        <f t="shared" si="5"/>
        <v>#REF!</v>
      </c>
      <c r="V37" s="64" t="e">
        <f t="shared" si="6"/>
        <v>#REF!</v>
      </c>
      <c r="W37" s="64">
        <v>0</v>
      </c>
      <c r="X37" s="65" t="e">
        <f t="shared" si="8"/>
        <v>#REF!</v>
      </c>
    </row>
    <row r="38" spans="2:24" x14ac:dyDescent="0.25">
      <c r="B38" s="61">
        <v>19</v>
      </c>
      <c r="C38" s="436" t="e">
        <f>INDEX(INDIRECT("'Install. 0"&amp;#REF!&amp;" - Intrants'!plan_appro_outputs_series"),1,B38)</f>
        <v>#REF!</v>
      </c>
      <c r="D38" s="437" t="e">
        <f>INDEX(INDIRECT("'Install. 0"&amp;#REF!&amp;" - Intrants'!plan_appro_outputs_series"),3,$B38)</f>
        <v>#REF!</v>
      </c>
      <c r="E38" s="437" t="e">
        <f>INDEX(INDIRECT("'Install. 0"&amp;#REF!&amp;" - Intrants'!plan_appro_outputs_series"),5,$B38)</f>
        <v>#REF!</v>
      </c>
      <c r="F38" s="442" t="e">
        <f>INDEX(INDIRECT("'Install. 0"&amp;#REF!&amp;" - Intrants'!plan_appro_outputs_series"),2,$B38)</f>
        <v>#REF!</v>
      </c>
      <c r="G38" s="72">
        <f t="shared" si="9"/>
        <v>0</v>
      </c>
      <c r="H38" s="441"/>
      <c r="I38" s="171"/>
      <c r="J38" s="171"/>
      <c r="K38" s="445">
        <f t="shared" si="7"/>
        <v>1</v>
      </c>
      <c r="L38" s="72"/>
      <c r="M38" s="448"/>
      <c r="N38" s="72"/>
      <c r="O38" s="63" t="e">
        <f t="shared" si="0"/>
        <v>#DIV/0!</v>
      </c>
      <c r="P38" s="452" t="e">
        <f t="shared" si="1"/>
        <v>#DIV/0!</v>
      </c>
      <c r="Q38" s="62" t="e">
        <f t="shared" si="2"/>
        <v>#REF!</v>
      </c>
      <c r="R38" s="62" t="e">
        <f t="shared" si="3"/>
        <v>#REF!</v>
      </c>
      <c r="S38" s="179" t="e">
        <f t="shared" si="4"/>
        <v>#REF!</v>
      </c>
      <c r="T38" s="62" t="e">
        <f>($M$13-F38/Q38+R38/Q38*#REF!)/$M$13</f>
        <v>#REF!</v>
      </c>
      <c r="U38" s="64" t="e">
        <f t="shared" si="5"/>
        <v>#REF!</v>
      </c>
      <c r="V38" s="64" t="e">
        <f t="shared" si="6"/>
        <v>#REF!</v>
      </c>
      <c r="W38" s="64">
        <v>0</v>
      </c>
      <c r="X38" s="65" t="e">
        <f t="shared" si="8"/>
        <v>#REF!</v>
      </c>
    </row>
    <row r="39" spans="2:24" ht="15.75" thickBot="1" x14ac:dyDescent="0.3">
      <c r="B39" s="66">
        <v>20</v>
      </c>
      <c r="C39" s="438" t="e">
        <f>INDEX(INDIRECT("'Install. 0"&amp;#REF!&amp;" - Intrants'!plan_appro_outputs_series"),1,B39)</f>
        <v>#REF!</v>
      </c>
      <c r="D39" s="439" t="e">
        <f>INDEX(INDIRECT("'Install. 0"&amp;#REF!&amp;" - Intrants'!plan_appro_outputs_series"),3,$B39)</f>
        <v>#REF!</v>
      </c>
      <c r="E39" s="439" t="e">
        <f>INDEX(INDIRECT("'Install. 0"&amp;#REF!&amp;" - Intrants'!plan_appro_outputs_series"),5,$B39)</f>
        <v>#REF!</v>
      </c>
      <c r="F39" s="443" t="e">
        <f>INDEX(INDIRECT("'Install. 0"&amp;#REF!&amp;" - Intrants'!plan_appro_outputs_series"),2,$B39)</f>
        <v>#REF!</v>
      </c>
      <c r="G39" s="73">
        <f>G38</f>
        <v>0</v>
      </c>
      <c r="H39" s="444"/>
      <c r="I39" s="172"/>
      <c r="J39" s="172"/>
      <c r="K39" s="446">
        <f>100%-I39-J39</f>
        <v>1</v>
      </c>
      <c r="L39" s="73"/>
      <c r="M39" s="449"/>
      <c r="N39" s="73"/>
      <c r="O39" s="227" t="e">
        <f t="shared" si="0"/>
        <v>#DIV/0!</v>
      </c>
      <c r="P39" s="453" t="e">
        <f t="shared" si="1"/>
        <v>#DIV/0!</v>
      </c>
      <c r="Q39" s="67" t="e">
        <f t="shared" si="2"/>
        <v>#REF!</v>
      </c>
      <c r="R39" s="67" t="e">
        <f t="shared" si="3"/>
        <v>#REF!</v>
      </c>
      <c r="S39" s="228" t="e">
        <f t="shared" si="4"/>
        <v>#REF!</v>
      </c>
      <c r="T39" s="67" t="e">
        <f>($M$13-F39/Q39+R39/Q39*#REF!)/$M$13</f>
        <v>#REF!</v>
      </c>
      <c r="U39" s="69" t="e">
        <f t="shared" si="5"/>
        <v>#REF!</v>
      </c>
      <c r="V39" s="69" t="e">
        <f t="shared" si="6"/>
        <v>#REF!</v>
      </c>
      <c r="W39" s="69">
        <v>0</v>
      </c>
      <c r="X39" s="70" t="e">
        <f t="shared" si="8"/>
        <v>#REF!</v>
      </c>
    </row>
    <row r="40" spans="2:24" ht="15.75" thickBot="1" x14ac:dyDescent="0.3">
      <c r="B40" s="71"/>
      <c r="C40" s="71"/>
      <c r="D40" s="71"/>
      <c r="E40" s="71"/>
      <c r="F40" s="71"/>
      <c r="G40" s="61"/>
      <c r="H40" s="39"/>
      <c r="I40" s="39"/>
      <c r="J40" s="39"/>
      <c r="K40" s="39"/>
      <c r="L40" s="57"/>
      <c r="M40" s="60"/>
      <c r="N40" s="60"/>
      <c r="O40" s="60"/>
      <c r="Q40" s="60"/>
      <c r="R40" s="60"/>
      <c r="T40" s="60"/>
      <c r="U40" s="60"/>
      <c r="V40" s="60"/>
      <c r="W40" s="60"/>
      <c r="X40" s="60"/>
    </row>
    <row r="41" spans="2:24" ht="15.75" thickBot="1" x14ac:dyDescent="0.3">
      <c r="B41" s="40"/>
      <c r="C41" s="75"/>
      <c r="D41" s="97"/>
      <c r="E41" s="97"/>
      <c r="F41" s="76" t="s">
        <v>878</v>
      </c>
      <c r="G41" s="68">
        <f>AVERAGE(Production_MWhe)</f>
        <v>0</v>
      </c>
      <c r="H41" s="68"/>
      <c r="I41" s="173" t="e">
        <f>SUMPRODUCT(Production_MWhe,I20:I39)/SUM(Production_MWhe)</f>
        <v>#DIV/0!</v>
      </c>
      <c r="J41" s="173" t="e">
        <f>SUMPRODUCT(Production_MWhe,J20:J39)/SUM(Production_MWhe)</f>
        <v>#DIV/0!</v>
      </c>
      <c r="K41" s="173" t="e">
        <f>SUMPRODUCT(Production_MWhe,K20:K39)/SUM(Production_MWhe)</f>
        <v>#DIV/0!</v>
      </c>
      <c r="L41" s="101" t="e">
        <f>AVERAGE(L20:L39)</f>
        <v>#DIV/0!</v>
      </c>
      <c r="Q41" s="75"/>
      <c r="R41" s="76" t="s">
        <v>879</v>
      </c>
      <c r="S41" s="229" t="e">
        <f>MIN(T20:T39)</f>
        <v>#REF!</v>
      </c>
      <c r="U41" s="454"/>
      <c r="V41" s="75"/>
      <c r="W41" s="76" t="s">
        <v>1207</v>
      </c>
      <c r="X41" s="230" t="e">
        <f>AVERAGEIF(X20:X39,"&gt;0")</f>
        <v>#DIV/0!</v>
      </c>
    </row>
  </sheetData>
  <sheetProtection algorithmName="SHA-512" hashValue="EUR5kFgEEJI+L5/Q81leYKZYw5Krp2ymYz1raBoaK9xsmsVohEpP83jhaXFj8kP8RffvwEwgjDgg97WWlzuJpQ==" saltValue="Nrs0+TiLtmB8l8ox3fXRew==" spinCount="100000" sheet="1" objects="1" scenarios="1" selectLockedCells="1" selectUnlockedCells="1"/>
  <mergeCells count="1">
    <mergeCell ref="U17:W17"/>
  </mergeCells>
  <conditionalFormatting sqref="B20:B39 G20:X39">
    <cfRule type="expression" dxfId="3" priority="6">
      <formula>ISERROR(B20)</formula>
    </cfRule>
  </conditionalFormatting>
  <conditionalFormatting sqref="S41">
    <cfRule type="expression" dxfId="2" priority="5">
      <formula>ISERROR(S41)</formula>
    </cfRule>
  </conditionalFormatting>
  <conditionalFormatting sqref="G41:L41">
    <cfRule type="expression" dxfId="1" priority="3">
      <formula>ISERROR(G41)</formula>
    </cfRule>
  </conditionalFormatting>
  <conditionalFormatting sqref="X41">
    <cfRule type="expression" dxfId="0" priority="1">
      <formula>ISERROR(X41)</formula>
    </cfRule>
  </conditionalFormatting>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pageSetUpPr fitToPage="1"/>
  </sheetPr>
  <dimension ref="A1:Y130"/>
  <sheetViews>
    <sheetView showGridLines="0" showRowColHeaders="0" workbookViewId="0">
      <selection activeCell="J30" sqref="J30"/>
    </sheetView>
  </sheetViews>
  <sheetFormatPr baseColWidth="10" defaultColWidth="11.42578125" defaultRowHeight="15" outlineLevelRow="1" x14ac:dyDescent="0.25"/>
  <cols>
    <col min="1" max="1" width="49.140625" style="253" customWidth="1"/>
    <col min="2" max="2" width="20.28515625" style="253" customWidth="1"/>
    <col min="3" max="3" width="12.85546875" style="253" customWidth="1"/>
    <col min="4" max="4" width="12.140625" style="253" bestFit="1" customWidth="1"/>
    <col min="5" max="5" width="10.42578125" style="253" customWidth="1"/>
    <col min="6" max="16384" width="11.42578125" style="253"/>
  </cols>
  <sheetData>
    <row r="1" spans="1:24" x14ac:dyDescent="0.25">
      <c r="A1" s="273" t="s">
        <v>880</v>
      </c>
      <c r="B1" s="275">
        <f>'Beschreibung der Anlagen'!D14</f>
        <v>1</v>
      </c>
      <c r="D1" s="273" t="s">
        <v>881</v>
      </c>
      <c r="E1" s="322" t="s">
        <v>882</v>
      </c>
      <c r="F1" s="321" t="s">
        <v>883</v>
      </c>
      <c r="G1" s="281"/>
      <c r="H1" s="281"/>
      <c r="I1" s="282"/>
    </row>
    <row r="2" spans="1:24" x14ac:dyDescent="0.25">
      <c r="A2" s="274" t="s">
        <v>884</v>
      </c>
      <c r="B2" s="341" t="e">
        <f>INDEX(Installation_data_val,MATCH("Dénomination du site de production",Installation_data_name,0),B1)</f>
        <v>#N/A</v>
      </c>
      <c r="D2" s="274" t="s">
        <v>885</v>
      </c>
      <c r="E2" s="285"/>
      <c r="F2" s="285"/>
      <c r="G2" s="285"/>
      <c r="H2" s="285"/>
      <c r="I2" s="286"/>
    </row>
    <row r="3" spans="1:24" x14ac:dyDescent="0.25">
      <c r="A3" s="274" t="s">
        <v>886</v>
      </c>
      <c r="B3" s="341" t="e">
        <f>INDEX(Installation_data_val,MATCH("Producteur",Installation_data_name,0),B1)</f>
        <v>#N/A</v>
      </c>
      <c r="D3" s="283"/>
      <c r="E3" s="284" t="s">
        <v>887</v>
      </c>
      <c r="F3" s="285"/>
      <c r="G3" s="285"/>
      <c r="H3" s="285"/>
      <c r="I3" s="286"/>
    </row>
    <row r="4" spans="1:24" x14ac:dyDescent="0.25">
      <c r="A4" s="274" t="s">
        <v>888</v>
      </c>
      <c r="B4" s="342" t="e">
        <f>INDEX(Installation_data_val,MATCH("Puissance électrique nette développable (Pend) [MW]",Installation_data_name,0),B1)</f>
        <v>#N/A</v>
      </c>
      <c r="D4" s="287"/>
      <c r="E4" s="284" t="s">
        <v>889</v>
      </c>
      <c r="F4" s="285"/>
      <c r="G4" s="285"/>
      <c r="H4" s="285"/>
      <c r="I4" s="286"/>
    </row>
    <row r="5" spans="1:24" x14ac:dyDescent="0.25">
      <c r="A5" s="300" t="s">
        <v>890</v>
      </c>
      <c r="B5" s="343" t="e">
        <f>INDEX(Installation_data_val,MATCH("Date de mise en service (date initialisation comptage CGO par OA)",Installation_data_name,0),B1)</f>
        <v>#N/A</v>
      </c>
      <c r="D5" s="288"/>
      <c r="E5" s="289" t="s">
        <v>891</v>
      </c>
      <c r="F5" s="290"/>
      <c r="G5" s="290"/>
      <c r="H5" s="290"/>
      <c r="I5" s="291"/>
    </row>
    <row r="7" spans="1:24" s="254" customFormat="1" x14ac:dyDescent="0.25">
      <c r="A7" s="272" t="s">
        <v>892</v>
      </c>
      <c r="B7" s="272" t="s">
        <v>893</v>
      </c>
      <c r="C7" s="272" t="s">
        <v>894</v>
      </c>
      <c r="D7" s="272">
        <v>0</v>
      </c>
      <c r="E7" s="272">
        <f t="shared" ref="E7:X7" si="0">D7+1</f>
        <v>1</v>
      </c>
      <c r="F7" s="272">
        <f t="shared" si="0"/>
        <v>2</v>
      </c>
      <c r="G7" s="272">
        <f t="shared" si="0"/>
        <v>3</v>
      </c>
      <c r="H7" s="272">
        <f t="shared" si="0"/>
        <v>4</v>
      </c>
      <c r="I7" s="272">
        <f t="shared" si="0"/>
        <v>5</v>
      </c>
      <c r="J7" s="272">
        <f t="shared" si="0"/>
        <v>6</v>
      </c>
      <c r="K7" s="272">
        <f t="shared" si="0"/>
        <v>7</v>
      </c>
      <c r="L7" s="272">
        <f t="shared" si="0"/>
        <v>8</v>
      </c>
      <c r="M7" s="272">
        <f t="shared" si="0"/>
        <v>9</v>
      </c>
      <c r="N7" s="272">
        <f t="shared" si="0"/>
        <v>10</v>
      </c>
      <c r="O7" s="272">
        <f t="shared" si="0"/>
        <v>11</v>
      </c>
      <c r="P7" s="272">
        <f t="shared" si="0"/>
        <v>12</v>
      </c>
      <c r="Q7" s="272">
        <f t="shared" si="0"/>
        <v>13</v>
      </c>
      <c r="R7" s="272">
        <f t="shared" si="0"/>
        <v>14</v>
      </c>
      <c r="S7" s="272">
        <f t="shared" si="0"/>
        <v>15</v>
      </c>
      <c r="T7" s="272">
        <f t="shared" si="0"/>
        <v>16</v>
      </c>
      <c r="U7" s="272">
        <f t="shared" si="0"/>
        <v>17</v>
      </c>
      <c r="V7" s="272">
        <f t="shared" si="0"/>
        <v>18</v>
      </c>
      <c r="W7" s="272">
        <f t="shared" si="0"/>
        <v>19</v>
      </c>
      <c r="X7" s="272">
        <f t="shared" si="0"/>
        <v>20</v>
      </c>
    </row>
    <row r="8" spans="1:24" s="266" customFormat="1" x14ac:dyDescent="0.25">
      <c r="A8" s="329" t="s">
        <v>895</v>
      </c>
      <c r="D8" s="344"/>
      <c r="E8" s="345" t="e">
        <f>DATE(YEAR(B5),MONTH(B5),DAY(B5))</f>
        <v>#N/A</v>
      </c>
      <c r="F8" s="345" t="e">
        <f t="shared" ref="F8:X9" si="1">DATE(YEAR(E8)+1,MONTH(E8),DAY(E8))</f>
        <v>#N/A</v>
      </c>
      <c r="G8" s="345" t="e">
        <f t="shared" ref="G8:X8" si="2">DATE(YEAR(F8)+1,MONTH(F8),DAY(F8))</f>
        <v>#N/A</v>
      </c>
      <c r="H8" s="345" t="e">
        <f t="shared" si="2"/>
        <v>#N/A</v>
      </c>
      <c r="I8" s="345" t="e">
        <f t="shared" si="2"/>
        <v>#N/A</v>
      </c>
      <c r="J8" s="345" t="e">
        <f t="shared" si="2"/>
        <v>#N/A</v>
      </c>
      <c r="K8" s="345" t="e">
        <f t="shared" si="2"/>
        <v>#N/A</v>
      </c>
      <c r="L8" s="345" t="e">
        <f t="shared" si="2"/>
        <v>#N/A</v>
      </c>
      <c r="M8" s="345" t="e">
        <f t="shared" si="2"/>
        <v>#N/A</v>
      </c>
      <c r="N8" s="345" t="e">
        <f t="shared" si="2"/>
        <v>#N/A</v>
      </c>
      <c r="O8" s="345" t="e">
        <f t="shared" si="2"/>
        <v>#N/A</v>
      </c>
      <c r="P8" s="345" t="e">
        <f t="shared" si="2"/>
        <v>#N/A</v>
      </c>
      <c r="Q8" s="345" t="e">
        <f t="shared" si="2"/>
        <v>#N/A</v>
      </c>
      <c r="R8" s="345" t="e">
        <f t="shared" si="2"/>
        <v>#N/A</v>
      </c>
      <c r="S8" s="345" t="e">
        <f t="shared" si="2"/>
        <v>#N/A</v>
      </c>
      <c r="T8" s="345" t="e">
        <f t="shared" si="2"/>
        <v>#N/A</v>
      </c>
      <c r="U8" s="345" t="e">
        <f t="shared" si="2"/>
        <v>#N/A</v>
      </c>
      <c r="V8" s="345" t="e">
        <f t="shared" si="2"/>
        <v>#N/A</v>
      </c>
      <c r="W8" s="345" t="e">
        <f t="shared" si="2"/>
        <v>#N/A</v>
      </c>
      <c r="X8" s="345" t="e">
        <f t="shared" si="2"/>
        <v>#N/A</v>
      </c>
    </row>
    <row r="9" spans="1:24" x14ac:dyDescent="0.25">
      <c r="A9" s="262" t="s">
        <v>896</v>
      </c>
      <c r="D9" s="346"/>
      <c r="E9" s="345" t="e">
        <f>DATE(YEAR(B5)+1,MONTH(B5)-1,DAY(B5))</f>
        <v>#N/A</v>
      </c>
      <c r="F9" s="345" t="e">
        <f t="shared" si="1"/>
        <v>#N/A</v>
      </c>
      <c r="G9" s="345" t="e">
        <f t="shared" si="1"/>
        <v>#N/A</v>
      </c>
      <c r="H9" s="345" t="e">
        <f t="shared" si="1"/>
        <v>#N/A</v>
      </c>
      <c r="I9" s="345" t="e">
        <f t="shared" si="1"/>
        <v>#N/A</v>
      </c>
      <c r="J9" s="345" t="e">
        <f t="shared" si="1"/>
        <v>#N/A</v>
      </c>
      <c r="K9" s="345" t="e">
        <f t="shared" si="1"/>
        <v>#N/A</v>
      </c>
      <c r="L9" s="345" t="e">
        <f t="shared" si="1"/>
        <v>#N/A</v>
      </c>
      <c r="M9" s="345" t="e">
        <f t="shared" si="1"/>
        <v>#N/A</v>
      </c>
      <c r="N9" s="345" t="e">
        <f t="shared" si="1"/>
        <v>#N/A</v>
      </c>
      <c r="O9" s="345" t="e">
        <f t="shared" si="1"/>
        <v>#N/A</v>
      </c>
      <c r="P9" s="345" t="e">
        <f t="shared" si="1"/>
        <v>#N/A</v>
      </c>
      <c r="Q9" s="345" t="e">
        <f t="shared" si="1"/>
        <v>#N/A</v>
      </c>
      <c r="R9" s="345" t="e">
        <f t="shared" si="1"/>
        <v>#N/A</v>
      </c>
      <c r="S9" s="345" t="e">
        <f t="shared" si="1"/>
        <v>#N/A</v>
      </c>
      <c r="T9" s="345" t="e">
        <f t="shared" si="1"/>
        <v>#N/A</v>
      </c>
      <c r="U9" s="345" t="e">
        <f t="shared" si="1"/>
        <v>#N/A</v>
      </c>
      <c r="V9" s="345" t="e">
        <f t="shared" si="1"/>
        <v>#N/A</v>
      </c>
      <c r="W9" s="345" t="e">
        <f t="shared" si="1"/>
        <v>#N/A</v>
      </c>
      <c r="X9" s="345" t="e">
        <f t="shared" si="1"/>
        <v>#N/A</v>
      </c>
    </row>
    <row r="11" spans="1:24" x14ac:dyDescent="0.25">
      <c r="A11" s="254" t="s">
        <v>897</v>
      </c>
      <c r="B11" s="276" t="s">
        <v>898</v>
      </c>
    </row>
    <row r="12" spans="1:24" ht="14.1" customHeight="1" outlineLevel="1" x14ac:dyDescent="0.25">
      <c r="A12" s="253" t="s">
        <v>899</v>
      </c>
      <c r="B12" s="276" t="s">
        <v>900</v>
      </c>
      <c r="C12" s="262" t="s">
        <v>901</v>
      </c>
      <c r="E12" s="269" t="e">
        <f>INDEX(INDIRECT("'Install. 0"&amp;$B$1&amp;" - Production'!Production_MWhe"),E$7)</f>
        <v>#REF!</v>
      </c>
      <c r="F12" s="269" t="e">
        <f>INDEX(INDIRECT("'Install. 0"&amp;$B$1&amp;" - Production'!Production_MWhe"),F$7)</f>
        <v>#REF!</v>
      </c>
      <c r="G12" s="269" t="e">
        <f t="shared" ref="G12:X12" si="3">INDEX(INDIRECT("'Install. 0"&amp;$B$1&amp;" - Production'!Production_MWhe"),G$7)</f>
        <v>#REF!</v>
      </c>
      <c r="H12" s="269" t="e">
        <f t="shared" si="3"/>
        <v>#REF!</v>
      </c>
      <c r="I12" s="269" t="e">
        <f t="shared" si="3"/>
        <v>#REF!</v>
      </c>
      <c r="J12" s="269" t="e">
        <f t="shared" si="3"/>
        <v>#REF!</v>
      </c>
      <c r="K12" s="269" t="e">
        <f t="shared" si="3"/>
        <v>#REF!</v>
      </c>
      <c r="L12" s="269" t="e">
        <f t="shared" si="3"/>
        <v>#REF!</v>
      </c>
      <c r="M12" s="269" t="e">
        <f t="shared" si="3"/>
        <v>#REF!</v>
      </c>
      <c r="N12" s="269" t="e">
        <f t="shared" si="3"/>
        <v>#REF!</v>
      </c>
      <c r="O12" s="269" t="e">
        <f t="shared" si="3"/>
        <v>#REF!</v>
      </c>
      <c r="P12" s="269" t="e">
        <f t="shared" si="3"/>
        <v>#REF!</v>
      </c>
      <c r="Q12" s="269" t="e">
        <f t="shared" si="3"/>
        <v>#REF!</v>
      </c>
      <c r="R12" s="269" t="e">
        <f t="shared" si="3"/>
        <v>#REF!</v>
      </c>
      <c r="S12" s="269" t="e">
        <f t="shared" si="3"/>
        <v>#REF!</v>
      </c>
      <c r="T12" s="269" t="e">
        <f t="shared" si="3"/>
        <v>#REF!</v>
      </c>
      <c r="U12" s="269" t="e">
        <f t="shared" si="3"/>
        <v>#REF!</v>
      </c>
      <c r="V12" s="269" t="e">
        <f t="shared" si="3"/>
        <v>#REF!</v>
      </c>
      <c r="W12" s="269" t="e">
        <f t="shared" si="3"/>
        <v>#REF!</v>
      </c>
      <c r="X12" s="269" t="e">
        <f t="shared" si="3"/>
        <v>#REF!</v>
      </c>
    </row>
    <row r="13" spans="1:24" ht="14.1" customHeight="1" outlineLevel="1" x14ac:dyDescent="0.25">
      <c r="A13" s="253" t="s">
        <v>902</v>
      </c>
      <c r="B13" s="276" t="s">
        <v>903</v>
      </c>
      <c r="C13" s="262" t="s">
        <v>904</v>
      </c>
      <c r="E13" s="269" t="e">
        <f t="shared" ref="E13:X13" si="4">INDEX(INDIRECT("'Install. 0"&amp;$B$1&amp;" - Production'!Production_autoconso"),E$7)*E$12</f>
        <v>#REF!</v>
      </c>
      <c r="F13" s="269" t="e">
        <f t="shared" si="4"/>
        <v>#REF!</v>
      </c>
      <c r="G13" s="269" t="e">
        <f t="shared" si="4"/>
        <v>#REF!</v>
      </c>
      <c r="H13" s="269" t="e">
        <f t="shared" si="4"/>
        <v>#REF!</v>
      </c>
      <c r="I13" s="269" t="e">
        <f t="shared" si="4"/>
        <v>#REF!</v>
      </c>
      <c r="J13" s="269" t="e">
        <f t="shared" si="4"/>
        <v>#REF!</v>
      </c>
      <c r="K13" s="269" t="e">
        <f t="shared" si="4"/>
        <v>#REF!</v>
      </c>
      <c r="L13" s="269" t="e">
        <f t="shared" si="4"/>
        <v>#REF!</v>
      </c>
      <c r="M13" s="269" t="e">
        <f t="shared" si="4"/>
        <v>#REF!</v>
      </c>
      <c r="N13" s="269" t="e">
        <f t="shared" si="4"/>
        <v>#REF!</v>
      </c>
      <c r="O13" s="269" t="e">
        <f t="shared" si="4"/>
        <v>#REF!</v>
      </c>
      <c r="P13" s="269" t="e">
        <f t="shared" si="4"/>
        <v>#REF!</v>
      </c>
      <c r="Q13" s="269" t="e">
        <f t="shared" si="4"/>
        <v>#REF!</v>
      </c>
      <c r="R13" s="269" t="e">
        <f t="shared" si="4"/>
        <v>#REF!</v>
      </c>
      <c r="S13" s="269" t="e">
        <f t="shared" si="4"/>
        <v>#REF!</v>
      </c>
      <c r="T13" s="269" t="e">
        <f t="shared" si="4"/>
        <v>#REF!</v>
      </c>
      <c r="U13" s="269" t="e">
        <f t="shared" si="4"/>
        <v>#REF!</v>
      </c>
      <c r="V13" s="269" t="e">
        <f t="shared" si="4"/>
        <v>#REF!</v>
      </c>
      <c r="W13" s="269" t="e">
        <f t="shared" si="4"/>
        <v>#REF!</v>
      </c>
      <c r="X13" s="269" t="e">
        <f t="shared" si="4"/>
        <v>#REF!</v>
      </c>
    </row>
    <row r="14" spans="1:24" ht="14.1" customHeight="1" outlineLevel="1" x14ac:dyDescent="0.25">
      <c r="A14" s="253" t="s">
        <v>905</v>
      </c>
      <c r="B14" s="276" t="s">
        <v>906</v>
      </c>
      <c r="C14" s="262" t="s">
        <v>907</v>
      </c>
      <c r="E14" s="269" t="e">
        <f t="shared" ref="E14:X14" si="5">INDEX(INDIRECT("'Install. 0"&amp;$B$1&amp;" - Production'!Production_fourniturelocale"),E$7)*E$12</f>
        <v>#REF!</v>
      </c>
      <c r="F14" s="269" t="e">
        <f t="shared" si="5"/>
        <v>#REF!</v>
      </c>
      <c r="G14" s="269" t="e">
        <f t="shared" si="5"/>
        <v>#REF!</v>
      </c>
      <c r="H14" s="269" t="e">
        <f t="shared" si="5"/>
        <v>#REF!</v>
      </c>
      <c r="I14" s="269" t="e">
        <f t="shared" si="5"/>
        <v>#REF!</v>
      </c>
      <c r="J14" s="269" t="e">
        <f t="shared" si="5"/>
        <v>#REF!</v>
      </c>
      <c r="K14" s="269" t="e">
        <f t="shared" si="5"/>
        <v>#REF!</v>
      </c>
      <c r="L14" s="269" t="e">
        <f t="shared" si="5"/>
        <v>#REF!</v>
      </c>
      <c r="M14" s="269" t="e">
        <f t="shared" si="5"/>
        <v>#REF!</v>
      </c>
      <c r="N14" s="269" t="e">
        <f t="shared" si="5"/>
        <v>#REF!</v>
      </c>
      <c r="O14" s="269" t="e">
        <f t="shared" si="5"/>
        <v>#REF!</v>
      </c>
      <c r="P14" s="269" t="e">
        <f t="shared" si="5"/>
        <v>#REF!</v>
      </c>
      <c r="Q14" s="269" t="e">
        <f t="shared" si="5"/>
        <v>#REF!</v>
      </c>
      <c r="R14" s="269" t="e">
        <f t="shared" si="5"/>
        <v>#REF!</v>
      </c>
      <c r="S14" s="269" t="e">
        <f t="shared" si="5"/>
        <v>#REF!</v>
      </c>
      <c r="T14" s="269" t="e">
        <f t="shared" si="5"/>
        <v>#REF!</v>
      </c>
      <c r="U14" s="269" t="e">
        <f t="shared" si="5"/>
        <v>#REF!</v>
      </c>
      <c r="V14" s="269" t="e">
        <f t="shared" si="5"/>
        <v>#REF!</v>
      </c>
      <c r="W14" s="269" t="e">
        <f t="shared" si="5"/>
        <v>#REF!</v>
      </c>
      <c r="X14" s="269" t="e">
        <f t="shared" si="5"/>
        <v>#REF!</v>
      </c>
    </row>
    <row r="15" spans="1:24" ht="14.1" customHeight="1" outlineLevel="1" x14ac:dyDescent="0.25">
      <c r="A15" s="253" t="s">
        <v>908</v>
      </c>
      <c r="B15" s="276" t="s">
        <v>909</v>
      </c>
      <c r="C15" s="262" t="s">
        <v>910</v>
      </c>
      <c r="E15" s="269" t="e">
        <f>INDEX(INDIRECT("'Install. 0"&amp;$B$1&amp;" - Production'!Production_injecte"),E$7)*E12</f>
        <v>#REF!</v>
      </c>
      <c r="F15" s="269" t="e">
        <f>INDEX(INDIRECT("'Install. 0"&amp;$B$1&amp;" - Production'!Production_injecte"),F$7)*F12</f>
        <v>#REF!</v>
      </c>
      <c r="G15" s="269" t="e">
        <f t="shared" ref="G15:X15" si="6">INDEX(INDIRECT("'Install. 0"&amp;$B$1&amp;" - Production'!Production_injecte"),G$7)*G12</f>
        <v>#REF!</v>
      </c>
      <c r="H15" s="269" t="e">
        <f t="shared" si="6"/>
        <v>#REF!</v>
      </c>
      <c r="I15" s="269" t="e">
        <f t="shared" si="6"/>
        <v>#REF!</v>
      </c>
      <c r="J15" s="269" t="e">
        <f t="shared" si="6"/>
        <v>#REF!</v>
      </c>
      <c r="K15" s="269" t="e">
        <f t="shared" si="6"/>
        <v>#REF!</v>
      </c>
      <c r="L15" s="269" t="e">
        <f t="shared" si="6"/>
        <v>#REF!</v>
      </c>
      <c r="M15" s="269" t="e">
        <f t="shared" si="6"/>
        <v>#REF!</v>
      </c>
      <c r="N15" s="269" t="e">
        <f t="shared" si="6"/>
        <v>#REF!</v>
      </c>
      <c r="O15" s="269" t="e">
        <f t="shared" si="6"/>
        <v>#REF!</v>
      </c>
      <c r="P15" s="269" t="e">
        <f t="shared" si="6"/>
        <v>#REF!</v>
      </c>
      <c r="Q15" s="269" t="e">
        <f t="shared" si="6"/>
        <v>#REF!</v>
      </c>
      <c r="R15" s="269" t="e">
        <f t="shared" si="6"/>
        <v>#REF!</v>
      </c>
      <c r="S15" s="269" t="e">
        <f t="shared" si="6"/>
        <v>#REF!</v>
      </c>
      <c r="T15" s="269" t="e">
        <f t="shared" si="6"/>
        <v>#REF!</v>
      </c>
      <c r="U15" s="269" t="e">
        <f t="shared" si="6"/>
        <v>#REF!</v>
      </c>
      <c r="V15" s="269" t="e">
        <f t="shared" si="6"/>
        <v>#REF!</v>
      </c>
      <c r="W15" s="269" t="e">
        <f t="shared" si="6"/>
        <v>#REF!</v>
      </c>
      <c r="X15" s="269" t="e">
        <f t="shared" si="6"/>
        <v>#REF!</v>
      </c>
    </row>
    <row r="16" spans="1:24" ht="14.1" customHeight="1" outlineLevel="1" x14ac:dyDescent="0.25">
      <c r="B16" s="276"/>
      <c r="E16" s="267"/>
      <c r="F16" s="267"/>
      <c r="G16" s="267"/>
      <c r="H16" s="267"/>
      <c r="I16" s="267"/>
      <c r="J16" s="267"/>
      <c r="K16" s="267"/>
      <c r="L16" s="267"/>
      <c r="M16" s="267"/>
      <c r="N16" s="267"/>
      <c r="O16" s="267"/>
      <c r="P16" s="267"/>
      <c r="Q16" s="267"/>
      <c r="R16" s="267"/>
      <c r="S16" s="267"/>
      <c r="T16" s="267"/>
      <c r="U16" s="267"/>
      <c r="V16" s="267"/>
      <c r="W16" s="267"/>
      <c r="X16" s="267"/>
    </row>
    <row r="17" spans="1:25" ht="14.1" customHeight="1" outlineLevel="1" x14ac:dyDescent="0.25">
      <c r="A17" s="271" t="s">
        <v>911</v>
      </c>
      <c r="B17" s="278" t="s">
        <v>912</v>
      </c>
      <c r="C17" s="271" t="s">
        <v>913</v>
      </c>
      <c r="E17" s="270" t="e">
        <f>INDEX(INDIRECT("'Install. 0"&amp;$B$1&amp;" - Production'!ProductionPartSER"),E$7)</f>
        <v>#REF!</v>
      </c>
      <c r="F17" s="270" t="e">
        <f t="shared" ref="F17:X17" si="7">INDEX(INDIRECT("'Install. 0"&amp;$B$1&amp;" - Production'!ProductionPartSER"),F$7)</f>
        <v>#REF!</v>
      </c>
      <c r="G17" s="270" t="e">
        <f t="shared" si="7"/>
        <v>#REF!</v>
      </c>
      <c r="H17" s="270" t="e">
        <f t="shared" si="7"/>
        <v>#REF!</v>
      </c>
      <c r="I17" s="270" t="e">
        <f t="shared" si="7"/>
        <v>#REF!</v>
      </c>
      <c r="J17" s="270" t="e">
        <f t="shared" si="7"/>
        <v>#REF!</v>
      </c>
      <c r="K17" s="270" t="e">
        <f t="shared" si="7"/>
        <v>#REF!</v>
      </c>
      <c r="L17" s="270" t="e">
        <f t="shared" si="7"/>
        <v>#REF!</v>
      </c>
      <c r="M17" s="270" t="e">
        <f t="shared" si="7"/>
        <v>#REF!</v>
      </c>
      <c r="N17" s="270" t="e">
        <f t="shared" si="7"/>
        <v>#REF!</v>
      </c>
      <c r="O17" s="270" t="e">
        <f t="shared" si="7"/>
        <v>#REF!</v>
      </c>
      <c r="P17" s="270" t="e">
        <f t="shared" si="7"/>
        <v>#REF!</v>
      </c>
      <c r="Q17" s="270" t="e">
        <f t="shared" si="7"/>
        <v>#REF!</v>
      </c>
      <c r="R17" s="270" t="e">
        <f t="shared" si="7"/>
        <v>#REF!</v>
      </c>
      <c r="S17" s="270" t="e">
        <f t="shared" si="7"/>
        <v>#REF!</v>
      </c>
      <c r="T17" s="270" t="e">
        <f t="shared" si="7"/>
        <v>#REF!</v>
      </c>
      <c r="U17" s="270" t="e">
        <f t="shared" si="7"/>
        <v>#REF!</v>
      </c>
      <c r="V17" s="270" t="e">
        <f t="shared" si="7"/>
        <v>#REF!</v>
      </c>
      <c r="W17" s="270" t="e">
        <f t="shared" si="7"/>
        <v>#REF!</v>
      </c>
      <c r="X17" s="270" t="e">
        <f t="shared" si="7"/>
        <v>#REF!</v>
      </c>
    </row>
    <row r="18" spans="1:25" ht="14.1" customHeight="1" outlineLevel="1" x14ac:dyDescent="0.25">
      <c r="A18" s="253" t="s">
        <v>914</v>
      </c>
      <c r="B18" s="276" t="s">
        <v>915</v>
      </c>
      <c r="C18" s="262" t="s">
        <v>916</v>
      </c>
      <c r="E18" s="267" t="e">
        <f t="shared" ref="E18:X18" si="8">E17*(E15+E14)</f>
        <v>#REF!</v>
      </c>
      <c r="F18" s="267" t="e">
        <f t="shared" si="8"/>
        <v>#REF!</v>
      </c>
      <c r="G18" s="267" t="e">
        <f t="shared" si="8"/>
        <v>#REF!</v>
      </c>
      <c r="H18" s="267" t="e">
        <f t="shared" si="8"/>
        <v>#REF!</v>
      </c>
      <c r="I18" s="267" t="e">
        <f t="shared" si="8"/>
        <v>#REF!</v>
      </c>
      <c r="J18" s="267" t="e">
        <f t="shared" si="8"/>
        <v>#REF!</v>
      </c>
      <c r="K18" s="267" t="e">
        <f t="shared" si="8"/>
        <v>#REF!</v>
      </c>
      <c r="L18" s="267" t="e">
        <f t="shared" si="8"/>
        <v>#REF!</v>
      </c>
      <c r="M18" s="267" t="e">
        <f t="shared" si="8"/>
        <v>#REF!</v>
      </c>
      <c r="N18" s="267" t="e">
        <f t="shared" si="8"/>
        <v>#REF!</v>
      </c>
      <c r="O18" s="267" t="e">
        <f t="shared" si="8"/>
        <v>#REF!</v>
      </c>
      <c r="P18" s="267" t="e">
        <f t="shared" si="8"/>
        <v>#REF!</v>
      </c>
      <c r="Q18" s="267" t="e">
        <f t="shared" si="8"/>
        <v>#REF!</v>
      </c>
      <c r="R18" s="267" t="e">
        <f t="shared" si="8"/>
        <v>#REF!</v>
      </c>
      <c r="S18" s="267" t="e">
        <f t="shared" si="8"/>
        <v>#REF!</v>
      </c>
      <c r="T18" s="267" t="e">
        <f t="shared" si="8"/>
        <v>#REF!</v>
      </c>
      <c r="U18" s="267" t="e">
        <f t="shared" si="8"/>
        <v>#REF!</v>
      </c>
      <c r="V18" s="267" t="e">
        <f t="shared" si="8"/>
        <v>#REF!</v>
      </c>
      <c r="W18" s="267" t="e">
        <f t="shared" si="8"/>
        <v>#REF!</v>
      </c>
      <c r="X18" s="267" t="e">
        <f t="shared" si="8"/>
        <v>#REF!</v>
      </c>
    </row>
    <row r="19" spans="1:25" ht="14.1" customHeight="1" outlineLevel="1" x14ac:dyDescent="0.25">
      <c r="B19" s="276"/>
    </row>
    <row r="20" spans="1:25" ht="14.1" customHeight="1" outlineLevel="1" x14ac:dyDescent="0.25">
      <c r="A20" s="253" t="s">
        <v>917</v>
      </c>
      <c r="B20" s="276" t="s">
        <v>918</v>
      </c>
      <c r="C20" s="262" t="s">
        <v>919</v>
      </c>
      <c r="E20" s="269" t="e">
        <f>INDEX(INDIRECT("'Install. 0"&amp;$B$1&amp;" - Production'!Production_MWhq"),E$7)</f>
        <v>#REF!</v>
      </c>
      <c r="F20" s="269" t="e">
        <f t="shared" ref="F20:X20" si="9">INDEX(INDIRECT("'Install. 0"&amp;$B$1&amp;" - Production'!Production_MWhq"),F$7)</f>
        <v>#REF!</v>
      </c>
      <c r="G20" s="269" t="e">
        <f t="shared" si="9"/>
        <v>#REF!</v>
      </c>
      <c r="H20" s="269" t="e">
        <f t="shared" si="9"/>
        <v>#REF!</v>
      </c>
      <c r="I20" s="269" t="e">
        <f t="shared" si="9"/>
        <v>#REF!</v>
      </c>
      <c r="J20" s="269" t="e">
        <f t="shared" si="9"/>
        <v>#REF!</v>
      </c>
      <c r="K20" s="269" t="e">
        <f t="shared" si="9"/>
        <v>#REF!</v>
      </c>
      <c r="L20" s="269" t="e">
        <f t="shared" si="9"/>
        <v>#REF!</v>
      </c>
      <c r="M20" s="269" t="e">
        <f t="shared" si="9"/>
        <v>#REF!</v>
      </c>
      <c r="N20" s="269" t="e">
        <f t="shared" si="9"/>
        <v>#REF!</v>
      </c>
      <c r="O20" s="269" t="e">
        <f t="shared" si="9"/>
        <v>#REF!</v>
      </c>
      <c r="P20" s="269" t="e">
        <f t="shared" si="9"/>
        <v>#REF!</v>
      </c>
      <c r="Q20" s="269" t="e">
        <f t="shared" si="9"/>
        <v>#REF!</v>
      </c>
      <c r="R20" s="269" t="e">
        <f t="shared" si="9"/>
        <v>#REF!</v>
      </c>
      <c r="S20" s="269" t="e">
        <f t="shared" si="9"/>
        <v>#REF!</v>
      </c>
      <c r="T20" s="269" t="e">
        <f t="shared" si="9"/>
        <v>#REF!</v>
      </c>
      <c r="U20" s="269" t="e">
        <f t="shared" si="9"/>
        <v>#REF!</v>
      </c>
      <c r="V20" s="269" t="e">
        <f t="shared" si="9"/>
        <v>#REF!</v>
      </c>
      <c r="W20" s="269" t="e">
        <f t="shared" si="9"/>
        <v>#REF!</v>
      </c>
      <c r="X20" s="269" t="e">
        <f t="shared" si="9"/>
        <v>#REF!</v>
      </c>
    </row>
    <row r="21" spans="1:25" ht="14.1" customHeight="1" outlineLevel="1" x14ac:dyDescent="0.25">
      <c r="A21" s="271" t="s">
        <v>920</v>
      </c>
      <c r="B21" s="278" t="s">
        <v>921</v>
      </c>
      <c r="C21" s="271" t="s">
        <v>922</v>
      </c>
      <c r="E21" s="269" t="e">
        <f>E20*INDEX(INDIRECT("'Install. 0"&amp;$B$1&amp;" - Production'!Chaleur_autoconso"),E$7)</f>
        <v>#REF!</v>
      </c>
      <c r="F21" s="269" t="e">
        <f t="shared" ref="F21:X21" si="10">F20*INDEX(INDIRECT("'Install. 0"&amp;$B$1&amp;" - Production'!Chaleur_autoconso"),F$7)</f>
        <v>#REF!</v>
      </c>
      <c r="G21" s="269" t="e">
        <f t="shared" si="10"/>
        <v>#REF!</v>
      </c>
      <c r="H21" s="269" t="e">
        <f t="shared" si="10"/>
        <v>#REF!</v>
      </c>
      <c r="I21" s="269" t="e">
        <f t="shared" si="10"/>
        <v>#REF!</v>
      </c>
      <c r="J21" s="269" t="e">
        <f t="shared" si="10"/>
        <v>#REF!</v>
      </c>
      <c r="K21" s="269" t="e">
        <f t="shared" si="10"/>
        <v>#REF!</v>
      </c>
      <c r="L21" s="269" t="e">
        <f t="shared" si="10"/>
        <v>#REF!</v>
      </c>
      <c r="M21" s="269" t="e">
        <f t="shared" si="10"/>
        <v>#REF!</v>
      </c>
      <c r="N21" s="269" t="e">
        <f t="shared" si="10"/>
        <v>#REF!</v>
      </c>
      <c r="O21" s="269" t="e">
        <f t="shared" si="10"/>
        <v>#REF!</v>
      </c>
      <c r="P21" s="269" t="e">
        <f t="shared" si="10"/>
        <v>#REF!</v>
      </c>
      <c r="Q21" s="269" t="e">
        <f t="shared" si="10"/>
        <v>#REF!</v>
      </c>
      <c r="R21" s="269" t="e">
        <f t="shared" si="10"/>
        <v>#REF!</v>
      </c>
      <c r="S21" s="269" t="e">
        <f t="shared" si="10"/>
        <v>#REF!</v>
      </c>
      <c r="T21" s="269" t="e">
        <f t="shared" si="10"/>
        <v>#REF!</v>
      </c>
      <c r="U21" s="269" t="e">
        <f t="shared" si="10"/>
        <v>#REF!</v>
      </c>
      <c r="V21" s="269" t="e">
        <f t="shared" si="10"/>
        <v>#REF!</v>
      </c>
      <c r="W21" s="269" t="e">
        <f t="shared" si="10"/>
        <v>#REF!</v>
      </c>
      <c r="X21" s="269" t="e">
        <f t="shared" si="10"/>
        <v>#REF!</v>
      </c>
    </row>
    <row r="22" spans="1:25" ht="14.1" customHeight="1" outlineLevel="1" x14ac:dyDescent="0.25">
      <c r="A22" s="271" t="s">
        <v>923</v>
      </c>
      <c r="B22" s="278" t="s">
        <v>924</v>
      </c>
      <c r="C22" s="271" t="s">
        <v>925</v>
      </c>
      <c r="E22" s="269" t="e">
        <f>E20*(100%-INDEX(INDIRECT("'Install. 0"&amp;$B$1&amp;" - Production'!Chaleur_autoconso"),E$7))</f>
        <v>#REF!</v>
      </c>
      <c r="F22" s="269" t="e">
        <f t="shared" ref="F22:X22" si="11">F20*(100%-INDEX(INDIRECT("'Install. 0"&amp;$B$1&amp;" - Production'!Chaleur_autoconso"),F$7))</f>
        <v>#REF!</v>
      </c>
      <c r="G22" s="269" t="e">
        <f t="shared" si="11"/>
        <v>#REF!</v>
      </c>
      <c r="H22" s="269" t="e">
        <f t="shared" si="11"/>
        <v>#REF!</v>
      </c>
      <c r="I22" s="269" t="e">
        <f t="shared" si="11"/>
        <v>#REF!</v>
      </c>
      <c r="J22" s="269" t="e">
        <f t="shared" si="11"/>
        <v>#REF!</v>
      </c>
      <c r="K22" s="269" t="e">
        <f t="shared" si="11"/>
        <v>#REF!</v>
      </c>
      <c r="L22" s="269" t="e">
        <f t="shared" si="11"/>
        <v>#REF!</v>
      </c>
      <c r="M22" s="269" t="e">
        <f t="shared" si="11"/>
        <v>#REF!</v>
      </c>
      <c r="N22" s="269" t="e">
        <f t="shared" si="11"/>
        <v>#REF!</v>
      </c>
      <c r="O22" s="269" t="e">
        <f t="shared" si="11"/>
        <v>#REF!</v>
      </c>
      <c r="P22" s="269" t="e">
        <f t="shared" si="11"/>
        <v>#REF!</v>
      </c>
      <c r="Q22" s="269" t="e">
        <f t="shared" si="11"/>
        <v>#REF!</v>
      </c>
      <c r="R22" s="269" t="e">
        <f t="shared" si="11"/>
        <v>#REF!</v>
      </c>
      <c r="S22" s="269" t="e">
        <f t="shared" si="11"/>
        <v>#REF!</v>
      </c>
      <c r="T22" s="269" t="e">
        <f t="shared" si="11"/>
        <v>#REF!</v>
      </c>
      <c r="U22" s="269" t="e">
        <f t="shared" si="11"/>
        <v>#REF!</v>
      </c>
      <c r="V22" s="269" t="e">
        <f t="shared" si="11"/>
        <v>#REF!</v>
      </c>
      <c r="W22" s="269" t="e">
        <f t="shared" si="11"/>
        <v>#REF!</v>
      </c>
      <c r="X22" s="269" t="e">
        <f t="shared" si="11"/>
        <v>#REF!</v>
      </c>
    </row>
    <row r="23" spans="1:25" ht="14.1" customHeight="1" outlineLevel="1" x14ac:dyDescent="0.25">
      <c r="B23" s="276"/>
    </row>
    <row r="24" spans="1:25" ht="14.1" customHeight="1" outlineLevel="1" x14ac:dyDescent="0.25">
      <c r="A24" s="262" t="s">
        <v>926</v>
      </c>
      <c r="B24" s="276" t="s">
        <v>927</v>
      </c>
      <c r="C24" s="262" t="s">
        <v>928</v>
      </c>
      <c r="E24" s="269" t="e">
        <f t="shared" ref="E24:X24" si="12">INDEX(INDIRECT("'Install. 0"&amp;$B$1&amp;" - Production'!Energie_Entrante"),E7)</f>
        <v>#REF!</v>
      </c>
      <c r="F24" s="269" t="e">
        <f t="shared" si="12"/>
        <v>#REF!</v>
      </c>
      <c r="G24" s="269" t="e">
        <f t="shared" si="12"/>
        <v>#REF!</v>
      </c>
      <c r="H24" s="269" t="e">
        <f t="shared" si="12"/>
        <v>#REF!</v>
      </c>
      <c r="I24" s="269" t="e">
        <f t="shared" si="12"/>
        <v>#REF!</v>
      </c>
      <c r="J24" s="269" t="e">
        <f t="shared" si="12"/>
        <v>#REF!</v>
      </c>
      <c r="K24" s="269" t="e">
        <f t="shared" si="12"/>
        <v>#REF!</v>
      </c>
      <c r="L24" s="269" t="e">
        <f t="shared" si="12"/>
        <v>#REF!</v>
      </c>
      <c r="M24" s="269" t="e">
        <f t="shared" si="12"/>
        <v>#REF!</v>
      </c>
      <c r="N24" s="269" t="e">
        <f t="shared" si="12"/>
        <v>#REF!</v>
      </c>
      <c r="O24" s="269" t="e">
        <f t="shared" si="12"/>
        <v>#REF!</v>
      </c>
      <c r="P24" s="269" t="e">
        <f t="shared" si="12"/>
        <v>#REF!</v>
      </c>
      <c r="Q24" s="269" t="e">
        <f t="shared" si="12"/>
        <v>#REF!</v>
      </c>
      <c r="R24" s="269" t="e">
        <f t="shared" si="12"/>
        <v>#REF!</v>
      </c>
      <c r="S24" s="269" t="e">
        <f t="shared" si="12"/>
        <v>#REF!</v>
      </c>
      <c r="T24" s="269" t="e">
        <f t="shared" si="12"/>
        <v>#REF!</v>
      </c>
      <c r="U24" s="269" t="e">
        <f t="shared" si="12"/>
        <v>#REF!</v>
      </c>
      <c r="V24" s="269" t="e">
        <f t="shared" si="12"/>
        <v>#REF!</v>
      </c>
      <c r="W24" s="269" t="e">
        <f t="shared" si="12"/>
        <v>#REF!</v>
      </c>
      <c r="X24" s="269" t="e">
        <f t="shared" si="12"/>
        <v>#REF!</v>
      </c>
    </row>
    <row r="25" spans="1:25" x14ac:dyDescent="0.25">
      <c r="B25" s="276"/>
    </row>
    <row r="26" spans="1:25" x14ac:dyDescent="0.25">
      <c r="A26" s="254" t="s">
        <v>929</v>
      </c>
      <c r="D26" s="312" t="s">
        <v>930</v>
      </c>
    </row>
    <row r="27" spans="1:25" ht="18" customHeight="1" x14ac:dyDescent="0.25">
      <c r="A27" s="312" t="s">
        <v>931</v>
      </c>
    </row>
    <row r="28" spans="1:25" outlineLevel="1" x14ac:dyDescent="0.25">
      <c r="A28" s="262" t="s">
        <v>932</v>
      </c>
      <c r="B28" s="325"/>
      <c r="C28" s="262" t="s">
        <v>933</v>
      </c>
      <c r="D28" s="294" t="e">
        <f>HLOOKUP(YEAR($B$5),Référence_prix,3)</f>
        <v>#N/A</v>
      </c>
      <c r="E28" s="295" t="e">
        <f t="shared" ref="E28:X28" si="13">D28*(1+2%)</f>
        <v>#N/A</v>
      </c>
      <c r="F28" s="295" t="e">
        <f t="shared" si="13"/>
        <v>#N/A</v>
      </c>
      <c r="G28" s="295" t="e">
        <f t="shared" si="13"/>
        <v>#N/A</v>
      </c>
      <c r="H28" s="295" t="e">
        <f t="shared" si="13"/>
        <v>#N/A</v>
      </c>
      <c r="I28" s="295" t="e">
        <f t="shared" si="13"/>
        <v>#N/A</v>
      </c>
      <c r="J28" s="295" t="e">
        <f t="shared" si="13"/>
        <v>#N/A</v>
      </c>
      <c r="K28" s="295" t="e">
        <f t="shared" si="13"/>
        <v>#N/A</v>
      </c>
      <c r="L28" s="295" t="e">
        <f t="shared" si="13"/>
        <v>#N/A</v>
      </c>
      <c r="M28" s="295" t="e">
        <f t="shared" si="13"/>
        <v>#N/A</v>
      </c>
      <c r="N28" s="295" t="e">
        <f t="shared" si="13"/>
        <v>#N/A</v>
      </c>
      <c r="O28" s="295" t="e">
        <f t="shared" si="13"/>
        <v>#N/A</v>
      </c>
      <c r="P28" s="295" t="e">
        <f t="shared" si="13"/>
        <v>#N/A</v>
      </c>
      <c r="Q28" s="295" t="e">
        <f t="shared" si="13"/>
        <v>#N/A</v>
      </c>
      <c r="R28" s="295" t="e">
        <f t="shared" si="13"/>
        <v>#N/A</v>
      </c>
      <c r="S28" s="295" t="e">
        <f t="shared" si="13"/>
        <v>#N/A</v>
      </c>
      <c r="T28" s="295" t="e">
        <f t="shared" si="13"/>
        <v>#N/A</v>
      </c>
      <c r="U28" s="295" t="e">
        <f t="shared" si="13"/>
        <v>#N/A</v>
      </c>
      <c r="V28" s="295" t="e">
        <f t="shared" si="13"/>
        <v>#N/A</v>
      </c>
      <c r="W28" s="295" t="e">
        <f t="shared" si="13"/>
        <v>#N/A</v>
      </c>
      <c r="X28" s="295" t="e">
        <f t="shared" si="13"/>
        <v>#N/A</v>
      </c>
    </row>
    <row r="29" spans="1:25" s="292" customFormat="1" outlineLevel="1" x14ac:dyDescent="0.25">
      <c r="A29" s="262" t="s">
        <v>934</v>
      </c>
      <c r="B29" s="326"/>
      <c r="C29" s="262" t="s">
        <v>935</v>
      </c>
      <c r="D29" s="294" t="e">
        <f>HLOOKUP(YEAR($B$5),Référence_prix,2)</f>
        <v>#N/A</v>
      </c>
      <c r="E29" s="295" t="e">
        <f t="shared" ref="E29:X29" si="14">D29*(1+2%)</f>
        <v>#N/A</v>
      </c>
      <c r="F29" s="295" t="e">
        <f t="shared" si="14"/>
        <v>#N/A</v>
      </c>
      <c r="G29" s="295" t="e">
        <f t="shared" si="14"/>
        <v>#N/A</v>
      </c>
      <c r="H29" s="295" t="e">
        <f t="shared" si="14"/>
        <v>#N/A</v>
      </c>
      <c r="I29" s="295" t="e">
        <f t="shared" si="14"/>
        <v>#N/A</v>
      </c>
      <c r="J29" s="295" t="e">
        <f t="shared" si="14"/>
        <v>#N/A</v>
      </c>
      <c r="K29" s="295" t="e">
        <f t="shared" si="14"/>
        <v>#N/A</v>
      </c>
      <c r="L29" s="295" t="e">
        <f t="shared" si="14"/>
        <v>#N/A</v>
      </c>
      <c r="M29" s="295" t="e">
        <f t="shared" si="14"/>
        <v>#N/A</v>
      </c>
      <c r="N29" s="295" t="e">
        <f t="shared" si="14"/>
        <v>#N/A</v>
      </c>
      <c r="O29" s="295" t="e">
        <f t="shared" si="14"/>
        <v>#N/A</v>
      </c>
      <c r="P29" s="295" t="e">
        <f t="shared" si="14"/>
        <v>#N/A</v>
      </c>
      <c r="Q29" s="295" t="e">
        <f t="shared" si="14"/>
        <v>#N/A</v>
      </c>
      <c r="R29" s="295" t="e">
        <f t="shared" si="14"/>
        <v>#N/A</v>
      </c>
      <c r="S29" s="295" t="e">
        <f t="shared" si="14"/>
        <v>#N/A</v>
      </c>
      <c r="T29" s="295" t="e">
        <f t="shared" si="14"/>
        <v>#N/A</v>
      </c>
      <c r="U29" s="295" t="e">
        <f t="shared" si="14"/>
        <v>#N/A</v>
      </c>
      <c r="V29" s="295" t="e">
        <f t="shared" si="14"/>
        <v>#N/A</v>
      </c>
      <c r="W29" s="295" t="e">
        <f t="shared" si="14"/>
        <v>#N/A</v>
      </c>
      <c r="X29" s="295" t="e">
        <f t="shared" si="14"/>
        <v>#N/A</v>
      </c>
    </row>
    <row r="30" spans="1:25" s="292" customFormat="1" x14ac:dyDescent="0.25">
      <c r="A30" s="262" t="s">
        <v>936</v>
      </c>
      <c r="B30" s="327"/>
      <c r="C30" s="262" t="s">
        <v>937</v>
      </c>
      <c r="D30" s="293"/>
      <c r="E30" s="313" t="s">
        <v>1083</v>
      </c>
      <c r="F30" s="313" t="s">
        <v>1083</v>
      </c>
      <c r="G30" s="313" t="s">
        <v>1083</v>
      </c>
      <c r="H30" s="313" t="s">
        <v>1083</v>
      </c>
      <c r="I30" s="313" t="s">
        <v>1083</v>
      </c>
      <c r="J30" s="313" t="s">
        <v>1083</v>
      </c>
      <c r="K30" s="313" t="s">
        <v>1083</v>
      </c>
      <c r="L30" s="313" t="s">
        <v>1083</v>
      </c>
      <c r="M30" s="313" t="s">
        <v>1083</v>
      </c>
      <c r="N30" s="313" t="s">
        <v>1083</v>
      </c>
      <c r="O30" s="315" t="s">
        <v>1083</v>
      </c>
      <c r="P30" s="315" t="s">
        <v>1083</v>
      </c>
      <c r="Q30" s="315" t="s">
        <v>1083</v>
      </c>
      <c r="R30" s="315" t="s">
        <v>1083</v>
      </c>
      <c r="S30" s="315" t="s">
        <v>1083</v>
      </c>
      <c r="T30" s="315" t="s">
        <v>1083</v>
      </c>
      <c r="U30" s="315" t="s">
        <v>1083</v>
      </c>
      <c r="V30" s="315" t="s">
        <v>1083</v>
      </c>
      <c r="W30" s="315" t="s">
        <v>1083</v>
      </c>
      <c r="X30" s="315" t="s">
        <v>1083</v>
      </c>
    </row>
    <row r="31" spans="1:25" x14ac:dyDescent="0.25">
      <c r="A31" s="262" t="s">
        <v>938</v>
      </c>
      <c r="B31" s="326"/>
      <c r="C31" s="262" t="s">
        <v>939</v>
      </c>
      <c r="D31" s="268"/>
      <c r="E31" s="256" t="str">
        <f>IF(ISBLANK(E30),E29,E30)</f>
        <v xml:space="preserve"> </v>
      </c>
      <c r="F31" s="256" t="str">
        <f t="shared" ref="F31:X31" si="15">IF(ISBLANK(F30),F29,F30)</f>
        <v xml:space="preserve"> </v>
      </c>
      <c r="G31" s="256" t="str">
        <f t="shared" si="15"/>
        <v xml:space="preserve"> </v>
      </c>
      <c r="H31" s="256" t="str">
        <f t="shared" si="15"/>
        <v xml:space="preserve"> </v>
      </c>
      <c r="I31" s="256" t="str">
        <f t="shared" si="15"/>
        <v xml:space="preserve"> </v>
      </c>
      <c r="J31" s="256" t="str">
        <f t="shared" si="15"/>
        <v xml:space="preserve"> </v>
      </c>
      <c r="K31" s="256" t="str">
        <f t="shared" si="15"/>
        <v xml:space="preserve"> </v>
      </c>
      <c r="L31" s="256" t="str">
        <f t="shared" si="15"/>
        <v xml:space="preserve"> </v>
      </c>
      <c r="M31" s="256" t="str">
        <f t="shared" si="15"/>
        <v xml:space="preserve"> </v>
      </c>
      <c r="N31" s="256" t="str">
        <f t="shared" si="15"/>
        <v xml:space="preserve"> </v>
      </c>
      <c r="O31" s="256" t="str">
        <f t="shared" si="15"/>
        <v xml:space="preserve"> </v>
      </c>
      <c r="P31" s="256" t="str">
        <f t="shared" si="15"/>
        <v xml:space="preserve"> </v>
      </c>
      <c r="Q31" s="256" t="str">
        <f t="shared" si="15"/>
        <v xml:space="preserve"> </v>
      </c>
      <c r="R31" s="256" t="str">
        <f t="shared" si="15"/>
        <v xml:space="preserve"> </v>
      </c>
      <c r="S31" s="256" t="str">
        <f t="shared" si="15"/>
        <v xml:space="preserve"> </v>
      </c>
      <c r="T31" s="256" t="str">
        <f t="shared" si="15"/>
        <v xml:space="preserve"> </v>
      </c>
      <c r="U31" s="256" t="str">
        <f t="shared" si="15"/>
        <v xml:space="preserve"> </v>
      </c>
      <c r="V31" s="256" t="str">
        <f t="shared" si="15"/>
        <v xml:space="preserve"> </v>
      </c>
      <c r="W31" s="256" t="str">
        <f t="shared" si="15"/>
        <v xml:space="preserve"> </v>
      </c>
      <c r="X31" s="256" t="str">
        <f t="shared" si="15"/>
        <v xml:space="preserve"> </v>
      </c>
    </row>
    <row r="32" spans="1:25" s="292" customFormat="1" x14ac:dyDescent="0.25">
      <c r="A32" s="262" t="s">
        <v>940</v>
      </c>
      <c r="B32" s="327"/>
      <c r="C32" s="262" t="s">
        <v>941</v>
      </c>
      <c r="D32" s="293"/>
      <c r="E32" s="313" t="s">
        <v>1083</v>
      </c>
      <c r="F32" s="313" t="s">
        <v>1083</v>
      </c>
      <c r="G32" s="313" t="s">
        <v>1083</v>
      </c>
      <c r="H32" s="313" t="s">
        <v>1083</v>
      </c>
      <c r="I32" s="313" t="s">
        <v>1083</v>
      </c>
      <c r="J32" s="313" t="s">
        <v>1083</v>
      </c>
      <c r="K32" s="313" t="s">
        <v>1083</v>
      </c>
      <c r="L32" s="313" t="s">
        <v>1083</v>
      </c>
      <c r="M32" s="313" t="s">
        <v>1083</v>
      </c>
      <c r="N32" s="313" t="s">
        <v>1083</v>
      </c>
      <c r="O32" s="315" t="s">
        <v>1083</v>
      </c>
      <c r="P32" s="315" t="s">
        <v>1083</v>
      </c>
      <c r="Q32" s="315" t="s">
        <v>1083</v>
      </c>
      <c r="R32" s="315" t="s">
        <v>1083</v>
      </c>
      <c r="S32" s="315" t="s">
        <v>1083</v>
      </c>
      <c r="T32" s="315" t="s">
        <v>1083</v>
      </c>
      <c r="U32" s="315" t="s">
        <v>1083</v>
      </c>
      <c r="V32" s="315" t="s">
        <v>1083</v>
      </c>
      <c r="W32" s="315" t="s">
        <v>1083</v>
      </c>
      <c r="X32" s="315" t="s">
        <v>1083</v>
      </c>
      <c r="Y32" s="262" t="s">
        <v>1083</v>
      </c>
    </row>
    <row r="33" spans="1:25" x14ac:dyDescent="0.25">
      <c r="A33" s="262" t="s">
        <v>942</v>
      </c>
      <c r="B33" s="326"/>
      <c r="C33" s="262" t="s">
        <v>943</v>
      </c>
      <c r="D33" s="268" t="s">
        <v>944</v>
      </c>
      <c r="E33" s="256" t="str">
        <f>IF(ISBLANK(E32),E29,E32)</f>
        <v xml:space="preserve"> </v>
      </c>
      <c r="F33" s="256" t="str">
        <f>IF(ISBLANK(F32),F29,F32)</f>
        <v xml:space="preserve"> </v>
      </c>
      <c r="G33" s="256" t="str">
        <f>IF(ISBLANK(G32),G29,G32)</f>
        <v xml:space="preserve"> </v>
      </c>
      <c r="H33" s="256" t="str">
        <f t="shared" ref="H33:X33" si="16">IF(ISBLANK(H32),H29,H32)</f>
        <v xml:space="preserve"> </v>
      </c>
      <c r="I33" s="256" t="str">
        <f t="shared" si="16"/>
        <v xml:space="preserve"> </v>
      </c>
      <c r="J33" s="256" t="str">
        <f t="shared" si="16"/>
        <v xml:space="preserve"> </v>
      </c>
      <c r="K33" s="256" t="str">
        <f t="shared" si="16"/>
        <v xml:space="preserve"> </v>
      </c>
      <c r="L33" s="256" t="str">
        <f t="shared" si="16"/>
        <v xml:space="preserve"> </v>
      </c>
      <c r="M33" s="256" t="str">
        <f t="shared" si="16"/>
        <v xml:space="preserve"> </v>
      </c>
      <c r="N33" s="256" t="str">
        <f t="shared" si="16"/>
        <v xml:space="preserve"> </v>
      </c>
      <c r="O33" s="256" t="str">
        <f t="shared" si="16"/>
        <v xml:space="preserve"> </v>
      </c>
      <c r="P33" s="256" t="str">
        <f t="shared" si="16"/>
        <v xml:space="preserve"> </v>
      </c>
      <c r="Q33" s="256" t="str">
        <f t="shared" si="16"/>
        <v xml:space="preserve"> </v>
      </c>
      <c r="R33" s="256" t="str">
        <f t="shared" si="16"/>
        <v xml:space="preserve"> </v>
      </c>
      <c r="S33" s="256" t="str">
        <f t="shared" si="16"/>
        <v xml:space="preserve"> </v>
      </c>
      <c r="T33" s="256" t="str">
        <f t="shared" si="16"/>
        <v xml:space="preserve"> </v>
      </c>
      <c r="U33" s="256" t="str">
        <f t="shared" si="16"/>
        <v xml:space="preserve"> </v>
      </c>
      <c r="V33" s="256" t="str">
        <f t="shared" si="16"/>
        <v xml:space="preserve"> </v>
      </c>
      <c r="W33" s="256" t="str">
        <f t="shared" si="16"/>
        <v xml:space="preserve"> </v>
      </c>
      <c r="X33" s="256" t="str">
        <f t="shared" si="16"/>
        <v xml:space="preserve"> </v>
      </c>
    </row>
    <row r="34" spans="1:25" outlineLevel="1" x14ac:dyDescent="0.25">
      <c r="A34" s="262" t="s">
        <v>945</v>
      </c>
      <c r="B34" s="325"/>
      <c r="C34" s="262" t="s">
        <v>1142</v>
      </c>
      <c r="D34" s="294" t="e">
        <f>HLOOKUP(YEAR($B$5),Référence_prix,5)</f>
        <v>#N/A</v>
      </c>
      <c r="E34" s="295" t="e">
        <f t="shared" ref="E34:X34" si="17">D34*(1+2%)</f>
        <v>#N/A</v>
      </c>
      <c r="F34" s="295" t="e">
        <f t="shared" si="17"/>
        <v>#N/A</v>
      </c>
      <c r="G34" s="295" t="e">
        <f t="shared" si="17"/>
        <v>#N/A</v>
      </c>
      <c r="H34" s="295" t="e">
        <f t="shared" si="17"/>
        <v>#N/A</v>
      </c>
      <c r="I34" s="295" t="e">
        <f t="shared" si="17"/>
        <v>#N/A</v>
      </c>
      <c r="J34" s="295" t="e">
        <f t="shared" si="17"/>
        <v>#N/A</v>
      </c>
      <c r="K34" s="295" t="e">
        <f t="shared" si="17"/>
        <v>#N/A</v>
      </c>
      <c r="L34" s="295" t="e">
        <f t="shared" si="17"/>
        <v>#N/A</v>
      </c>
      <c r="M34" s="295" t="e">
        <f t="shared" si="17"/>
        <v>#N/A</v>
      </c>
      <c r="N34" s="295" t="e">
        <f t="shared" si="17"/>
        <v>#N/A</v>
      </c>
      <c r="O34" s="295" t="e">
        <f t="shared" si="17"/>
        <v>#N/A</v>
      </c>
      <c r="P34" s="295" t="e">
        <f t="shared" si="17"/>
        <v>#N/A</v>
      </c>
      <c r="Q34" s="295" t="e">
        <f t="shared" si="17"/>
        <v>#N/A</v>
      </c>
      <c r="R34" s="295" t="e">
        <f t="shared" si="17"/>
        <v>#N/A</v>
      </c>
      <c r="S34" s="295" t="e">
        <f t="shared" si="17"/>
        <v>#N/A</v>
      </c>
      <c r="T34" s="295" t="e">
        <f t="shared" si="17"/>
        <v>#N/A</v>
      </c>
      <c r="U34" s="295" t="e">
        <f t="shared" si="17"/>
        <v>#N/A</v>
      </c>
      <c r="V34" s="295" t="e">
        <f t="shared" si="17"/>
        <v>#N/A</v>
      </c>
      <c r="W34" s="295" t="e">
        <f t="shared" si="17"/>
        <v>#N/A</v>
      </c>
      <c r="X34" s="295" t="e">
        <f t="shared" si="17"/>
        <v>#N/A</v>
      </c>
    </row>
    <row r="35" spans="1:25" s="292" customFormat="1" x14ac:dyDescent="0.25">
      <c r="A35" s="262" t="s">
        <v>946</v>
      </c>
      <c r="B35" s="326"/>
      <c r="C35" s="389" t="s">
        <v>1143</v>
      </c>
      <c r="D35" s="293"/>
      <c r="E35" s="313" t="s">
        <v>1083</v>
      </c>
      <c r="F35" s="313" t="s">
        <v>1083</v>
      </c>
      <c r="G35" s="313" t="s">
        <v>1083</v>
      </c>
      <c r="H35" s="313" t="s">
        <v>1083</v>
      </c>
      <c r="I35" s="313" t="s">
        <v>1083</v>
      </c>
      <c r="J35" s="314" t="s">
        <v>1083</v>
      </c>
      <c r="K35" s="314" t="s">
        <v>1083</v>
      </c>
      <c r="L35" s="314" t="s">
        <v>1083</v>
      </c>
      <c r="M35" s="314" t="s">
        <v>1083</v>
      </c>
      <c r="N35" s="314" t="s">
        <v>1083</v>
      </c>
      <c r="O35" s="314" t="s">
        <v>1083</v>
      </c>
      <c r="P35" s="314" t="s">
        <v>1083</v>
      </c>
      <c r="Q35" s="314" t="s">
        <v>1083</v>
      </c>
      <c r="R35" s="314" t="s">
        <v>1083</v>
      </c>
      <c r="S35" s="314" t="s">
        <v>1083</v>
      </c>
      <c r="T35" s="314" t="s">
        <v>1083</v>
      </c>
      <c r="U35" s="314" t="s">
        <v>1083</v>
      </c>
      <c r="V35" s="314" t="s">
        <v>1083</v>
      </c>
      <c r="W35" s="314" t="s">
        <v>1083</v>
      </c>
      <c r="X35" s="314" t="s">
        <v>1083</v>
      </c>
    </row>
    <row r="36" spans="1:25" x14ac:dyDescent="0.25">
      <c r="A36" s="262" t="s">
        <v>947</v>
      </c>
      <c r="B36" s="326"/>
      <c r="C36" s="389" t="s">
        <v>1143</v>
      </c>
      <c r="D36" s="268"/>
      <c r="E36" s="256" t="str">
        <f>IF(ISBLANK(E35),E34,E35)</f>
        <v xml:space="preserve"> </v>
      </c>
      <c r="F36" s="256" t="str">
        <f t="shared" ref="F36:X36" si="18">IF(ISBLANK(F35),F34,F35)</f>
        <v xml:space="preserve"> </v>
      </c>
      <c r="G36" s="256" t="str">
        <f t="shared" si="18"/>
        <v xml:space="preserve"> </v>
      </c>
      <c r="H36" s="256" t="str">
        <f t="shared" si="18"/>
        <v xml:space="preserve"> </v>
      </c>
      <c r="I36" s="256" t="str">
        <f t="shared" si="18"/>
        <v xml:space="preserve"> </v>
      </c>
      <c r="J36" s="256" t="str">
        <f t="shared" si="18"/>
        <v xml:space="preserve"> </v>
      </c>
      <c r="K36" s="256" t="str">
        <f t="shared" si="18"/>
        <v xml:space="preserve"> </v>
      </c>
      <c r="L36" s="256" t="str">
        <f t="shared" si="18"/>
        <v xml:space="preserve"> </v>
      </c>
      <c r="M36" s="256" t="str">
        <f t="shared" si="18"/>
        <v xml:space="preserve"> </v>
      </c>
      <c r="N36" s="256" t="str">
        <f t="shared" si="18"/>
        <v xml:space="preserve"> </v>
      </c>
      <c r="O36" s="256" t="str">
        <f t="shared" si="18"/>
        <v xml:space="preserve"> </v>
      </c>
      <c r="P36" s="256" t="str">
        <f t="shared" si="18"/>
        <v xml:space="preserve"> </v>
      </c>
      <c r="Q36" s="256" t="str">
        <f t="shared" si="18"/>
        <v xml:space="preserve"> </v>
      </c>
      <c r="R36" s="256" t="str">
        <f t="shared" si="18"/>
        <v xml:space="preserve"> </v>
      </c>
      <c r="S36" s="256" t="str">
        <f t="shared" si="18"/>
        <v xml:space="preserve"> </v>
      </c>
      <c r="T36" s="256" t="str">
        <f t="shared" si="18"/>
        <v xml:space="preserve"> </v>
      </c>
      <c r="U36" s="256" t="str">
        <f t="shared" si="18"/>
        <v xml:space="preserve"> </v>
      </c>
      <c r="V36" s="256" t="str">
        <f t="shared" si="18"/>
        <v xml:space="preserve"> </v>
      </c>
      <c r="W36" s="256" t="str">
        <f t="shared" si="18"/>
        <v xml:space="preserve"> </v>
      </c>
      <c r="X36" s="256" t="str">
        <f t="shared" si="18"/>
        <v xml:space="preserve"> </v>
      </c>
    </row>
    <row r="37" spans="1:25" outlineLevel="1" x14ac:dyDescent="0.25">
      <c r="A37" s="253" t="s">
        <v>948</v>
      </c>
      <c r="B37" s="326"/>
      <c r="C37" s="253" t="s">
        <v>949</v>
      </c>
      <c r="D37" s="294">
        <v>65</v>
      </c>
      <c r="E37" s="295">
        <f t="shared" ref="E37:X37" si="19">D37*(1+0%)</f>
        <v>65</v>
      </c>
      <c r="F37" s="295">
        <f t="shared" si="19"/>
        <v>65</v>
      </c>
      <c r="G37" s="295">
        <f t="shared" si="19"/>
        <v>65</v>
      </c>
      <c r="H37" s="295">
        <f t="shared" si="19"/>
        <v>65</v>
      </c>
      <c r="I37" s="295">
        <f t="shared" si="19"/>
        <v>65</v>
      </c>
      <c r="J37" s="295">
        <f t="shared" si="19"/>
        <v>65</v>
      </c>
      <c r="K37" s="295">
        <f t="shared" si="19"/>
        <v>65</v>
      </c>
      <c r="L37" s="295">
        <f t="shared" si="19"/>
        <v>65</v>
      </c>
      <c r="M37" s="295">
        <f t="shared" si="19"/>
        <v>65</v>
      </c>
      <c r="N37" s="295">
        <f t="shared" si="19"/>
        <v>65</v>
      </c>
      <c r="O37" s="295">
        <f t="shared" si="19"/>
        <v>65</v>
      </c>
      <c r="P37" s="295">
        <f t="shared" si="19"/>
        <v>65</v>
      </c>
      <c r="Q37" s="295">
        <f t="shared" si="19"/>
        <v>65</v>
      </c>
      <c r="R37" s="295">
        <f t="shared" si="19"/>
        <v>65</v>
      </c>
      <c r="S37" s="295">
        <f t="shared" si="19"/>
        <v>65</v>
      </c>
      <c r="T37" s="295">
        <f t="shared" si="19"/>
        <v>65</v>
      </c>
      <c r="U37" s="295">
        <f t="shared" si="19"/>
        <v>65</v>
      </c>
      <c r="V37" s="295">
        <f t="shared" si="19"/>
        <v>65</v>
      </c>
      <c r="W37" s="295">
        <f t="shared" si="19"/>
        <v>65</v>
      </c>
      <c r="X37" s="295">
        <f t="shared" si="19"/>
        <v>65</v>
      </c>
    </row>
    <row r="38" spans="1:25" ht="20.100000000000001" customHeight="1" x14ac:dyDescent="0.25">
      <c r="A38" s="312" t="s">
        <v>950</v>
      </c>
      <c r="B38" s="326"/>
      <c r="D38" s="268"/>
      <c r="E38" s="256"/>
      <c r="F38" s="256"/>
      <c r="G38" s="256"/>
      <c r="H38" s="256"/>
      <c r="I38" s="256"/>
      <c r="J38" s="256"/>
      <c r="K38" s="256"/>
      <c r="L38" s="256"/>
      <c r="M38" s="256"/>
      <c r="N38" s="256"/>
      <c r="O38" s="256"/>
      <c r="P38" s="256"/>
      <c r="Q38" s="256"/>
      <c r="R38" s="256"/>
      <c r="S38" s="256"/>
      <c r="T38" s="256"/>
      <c r="U38" s="256"/>
      <c r="V38" s="256"/>
      <c r="W38" s="256"/>
      <c r="X38" s="256"/>
    </row>
    <row r="39" spans="1:25" outlineLevel="1" x14ac:dyDescent="0.25">
      <c r="A39" s="262" t="s">
        <v>951</v>
      </c>
      <c r="B39" s="326"/>
      <c r="C39" s="262" t="s">
        <v>952</v>
      </c>
      <c r="D39" s="294" t="e">
        <f>HLOOKUP(YEAR($B$5),Référence_prix,4)</f>
        <v>#N/A</v>
      </c>
      <c r="E39" s="256" t="e">
        <f t="shared" ref="E39:X39" si="20">D39*(1+2%)</f>
        <v>#N/A</v>
      </c>
      <c r="F39" s="256" t="e">
        <f t="shared" si="20"/>
        <v>#N/A</v>
      </c>
      <c r="G39" s="256" t="e">
        <f t="shared" si="20"/>
        <v>#N/A</v>
      </c>
      <c r="H39" s="256" t="e">
        <f t="shared" si="20"/>
        <v>#N/A</v>
      </c>
      <c r="I39" s="256" t="e">
        <f t="shared" si="20"/>
        <v>#N/A</v>
      </c>
      <c r="J39" s="256" t="e">
        <f t="shared" si="20"/>
        <v>#N/A</v>
      </c>
      <c r="K39" s="256" t="e">
        <f t="shared" si="20"/>
        <v>#N/A</v>
      </c>
      <c r="L39" s="256" t="e">
        <f t="shared" si="20"/>
        <v>#N/A</v>
      </c>
      <c r="M39" s="256" t="e">
        <f t="shared" si="20"/>
        <v>#N/A</v>
      </c>
      <c r="N39" s="256" t="e">
        <f t="shared" si="20"/>
        <v>#N/A</v>
      </c>
      <c r="O39" s="256" t="e">
        <f t="shared" si="20"/>
        <v>#N/A</v>
      </c>
      <c r="P39" s="256" t="e">
        <f t="shared" si="20"/>
        <v>#N/A</v>
      </c>
      <c r="Q39" s="256" t="e">
        <f t="shared" si="20"/>
        <v>#N/A</v>
      </c>
      <c r="R39" s="256" t="e">
        <f t="shared" si="20"/>
        <v>#N/A</v>
      </c>
      <c r="S39" s="256" t="e">
        <f t="shared" si="20"/>
        <v>#N/A</v>
      </c>
      <c r="T39" s="256" t="e">
        <f t="shared" si="20"/>
        <v>#N/A</v>
      </c>
      <c r="U39" s="256" t="e">
        <f t="shared" si="20"/>
        <v>#N/A</v>
      </c>
      <c r="V39" s="256" t="e">
        <f t="shared" si="20"/>
        <v>#N/A</v>
      </c>
      <c r="W39" s="256" t="e">
        <f t="shared" si="20"/>
        <v>#N/A</v>
      </c>
      <c r="X39" s="256" t="e">
        <f t="shared" si="20"/>
        <v>#N/A</v>
      </c>
    </row>
    <row r="40" spans="1:25" s="307" customFormat="1" x14ac:dyDescent="0.25">
      <c r="A40" s="307" t="s">
        <v>953</v>
      </c>
      <c r="B40" s="308"/>
      <c r="C40" s="307" t="s">
        <v>954</v>
      </c>
      <c r="D40" s="268"/>
      <c r="E40" s="309" t="s">
        <v>1083</v>
      </c>
      <c r="F40" s="309" t="s">
        <v>1083</v>
      </c>
      <c r="G40" s="309" t="s">
        <v>1083</v>
      </c>
      <c r="H40" s="309" t="s">
        <v>1083</v>
      </c>
      <c r="I40" s="309" t="s">
        <v>1083</v>
      </c>
      <c r="J40" s="309" t="s">
        <v>1083</v>
      </c>
      <c r="K40" s="309" t="s">
        <v>1084</v>
      </c>
      <c r="L40" s="309" t="s">
        <v>1083</v>
      </c>
      <c r="M40" s="309" t="s">
        <v>1083</v>
      </c>
      <c r="N40" s="309" t="s">
        <v>1083</v>
      </c>
      <c r="O40" s="309" t="s">
        <v>1083</v>
      </c>
      <c r="P40" s="309" t="s">
        <v>1083</v>
      </c>
      <c r="Q40" s="309" t="s">
        <v>1083</v>
      </c>
      <c r="R40" s="309" t="s">
        <v>1083</v>
      </c>
      <c r="S40" s="309" t="s">
        <v>1083</v>
      </c>
      <c r="T40" s="309" t="s">
        <v>1083</v>
      </c>
      <c r="U40" s="309" t="s">
        <v>1083</v>
      </c>
      <c r="V40" s="309" t="s">
        <v>1083</v>
      </c>
      <c r="W40" s="309" t="s">
        <v>1083</v>
      </c>
      <c r="X40" s="309" t="s">
        <v>1084</v>
      </c>
    </row>
    <row r="41" spans="1:25" x14ac:dyDescent="0.25">
      <c r="A41" s="262" t="s">
        <v>955</v>
      </c>
      <c r="B41" s="301"/>
      <c r="C41" s="262" t="s">
        <v>956</v>
      </c>
      <c r="D41" s="268"/>
      <c r="E41" s="256" t="str">
        <f>IF(ISBLANK(E40),E39,E40)</f>
        <v xml:space="preserve"> </v>
      </c>
      <c r="F41" s="256" t="str">
        <f t="shared" ref="F41:X41" si="21">IF(ISBLANK(F40),F39,F40)</f>
        <v xml:space="preserve"> </v>
      </c>
      <c r="G41" s="256" t="str">
        <f t="shared" si="21"/>
        <v xml:space="preserve"> </v>
      </c>
      <c r="H41" s="256" t="str">
        <f t="shared" si="21"/>
        <v xml:space="preserve"> </v>
      </c>
      <c r="I41" s="256" t="str">
        <f t="shared" si="21"/>
        <v xml:space="preserve"> </v>
      </c>
      <c r="J41" s="256" t="str">
        <f t="shared" si="21"/>
        <v xml:space="preserve"> </v>
      </c>
      <c r="K41" s="256" t="str">
        <f t="shared" si="21"/>
        <v xml:space="preserve">  </v>
      </c>
      <c r="L41" s="256" t="str">
        <f t="shared" si="21"/>
        <v xml:space="preserve"> </v>
      </c>
      <c r="M41" s="256" t="str">
        <f t="shared" si="21"/>
        <v xml:space="preserve"> </v>
      </c>
      <c r="N41" s="256" t="str">
        <f t="shared" si="21"/>
        <v xml:space="preserve"> </v>
      </c>
      <c r="O41" s="256" t="str">
        <f t="shared" si="21"/>
        <v xml:space="preserve"> </v>
      </c>
      <c r="P41" s="256" t="str">
        <f t="shared" si="21"/>
        <v xml:space="preserve"> </v>
      </c>
      <c r="Q41" s="256" t="str">
        <f t="shared" si="21"/>
        <v xml:space="preserve"> </v>
      </c>
      <c r="R41" s="256" t="str">
        <f t="shared" si="21"/>
        <v xml:space="preserve"> </v>
      </c>
      <c r="S41" s="256" t="str">
        <f t="shared" si="21"/>
        <v xml:space="preserve"> </v>
      </c>
      <c r="T41" s="256" t="str">
        <f t="shared" si="21"/>
        <v xml:space="preserve"> </v>
      </c>
      <c r="U41" s="256" t="str">
        <f t="shared" si="21"/>
        <v xml:space="preserve"> </v>
      </c>
      <c r="V41" s="256" t="str">
        <f t="shared" si="21"/>
        <v xml:space="preserve"> </v>
      </c>
      <c r="W41" s="256" t="str">
        <f t="shared" si="21"/>
        <v xml:space="preserve"> </v>
      </c>
      <c r="X41" s="256" t="str">
        <f t="shared" si="21"/>
        <v xml:space="preserve">  </v>
      </c>
    </row>
    <row r="42" spans="1:25" x14ac:dyDescent="0.25">
      <c r="B42" s="301"/>
      <c r="D42" s="268"/>
      <c r="E42" s="256"/>
      <c r="F42" s="256"/>
      <c r="G42" s="256"/>
      <c r="H42" s="256"/>
      <c r="I42" s="256"/>
      <c r="J42" s="256"/>
      <c r="K42" s="256"/>
      <c r="L42" s="256"/>
      <c r="M42" s="256"/>
      <c r="N42" s="256"/>
      <c r="O42" s="256"/>
      <c r="P42" s="256"/>
      <c r="Q42" s="256"/>
      <c r="R42" s="256"/>
      <c r="S42" s="256"/>
      <c r="T42" s="256"/>
      <c r="U42" s="256"/>
      <c r="V42" s="256"/>
      <c r="W42" s="256"/>
      <c r="X42" s="256"/>
    </row>
    <row r="43" spans="1:25" x14ac:dyDescent="0.25">
      <c r="A43" s="312" t="s">
        <v>957</v>
      </c>
      <c r="B43" s="302"/>
      <c r="D43" s="268"/>
      <c r="E43" s="256"/>
      <c r="F43" s="256"/>
      <c r="G43" s="256"/>
      <c r="H43" s="256"/>
      <c r="I43" s="256"/>
      <c r="J43" s="256"/>
      <c r="K43" s="256"/>
      <c r="L43" s="256"/>
      <c r="M43" s="256"/>
      <c r="N43" s="256"/>
      <c r="O43" s="256"/>
      <c r="P43" s="256"/>
      <c r="Q43" s="256"/>
      <c r="R43" s="256"/>
      <c r="S43" s="256"/>
      <c r="T43" s="256"/>
      <c r="U43" s="256"/>
      <c r="V43" s="256"/>
      <c r="W43" s="256"/>
      <c r="X43" s="256"/>
    </row>
    <row r="44" spans="1:25" x14ac:dyDescent="0.25">
      <c r="A44" s="262" t="s">
        <v>958</v>
      </c>
      <c r="B44" s="302"/>
      <c r="C44" s="307" t="s">
        <v>959</v>
      </c>
      <c r="D44" s="268"/>
      <c r="E44" s="330" t="s">
        <v>1083</v>
      </c>
      <c r="F44" s="330" t="s">
        <v>1083</v>
      </c>
      <c r="G44" s="330" t="s">
        <v>1083</v>
      </c>
      <c r="H44" s="330" t="s">
        <v>1083</v>
      </c>
      <c r="I44" s="330" t="s">
        <v>1083</v>
      </c>
      <c r="J44" s="330" t="s">
        <v>1084</v>
      </c>
      <c r="K44" s="330" t="s">
        <v>1083</v>
      </c>
      <c r="L44" s="330" t="s">
        <v>1083</v>
      </c>
      <c r="M44" s="330" t="s">
        <v>1083</v>
      </c>
      <c r="N44" s="330" t="s">
        <v>1083</v>
      </c>
      <c r="O44" s="330" t="s">
        <v>1083</v>
      </c>
      <c r="P44" s="330" t="s">
        <v>1083</v>
      </c>
      <c r="Q44" s="330" t="s">
        <v>1083</v>
      </c>
      <c r="R44" s="330" t="s">
        <v>1083</v>
      </c>
      <c r="S44" s="330" t="s">
        <v>1083</v>
      </c>
      <c r="T44" s="330" t="s">
        <v>1083</v>
      </c>
      <c r="U44" s="330" t="s">
        <v>1083</v>
      </c>
      <c r="V44" s="330" t="s">
        <v>1083</v>
      </c>
      <c r="W44" s="330" t="s">
        <v>1083</v>
      </c>
      <c r="X44" s="330" t="s">
        <v>1083</v>
      </c>
      <c r="Y44" s="262" t="s">
        <v>1083</v>
      </c>
    </row>
    <row r="45" spans="1:25" s="263" customFormat="1" x14ac:dyDescent="0.25">
      <c r="A45" s="307" t="s">
        <v>960</v>
      </c>
      <c r="B45" s="302"/>
      <c r="C45" s="307" t="s">
        <v>961</v>
      </c>
      <c r="D45" s="331"/>
      <c r="E45" s="318" t="str">
        <f t="shared" ref="E45:X45" si="22">IF(ISBLANK(E44),INDEX(INDIRECT("'Install. 0"&amp;$B$1&amp;" - Intrants'!plan_appro_output_val_year1"),4)/INDEX(INDIRECT("'Install. 0"&amp;$B$1&amp;" - Intrants'!plan_appro_output_val_year1"),1)*(1+2%)^(E7-1),E44)</f>
        <v xml:space="preserve"> </v>
      </c>
      <c r="F45" s="318" t="str">
        <f t="shared" si="22"/>
        <v xml:space="preserve"> </v>
      </c>
      <c r="G45" s="318" t="str">
        <f t="shared" si="22"/>
        <v xml:space="preserve"> </v>
      </c>
      <c r="H45" s="318" t="str">
        <f t="shared" si="22"/>
        <v xml:space="preserve"> </v>
      </c>
      <c r="I45" s="318" t="str">
        <f t="shared" si="22"/>
        <v xml:space="preserve"> </v>
      </c>
      <c r="J45" s="318" t="str">
        <f t="shared" si="22"/>
        <v xml:space="preserve">  </v>
      </c>
      <c r="K45" s="318" t="str">
        <f t="shared" si="22"/>
        <v xml:space="preserve"> </v>
      </c>
      <c r="L45" s="318" t="str">
        <f t="shared" si="22"/>
        <v xml:space="preserve"> </v>
      </c>
      <c r="M45" s="318" t="str">
        <f t="shared" si="22"/>
        <v xml:space="preserve"> </v>
      </c>
      <c r="N45" s="318" t="str">
        <f t="shared" si="22"/>
        <v xml:space="preserve"> </v>
      </c>
      <c r="O45" s="318" t="str">
        <f t="shared" si="22"/>
        <v xml:space="preserve"> </v>
      </c>
      <c r="P45" s="318" t="str">
        <f t="shared" si="22"/>
        <v xml:space="preserve"> </v>
      </c>
      <c r="Q45" s="318" t="str">
        <f t="shared" si="22"/>
        <v xml:space="preserve"> </v>
      </c>
      <c r="R45" s="318" t="str">
        <f t="shared" si="22"/>
        <v xml:space="preserve"> </v>
      </c>
      <c r="S45" s="318" t="str">
        <f t="shared" si="22"/>
        <v xml:space="preserve"> </v>
      </c>
      <c r="T45" s="318" t="str">
        <f t="shared" si="22"/>
        <v xml:space="preserve"> </v>
      </c>
      <c r="U45" s="318" t="str">
        <f t="shared" si="22"/>
        <v xml:space="preserve"> </v>
      </c>
      <c r="V45" s="318" t="str">
        <f t="shared" si="22"/>
        <v xml:space="preserve"> </v>
      </c>
      <c r="W45" s="318" t="str">
        <f t="shared" si="22"/>
        <v xml:space="preserve"> </v>
      </c>
      <c r="X45" s="318" t="str">
        <f t="shared" si="22"/>
        <v xml:space="preserve"> </v>
      </c>
    </row>
    <row r="46" spans="1:25" x14ac:dyDescent="0.25">
      <c r="B46" s="302"/>
    </row>
    <row r="47" spans="1:25" x14ac:dyDescent="0.25">
      <c r="A47" s="254" t="s">
        <v>962</v>
      </c>
      <c r="B47" s="276"/>
    </row>
    <row r="48" spans="1:25" x14ac:dyDescent="0.25">
      <c r="A48" s="253" t="s">
        <v>963</v>
      </c>
      <c r="B48" s="276" t="s">
        <v>964</v>
      </c>
      <c r="C48" s="262" t="s">
        <v>965</v>
      </c>
      <c r="E48" s="264" t="s">
        <v>1083</v>
      </c>
      <c r="F48" s="257" t="str">
        <f t="shared" ref="F48:X48" si="23">E48</f>
        <v xml:space="preserve"> </v>
      </c>
      <c r="G48" s="257" t="str">
        <f t="shared" si="23"/>
        <v xml:space="preserve"> </v>
      </c>
      <c r="H48" s="257" t="str">
        <f t="shared" si="23"/>
        <v xml:space="preserve"> </v>
      </c>
      <c r="I48" s="257" t="str">
        <f t="shared" si="23"/>
        <v xml:space="preserve"> </v>
      </c>
      <c r="J48" s="257" t="str">
        <f t="shared" si="23"/>
        <v xml:space="preserve"> </v>
      </c>
      <c r="K48" s="257" t="str">
        <f t="shared" si="23"/>
        <v xml:space="preserve"> </v>
      </c>
      <c r="L48" s="257" t="str">
        <f t="shared" si="23"/>
        <v xml:space="preserve"> </v>
      </c>
      <c r="M48" s="257" t="str">
        <f t="shared" si="23"/>
        <v xml:space="preserve"> </v>
      </c>
      <c r="N48" s="257" t="str">
        <f t="shared" si="23"/>
        <v xml:space="preserve"> </v>
      </c>
      <c r="O48" s="257" t="str">
        <f t="shared" si="23"/>
        <v xml:space="preserve"> </v>
      </c>
      <c r="P48" s="257" t="str">
        <f t="shared" si="23"/>
        <v xml:space="preserve"> </v>
      </c>
      <c r="Q48" s="257" t="str">
        <f t="shared" si="23"/>
        <v xml:space="preserve"> </v>
      </c>
      <c r="R48" s="257" t="str">
        <f t="shared" si="23"/>
        <v xml:space="preserve"> </v>
      </c>
      <c r="S48" s="257" t="str">
        <f t="shared" si="23"/>
        <v xml:space="preserve"> </v>
      </c>
      <c r="T48" s="257" t="str">
        <f t="shared" si="23"/>
        <v xml:space="preserve"> </v>
      </c>
      <c r="U48" s="257" t="str">
        <f t="shared" si="23"/>
        <v xml:space="preserve"> </v>
      </c>
      <c r="V48" s="257" t="str">
        <f t="shared" si="23"/>
        <v xml:space="preserve"> </v>
      </c>
      <c r="W48" s="257" t="str">
        <f t="shared" si="23"/>
        <v xml:space="preserve"> </v>
      </c>
      <c r="X48" s="257" t="str">
        <f t="shared" si="23"/>
        <v xml:space="preserve"> </v>
      </c>
    </row>
    <row r="49" spans="1:24" x14ac:dyDescent="0.25">
      <c r="A49" s="253" t="s">
        <v>966</v>
      </c>
      <c r="B49" s="276" t="s">
        <v>967</v>
      </c>
      <c r="C49" s="253" t="s">
        <v>968</v>
      </c>
      <c r="E49" s="347" t="e">
        <f t="shared" ref="E49:X49" si="24">E48*E12</f>
        <v>#VALUE!</v>
      </c>
      <c r="F49" s="347" t="e">
        <f t="shared" si="24"/>
        <v>#VALUE!</v>
      </c>
      <c r="G49" s="347" t="e">
        <f t="shared" si="24"/>
        <v>#VALUE!</v>
      </c>
      <c r="H49" s="347" t="e">
        <f t="shared" si="24"/>
        <v>#VALUE!</v>
      </c>
      <c r="I49" s="347" t="e">
        <f t="shared" si="24"/>
        <v>#VALUE!</v>
      </c>
      <c r="J49" s="347" t="e">
        <f t="shared" si="24"/>
        <v>#VALUE!</v>
      </c>
      <c r="K49" s="347" t="e">
        <f t="shared" si="24"/>
        <v>#VALUE!</v>
      </c>
      <c r="L49" s="347" t="e">
        <f t="shared" si="24"/>
        <v>#VALUE!</v>
      </c>
      <c r="M49" s="347" t="e">
        <f t="shared" si="24"/>
        <v>#VALUE!</v>
      </c>
      <c r="N49" s="347" t="e">
        <f t="shared" si="24"/>
        <v>#VALUE!</v>
      </c>
      <c r="O49" s="347" t="e">
        <f t="shared" si="24"/>
        <v>#VALUE!</v>
      </c>
      <c r="P49" s="347" t="e">
        <f t="shared" si="24"/>
        <v>#VALUE!</v>
      </c>
      <c r="Q49" s="347" t="e">
        <f t="shared" si="24"/>
        <v>#VALUE!</v>
      </c>
      <c r="R49" s="347" t="e">
        <f t="shared" si="24"/>
        <v>#VALUE!</v>
      </c>
      <c r="S49" s="347" t="e">
        <f t="shared" si="24"/>
        <v>#VALUE!</v>
      </c>
      <c r="T49" s="347" t="e">
        <f t="shared" si="24"/>
        <v>#VALUE!</v>
      </c>
      <c r="U49" s="347" t="e">
        <f t="shared" si="24"/>
        <v>#VALUE!</v>
      </c>
      <c r="V49" s="347" t="e">
        <f t="shared" si="24"/>
        <v>#VALUE!</v>
      </c>
      <c r="W49" s="347" t="e">
        <f t="shared" si="24"/>
        <v>#VALUE!</v>
      </c>
      <c r="X49" s="347" t="e">
        <f t="shared" si="24"/>
        <v>#VALUE!</v>
      </c>
    </row>
    <row r="51" spans="1:24" x14ac:dyDescent="0.25">
      <c r="A51" s="266" t="s">
        <v>969</v>
      </c>
      <c r="B51" s="276" t="s">
        <v>970</v>
      </c>
      <c r="D51" s="312" t="s">
        <v>971</v>
      </c>
    </row>
    <row r="52" spans="1:24" x14ac:dyDescent="0.25">
      <c r="A52" s="391" t="s">
        <v>972</v>
      </c>
      <c r="B52" s="277" t="s">
        <v>973</v>
      </c>
      <c r="C52" s="389" t="s">
        <v>1138</v>
      </c>
      <c r="D52" s="264"/>
      <c r="E52" s="316"/>
      <c r="F52" s="316"/>
      <c r="G52" s="316"/>
      <c r="H52" s="316"/>
      <c r="I52" s="316"/>
      <c r="J52" s="316"/>
      <c r="K52" s="316"/>
      <c r="L52" s="316"/>
      <c r="M52" s="316"/>
      <c r="N52" s="316"/>
      <c r="O52" s="316"/>
      <c r="P52" s="316"/>
      <c r="Q52" s="316"/>
      <c r="R52" s="316"/>
      <c r="S52" s="316"/>
      <c r="T52" s="316"/>
      <c r="U52" s="316"/>
      <c r="V52" s="316"/>
      <c r="W52" s="316"/>
      <c r="X52" s="316"/>
    </row>
    <row r="53" spans="1:24" x14ac:dyDescent="0.25">
      <c r="A53" s="391" t="s">
        <v>974</v>
      </c>
      <c r="B53" s="277" t="s">
        <v>975</v>
      </c>
      <c r="C53" s="389" t="s">
        <v>1138</v>
      </c>
      <c r="D53" s="264"/>
      <c r="E53" s="316"/>
      <c r="F53" s="316"/>
      <c r="G53" s="316"/>
      <c r="H53" s="316"/>
      <c r="I53" s="316"/>
      <c r="J53" s="316"/>
      <c r="K53" s="316"/>
      <c r="L53" s="316"/>
      <c r="M53" s="316"/>
      <c r="N53" s="316"/>
      <c r="O53" s="316"/>
      <c r="P53" s="316"/>
      <c r="Q53" s="316"/>
      <c r="R53" s="316"/>
      <c r="S53" s="316"/>
      <c r="T53" s="316"/>
      <c r="U53" s="316"/>
      <c r="V53" s="316"/>
      <c r="W53" s="316"/>
      <c r="X53" s="316"/>
    </row>
    <row r="54" spans="1:24" x14ac:dyDescent="0.25">
      <c r="A54" s="391" t="s">
        <v>976</v>
      </c>
      <c r="B54" s="277" t="s">
        <v>977</v>
      </c>
      <c r="C54" s="389" t="s">
        <v>1138</v>
      </c>
      <c r="D54" s="264"/>
      <c r="E54" s="316"/>
      <c r="F54" s="316"/>
      <c r="G54" s="316"/>
      <c r="H54" s="316"/>
      <c r="I54" s="316"/>
      <c r="J54" s="316"/>
      <c r="K54" s="316"/>
      <c r="L54" s="316"/>
      <c r="M54" s="316"/>
      <c r="N54" s="316"/>
      <c r="O54" s="316"/>
      <c r="P54" s="316"/>
      <c r="Q54" s="316"/>
      <c r="R54" s="316"/>
      <c r="S54" s="316"/>
      <c r="T54" s="316"/>
      <c r="U54" s="316"/>
      <c r="V54" s="316"/>
      <c r="W54" s="316"/>
      <c r="X54" s="316"/>
    </row>
    <row r="55" spans="1:24" x14ac:dyDescent="0.25">
      <c r="A55" s="391" t="s">
        <v>978</v>
      </c>
      <c r="B55" s="277" t="s">
        <v>979</v>
      </c>
      <c r="C55" s="389" t="s">
        <v>1138</v>
      </c>
      <c r="D55" s="264"/>
      <c r="E55" s="316"/>
      <c r="F55" s="316"/>
      <c r="G55" s="316"/>
      <c r="H55" s="316"/>
      <c r="I55" s="316"/>
      <c r="J55" s="316"/>
      <c r="K55" s="316"/>
      <c r="L55" s="316"/>
      <c r="M55" s="316"/>
      <c r="N55" s="316"/>
      <c r="O55" s="316"/>
      <c r="P55" s="316"/>
      <c r="Q55" s="316"/>
      <c r="R55" s="316"/>
      <c r="S55" s="316"/>
      <c r="T55" s="316"/>
      <c r="U55" s="316"/>
      <c r="V55" s="316"/>
      <c r="W55" s="316"/>
      <c r="X55" s="316"/>
    </row>
    <row r="56" spans="1:24" x14ac:dyDescent="0.25">
      <c r="A56" s="391" t="s">
        <v>980</v>
      </c>
      <c r="B56" s="277" t="s">
        <v>981</v>
      </c>
      <c r="C56" s="389" t="s">
        <v>1138</v>
      </c>
      <c r="D56" s="264"/>
      <c r="E56" s="316"/>
      <c r="F56" s="316"/>
      <c r="G56" s="316"/>
      <c r="H56" s="316"/>
      <c r="I56" s="316"/>
      <c r="J56" s="316"/>
      <c r="K56" s="316"/>
      <c r="L56" s="316"/>
      <c r="M56" s="316"/>
      <c r="N56" s="316"/>
      <c r="O56" s="316"/>
      <c r="P56" s="316"/>
      <c r="Q56" s="316"/>
      <c r="R56" s="316"/>
      <c r="S56" s="316"/>
      <c r="T56" s="316"/>
      <c r="U56" s="316"/>
      <c r="V56" s="316"/>
      <c r="W56" s="316"/>
      <c r="X56" s="316"/>
    </row>
    <row r="57" spans="1:24" x14ac:dyDescent="0.25">
      <c r="A57" s="391" t="s">
        <v>982</v>
      </c>
      <c r="B57" s="277" t="s">
        <v>983</v>
      </c>
      <c r="C57" s="389" t="s">
        <v>1138</v>
      </c>
      <c r="D57" s="264"/>
      <c r="E57" s="316"/>
      <c r="F57" s="316"/>
      <c r="G57" s="316"/>
      <c r="H57" s="316"/>
      <c r="I57" s="316"/>
      <c r="J57" s="316"/>
      <c r="K57" s="316"/>
      <c r="L57" s="316"/>
      <c r="M57" s="316"/>
      <c r="N57" s="316"/>
      <c r="O57" s="316"/>
      <c r="P57" s="316"/>
      <c r="Q57" s="316"/>
      <c r="R57" s="316"/>
      <c r="S57" s="316"/>
      <c r="T57" s="316"/>
      <c r="U57" s="316"/>
      <c r="V57" s="316"/>
      <c r="W57" s="316"/>
      <c r="X57" s="316"/>
    </row>
    <row r="58" spans="1:24" x14ac:dyDescent="0.25">
      <c r="A58" s="391" t="s">
        <v>984</v>
      </c>
      <c r="B58" s="277" t="s">
        <v>985</v>
      </c>
      <c r="C58" s="389" t="s">
        <v>1138</v>
      </c>
      <c r="D58" s="264"/>
      <c r="E58" s="316"/>
      <c r="F58" s="316"/>
      <c r="G58" s="316"/>
      <c r="H58" s="316"/>
      <c r="I58" s="316"/>
      <c r="J58" s="316"/>
      <c r="K58" s="316"/>
      <c r="L58" s="316"/>
      <c r="M58" s="316"/>
      <c r="N58" s="316"/>
      <c r="O58" s="316"/>
      <c r="P58" s="316"/>
      <c r="Q58" s="316"/>
      <c r="R58" s="316"/>
      <c r="S58" s="316"/>
      <c r="T58" s="316"/>
      <c r="U58" s="316"/>
      <c r="V58" s="316"/>
      <c r="W58" s="316"/>
      <c r="X58" s="316"/>
    </row>
    <row r="59" spans="1:24" x14ac:dyDescent="0.25">
      <c r="A59" s="391" t="s">
        <v>986</v>
      </c>
      <c r="B59" s="277" t="s">
        <v>987</v>
      </c>
      <c r="C59" s="389" t="s">
        <v>1138</v>
      </c>
      <c r="D59" s="264"/>
      <c r="E59" s="316"/>
      <c r="F59" s="316"/>
      <c r="G59" s="316"/>
      <c r="H59" s="316"/>
      <c r="I59" s="316"/>
      <c r="J59" s="316"/>
      <c r="K59" s="316"/>
      <c r="L59" s="316"/>
      <c r="M59" s="316"/>
      <c r="N59" s="316"/>
      <c r="O59" s="316"/>
      <c r="P59" s="316"/>
      <c r="Q59" s="316"/>
      <c r="R59" s="316"/>
      <c r="S59" s="316"/>
      <c r="T59" s="316"/>
      <c r="U59" s="316"/>
      <c r="V59" s="316"/>
      <c r="W59" s="316"/>
      <c r="X59" s="316"/>
    </row>
    <row r="60" spans="1:24" s="307" customFormat="1" x14ac:dyDescent="0.25">
      <c r="A60" s="392" t="s">
        <v>988</v>
      </c>
      <c r="B60" s="310"/>
      <c r="C60" s="389" t="s">
        <v>1138</v>
      </c>
      <c r="D60" s="264"/>
      <c r="E60" s="317"/>
      <c r="F60" s="317"/>
      <c r="G60" s="317"/>
      <c r="H60" s="317"/>
      <c r="I60" s="317"/>
      <c r="J60" s="317"/>
      <c r="K60" s="317"/>
      <c r="L60" s="317"/>
      <c r="M60" s="317"/>
      <c r="N60" s="317"/>
      <c r="O60" s="317"/>
      <c r="P60" s="317"/>
      <c r="Q60" s="317"/>
      <c r="R60" s="317"/>
      <c r="S60" s="317"/>
      <c r="T60" s="317"/>
      <c r="U60" s="317"/>
      <c r="V60" s="317"/>
      <c r="W60" s="317"/>
      <c r="X60" s="317"/>
    </row>
    <row r="61" spans="1:24" s="307" customFormat="1" x14ac:dyDescent="0.25">
      <c r="A61" s="392" t="s">
        <v>989</v>
      </c>
      <c r="B61" s="310"/>
      <c r="C61" s="389" t="s">
        <v>1138</v>
      </c>
      <c r="D61" s="264"/>
      <c r="E61" s="317"/>
      <c r="F61" s="317"/>
      <c r="G61" s="317"/>
      <c r="H61" s="317"/>
      <c r="I61" s="317"/>
      <c r="J61" s="317"/>
      <c r="K61" s="317"/>
      <c r="L61" s="317"/>
      <c r="M61" s="317"/>
      <c r="N61" s="317"/>
      <c r="O61" s="317"/>
      <c r="P61" s="317"/>
      <c r="Q61" s="317"/>
      <c r="R61" s="317"/>
      <c r="S61" s="317"/>
      <c r="T61" s="317"/>
      <c r="U61" s="317"/>
      <c r="V61" s="317"/>
      <c r="W61" s="317"/>
      <c r="X61" s="317"/>
    </row>
    <row r="62" spans="1:24" s="299" customFormat="1" x14ac:dyDescent="0.25">
      <c r="A62" s="265" t="s">
        <v>990</v>
      </c>
      <c r="B62" s="266"/>
      <c r="C62" s="390" t="s">
        <v>1138</v>
      </c>
      <c r="D62" s="335">
        <f t="shared" ref="D62:X62" si="25">SUM(D52:D61)</f>
        <v>0</v>
      </c>
      <c r="E62" s="335">
        <f t="shared" si="25"/>
        <v>0</v>
      </c>
      <c r="F62" s="335">
        <f t="shared" si="25"/>
        <v>0</v>
      </c>
      <c r="G62" s="335">
        <f t="shared" si="25"/>
        <v>0</v>
      </c>
      <c r="H62" s="335">
        <f t="shared" si="25"/>
        <v>0</v>
      </c>
      <c r="I62" s="335">
        <f t="shared" si="25"/>
        <v>0</v>
      </c>
      <c r="J62" s="335">
        <f t="shared" si="25"/>
        <v>0</v>
      </c>
      <c r="K62" s="335">
        <f t="shared" si="25"/>
        <v>0</v>
      </c>
      <c r="L62" s="335">
        <f t="shared" si="25"/>
        <v>0</v>
      </c>
      <c r="M62" s="335">
        <f t="shared" si="25"/>
        <v>0</v>
      </c>
      <c r="N62" s="335">
        <f t="shared" si="25"/>
        <v>0</v>
      </c>
      <c r="O62" s="335">
        <f t="shared" si="25"/>
        <v>0</v>
      </c>
      <c r="P62" s="335">
        <f t="shared" si="25"/>
        <v>0</v>
      </c>
      <c r="Q62" s="335">
        <f t="shared" si="25"/>
        <v>0</v>
      </c>
      <c r="R62" s="335">
        <f t="shared" si="25"/>
        <v>0</v>
      </c>
      <c r="S62" s="335">
        <f t="shared" si="25"/>
        <v>0</v>
      </c>
      <c r="T62" s="335">
        <f t="shared" si="25"/>
        <v>0</v>
      </c>
      <c r="U62" s="335">
        <f t="shared" si="25"/>
        <v>0</v>
      </c>
      <c r="V62" s="335">
        <f t="shared" si="25"/>
        <v>0</v>
      </c>
      <c r="W62" s="335">
        <f t="shared" si="25"/>
        <v>0</v>
      </c>
      <c r="X62" s="335">
        <f t="shared" si="25"/>
        <v>0</v>
      </c>
    </row>
    <row r="63" spans="1:24" s="311" customFormat="1" ht="18.95" customHeight="1" x14ac:dyDescent="0.25">
      <c r="A63" s="393" t="s">
        <v>991</v>
      </c>
      <c r="C63" s="311" t="s">
        <v>1138</v>
      </c>
      <c r="D63" s="306"/>
      <c r="E63" s="306"/>
      <c r="F63" s="306" t="s">
        <v>1083</v>
      </c>
      <c r="G63" s="306"/>
      <c r="H63" s="306"/>
      <c r="I63" s="306"/>
      <c r="J63" s="306"/>
      <c r="K63" s="306"/>
      <c r="L63" s="306"/>
      <c r="M63" s="306"/>
      <c r="N63" s="306"/>
      <c r="O63" s="306"/>
      <c r="P63" s="306"/>
      <c r="Q63" s="306"/>
      <c r="R63" s="306"/>
      <c r="S63" s="306"/>
      <c r="T63" s="306"/>
      <c r="U63" s="306"/>
      <c r="V63" s="306"/>
      <c r="W63" s="306"/>
      <c r="X63" s="306"/>
    </row>
    <row r="65" spans="1:24" x14ac:dyDescent="0.25">
      <c r="A65" s="254" t="s">
        <v>992</v>
      </c>
      <c r="B65" s="302"/>
    </row>
    <row r="66" spans="1:24" outlineLevel="1" x14ac:dyDescent="0.25">
      <c r="A66" s="253" t="s">
        <v>993</v>
      </c>
      <c r="B66" s="302"/>
      <c r="C66" s="262" t="s">
        <v>1139</v>
      </c>
      <c r="E66" s="255" t="e">
        <f t="shared" ref="E66:X66" si="26">E28*E13/1000000</f>
        <v>#N/A</v>
      </c>
      <c r="F66" s="255" t="e">
        <f t="shared" si="26"/>
        <v>#N/A</v>
      </c>
      <c r="G66" s="255" t="e">
        <f t="shared" si="26"/>
        <v>#N/A</v>
      </c>
      <c r="H66" s="255" t="e">
        <f t="shared" si="26"/>
        <v>#N/A</v>
      </c>
      <c r="I66" s="255" t="e">
        <f t="shared" si="26"/>
        <v>#N/A</v>
      </c>
      <c r="J66" s="255" t="e">
        <f t="shared" si="26"/>
        <v>#N/A</v>
      </c>
      <c r="K66" s="255" t="e">
        <f t="shared" si="26"/>
        <v>#N/A</v>
      </c>
      <c r="L66" s="255" t="e">
        <f t="shared" si="26"/>
        <v>#N/A</v>
      </c>
      <c r="M66" s="255" t="e">
        <f t="shared" si="26"/>
        <v>#N/A</v>
      </c>
      <c r="N66" s="255" t="e">
        <f t="shared" si="26"/>
        <v>#N/A</v>
      </c>
      <c r="O66" s="255" t="e">
        <f t="shared" si="26"/>
        <v>#N/A</v>
      </c>
      <c r="P66" s="255" t="e">
        <f t="shared" si="26"/>
        <v>#N/A</v>
      </c>
      <c r="Q66" s="255" t="e">
        <f t="shared" si="26"/>
        <v>#N/A</v>
      </c>
      <c r="R66" s="255" t="e">
        <f t="shared" si="26"/>
        <v>#N/A</v>
      </c>
      <c r="S66" s="255" t="e">
        <f t="shared" si="26"/>
        <v>#N/A</v>
      </c>
      <c r="T66" s="255" t="e">
        <f t="shared" si="26"/>
        <v>#N/A</v>
      </c>
      <c r="U66" s="255" t="e">
        <f t="shared" si="26"/>
        <v>#N/A</v>
      </c>
      <c r="V66" s="255" t="e">
        <f t="shared" si="26"/>
        <v>#N/A</v>
      </c>
      <c r="W66" s="255" t="e">
        <f t="shared" si="26"/>
        <v>#N/A</v>
      </c>
      <c r="X66" s="255" t="e">
        <f t="shared" si="26"/>
        <v>#N/A</v>
      </c>
    </row>
    <row r="67" spans="1:24" outlineLevel="1" x14ac:dyDescent="0.25">
      <c r="A67" s="253" t="s">
        <v>994</v>
      </c>
      <c r="B67" s="302"/>
      <c r="C67" s="262" t="s">
        <v>1139</v>
      </c>
      <c r="E67" s="255" t="e">
        <f t="shared" ref="E67:X67" si="27">E31*E14/1000000</f>
        <v>#VALUE!</v>
      </c>
      <c r="F67" s="255" t="e">
        <f t="shared" si="27"/>
        <v>#VALUE!</v>
      </c>
      <c r="G67" s="255" t="e">
        <f t="shared" si="27"/>
        <v>#VALUE!</v>
      </c>
      <c r="H67" s="255" t="e">
        <f t="shared" si="27"/>
        <v>#VALUE!</v>
      </c>
      <c r="I67" s="255" t="e">
        <f t="shared" si="27"/>
        <v>#VALUE!</v>
      </c>
      <c r="J67" s="255" t="e">
        <f t="shared" si="27"/>
        <v>#VALUE!</v>
      </c>
      <c r="K67" s="255" t="e">
        <f t="shared" si="27"/>
        <v>#VALUE!</v>
      </c>
      <c r="L67" s="255" t="e">
        <f t="shared" si="27"/>
        <v>#VALUE!</v>
      </c>
      <c r="M67" s="255" t="e">
        <f t="shared" si="27"/>
        <v>#VALUE!</v>
      </c>
      <c r="N67" s="255" t="e">
        <f t="shared" si="27"/>
        <v>#VALUE!</v>
      </c>
      <c r="O67" s="255" t="e">
        <f t="shared" si="27"/>
        <v>#VALUE!</v>
      </c>
      <c r="P67" s="255" t="e">
        <f t="shared" si="27"/>
        <v>#VALUE!</v>
      </c>
      <c r="Q67" s="255" t="e">
        <f t="shared" si="27"/>
        <v>#VALUE!</v>
      </c>
      <c r="R67" s="255" t="e">
        <f t="shared" si="27"/>
        <v>#VALUE!</v>
      </c>
      <c r="S67" s="255" t="e">
        <f t="shared" si="27"/>
        <v>#VALUE!</v>
      </c>
      <c r="T67" s="255" t="e">
        <f t="shared" si="27"/>
        <v>#VALUE!</v>
      </c>
      <c r="U67" s="255" t="e">
        <f t="shared" si="27"/>
        <v>#VALUE!</v>
      </c>
      <c r="V67" s="255" t="e">
        <f t="shared" si="27"/>
        <v>#VALUE!</v>
      </c>
      <c r="W67" s="255" t="e">
        <f t="shared" si="27"/>
        <v>#VALUE!</v>
      </c>
      <c r="X67" s="255" t="e">
        <f t="shared" si="27"/>
        <v>#VALUE!</v>
      </c>
    </row>
    <row r="68" spans="1:24" outlineLevel="1" x14ac:dyDescent="0.25">
      <c r="A68" s="253" t="s">
        <v>995</v>
      </c>
      <c r="B68" s="302"/>
      <c r="C68" s="262" t="s">
        <v>1139</v>
      </c>
      <c r="E68" s="255" t="e">
        <f t="shared" ref="E68:X68" si="28">E33*E15/1000000</f>
        <v>#VALUE!</v>
      </c>
      <c r="F68" s="255" t="e">
        <f t="shared" si="28"/>
        <v>#VALUE!</v>
      </c>
      <c r="G68" s="255" t="e">
        <f t="shared" si="28"/>
        <v>#VALUE!</v>
      </c>
      <c r="H68" s="255" t="e">
        <f t="shared" si="28"/>
        <v>#VALUE!</v>
      </c>
      <c r="I68" s="255" t="e">
        <f t="shared" si="28"/>
        <v>#VALUE!</v>
      </c>
      <c r="J68" s="255" t="e">
        <f t="shared" si="28"/>
        <v>#VALUE!</v>
      </c>
      <c r="K68" s="255" t="e">
        <f t="shared" si="28"/>
        <v>#VALUE!</v>
      </c>
      <c r="L68" s="255" t="e">
        <f t="shared" si="28"/>
        <v>#VALUE!</v>
      </c>
      <c r="M68" s="255" t="e">
        <f t="shared" si="28"/>
        <v>#VALUE!</v>
      </c>
      <c r="N68" s="255" t="e">
        <f t="shared" si="28"/>
        <v>#VALUE!</v>
      </c>
      <c r="O68" s="255" t="e">
        <f t="shared" si="28"/>
        <v>#VALUE!</v>
      </c>
      <c r="P68" s="255" t="e">
        <f t="shared" si="28"/>
        <v>#VALUE!</v>
      </c>
      <c r="Q68" s="255" t="e">
        <f t="shared" si="28"/>
        <v>#VALUE!</v>
      </c>
      <c r="R68" s="255" t="e">
        <f t="shared" si="28"/>
        <v>#VALUE!</v>
      </c>
      <c r="S68" s="255" t="e">
        <f t="shared" si="28"/>
        <v>#VALUE!</v>
      </c>
      <c r="T68" s="255" t="e">
        <f t="shared" si="28"/>
        <v>#VALUE!</v>
      </c>
      <c r="U68" s="255" t="e">
        <f t="shared" si="28"/>
        <v>#VALUE!</v>
      </c>
      <c r="V68" s="255" t="e">
        <f t="shared" si="28"/>
        <v>#VALUE!</v>
      </c>
      <c r="W68" s="255" t="e">
        <f t="shared" si="28"/>
        <v>#VALUE!</v>
      </c>
      <c r="X68" s="255" t="e">
        <f t="shared" si="28"/>
        <v>#VALUE!</v>
      </c>
    </row>
    <row r="69" spans="1:24" outlineLevel="1" x14ac:dyDescent="0.25">
      <c r="A69" s="262" t="s">
        <v>996</v>
      </c>
      <c r="B69" s="302"/>
      <c r="C69" s="262" t="s">
        <v>1139</v>
      </c>
      <c r="E69" s="255" t="e">
        <f t="shared" ref="E69:X69" si="29">E39*E21/1000000</f>
        <v>#N/A</v>
      </c>
      <c r="F69" s="255" t="e">
        <f t="shared" si="29"/>
        <v>#N/A</v>
      </c>
      <c r="G69" s="255" t="e">
        <f t="shared" si="29"/>
        <v>#N/A</v>
      </c>
      <c r="H69" s="255" t="e">
        <f t="shared" si="29"/>
        <v>#N/A</v>
      </c>
      <c r="I69" s="255" t="e">
        <f t="shared" si="29"/>
        <v>#N/A</v>
      </c>
      <c r="J69" s="255" t="e">
        <f t="shared" si="29"/>
        <v>#N/A</v>
      </c>
      <c r="K69" s="255" t="e">
        <f t="shared" si="29"/>
        <v>#N/A</v>
      </c>
      <c r="L69" s="255" t="e">
        <f t="shared" si="29"/>
        <v>#N/A</v>
      </c>
      <c r="M69" s="255" t="e">
        <f t="shared" si="29"/>
        <v>#N/A</v>
      </c>
      <c r="N69" s="255" t="e">
        <f t="shared" si="29"/>
        <v>#N/A</v>
      </c>
      <c r="O69" s="255" t="e">
        <f t="shared" si="29"/>
        <v>#N/A</v>
      </c>
      <c r="P69" s="255" t="e">
        <f t="shared" si="29"/>
        <v>#N/A</v>
      </c>
      <c r="Q69" s="255" t="e">
        <f t="shared" si="29"/>
        <v>#N/A</v>
      </c>
      <c r="R69" s="255" t="e">
        <f t="shared" si="29"/>
        <v>#N/A</v>
      </c>
      <c r="S69" s="255" t="e">
        <f t="shared" si="29"/>
        <v>#N/A</v>
      </c>
      <c r="T69" s="255" t="e">
        <f t="shared" si="29"/>
        <v>#N/A</v>
      </c>
      <c r="U69" s="255" t="e">
        <f t="shared" si="29"/>
        <v>#N/A</v>
      </c>
      <c r="V69" s="255" t="e">
        <f t="shared" si="29"/>
        <v>#N/A</v>
      </c>
      <c r="W69" s="255" t="e">
        <f t="shared" si="29"/>
        <v>#N/A</v>
      </c>
      <c r="X69" s="255" t="e">
        <f t="shared" si="29"/>
        <v>#N/A</v>
      </c>
    </row>
    <row r="70" spans="1:24" outlineLevel="1" x14ac:dyDescent="0.25">
      <c r="A70" s="262" t="s">
        <v>997</v>
      </c>
      <c r="B70" s="302"/>
      <c r="C70" s="262" t="s">
        <v>1139</v>
      </c>
      <c r="E70" s="255" t="e">
        <f t="shared" ref="E70:X70" si="30">E41*E22/1000000</f>
        <v>#VALUE!</v>
      </c>
      <c r="F70" s="255" t="e">
        <f t="shared" si="30"/>
        <v>#VALUE!</v>
      </c>
      <c r="G70" s="255" t="e">
        <f t="shared" si="30"/>
        <v>#VALUE!</v>
      </c>
      <c r="H70" s="255" t="e">
        <f t="shared" si="30"/>
        <v>#VALUE!</v>
      </c>
      <c r="I70" s="255" t="e">
        <f t="shared" si="30"/>
        <v>#VALUE!</v>
      </c>
      <c r="J70" s="255" t="e">
        <f t="shared" si="30"/>
        <v>#VALUE!</v>
      </c>
      <c r="K70" s="255" t="e">
        <f t="shared" si="30"/>
        <v>#VALUE!</v>
      </c>
      <c r="L70" s="255" t="e">
        <f t="shared" si="30"/>
        <v>#VALUE!</v>
      </c>
      <c r="M70" s="255" t="e">
        <f t="shared" si="30"/>
        <v>#VALUE!</v>
      </c>
      <c r="N70" s="255" t="e">
        <f t="shared" si="30"/>
        <v>#VALUE!</v>
      </c>
      <c r="O70" s="255" t="e">
        <f t="shared" si="30"/>
        <v>#VALUE!</v>
      </c>
      <c r="P70" s="255" t="e">
        <f t="shared" si="30"/>
        <v>#VALUE!</v>
      </c>
      <c r="Q70" s="255" t="e">
        <f t="shared" si="30"/>
        <v>#VALUE!</v>
      </c>
      <c r="R70" s="255" t="e">
        <f t="shared" si="30"/>
        <v>#VALUE!</v>
      </c>
      <c r="S70" s="255" t="e">
        <f t="shared" si="30"/>
        <v>#VALUE!</v>
      </c>
      <c r="T70" s="255" t="e">
        <f t="shared" si="30"/>
        <v>#VALUE!</v>
      </c>
      <c r="U70" s="255" t="e">
        <f t="shared" si="30"/>
        <v>#VALUE!</v>
      </c>
      <c r="V70" s="255" t="e">
        <f t="shared" si="30"/>
        <v>#VALUE!</v>
      </c>
      <c r="W70" s="255" t="e">
        <f t="shared" si="30"/>
        <v>#VALUE!</v>
      </c>
      <c r="X70" s="255" t="e">
        <f t="shared" si="30"/>
        <v>#VALUE!</v>
      </c>
    </row>
    <row r="71" spans="1:24" outlineLevel="1" x14ac:dyDescent="0.25">
      <c r="A71" s="253" t="s">
        <v>998</v>
      </c>
      <c r="B71" s="302"/>
      <c r="C71" s="262" t="s">
        <v>1139</v>
      </c>
      <c r="E71" s="255" t="e">
        <f t="shared" ref="E71:X71" si="31">E37*E48*E12/1000000</f>
        <v>#VALUE!</v>
      </c>
      <c r="F71" s="255" t="e">
        <f t="shared" si="31"/>
        <v>#VALUE!</v>
      </c>
      <c r="G71" s="255" t="e">
        <f t="shared" si="31"/>
        <v>#VALUE!</v>
      </c>
      <c r="H71" s="255" t="e">
        <f t="shared" si="31"/>
        <v>#VALUE!</v>
      </c>
      <c r="I71" s="255" t="e">
        <f t="shared" si="31"/>
        <v>#VALUE!</v>
      </c>
      <c r="J71" s="255" t="e">
        <f t="shared" si="31"/>
        <v>#VALUE!</v>
      </c>
      <c r="K71" s="255" t="e">
        <f t="shared" si="31"/>
        <v>#VALUE!</v>
      </c>
      <c r="L71" s="255" t="e">
        <f t="shared" si="31"/>
        <v>#VALUE!</v>
      </c>
      <c r="M71" s="255" t="e">
        <f t="shared" si="31"/>
        <v>#VALUE!</v>
      </c>
      <c r="N71" s="255" t="e">
        <f t="shared" si="31"/>
        <v>#VALUE!</v>
      </c>
      <c r="O71" s="255" t="e">
        <f t="shared" si="31"/>
        <v>#VALUE!</v>
      </c>
      <c r="P71" s="255" t="e">
        <f t="shared" si="31"/>
        <v>#VALUE!</v>
      </c>
      <c r="Q71" s="255" t="e">
        <f t="shared" si="31"/>
        <v>#VALUE!</v>
      </c>
      <c r="R71" s="255" t="e">
        <f t="shared" si="31"/>
        <v>#VALUE!</v>
      </c>
      <c r="S71" s="255" t="e">
        <f t="shared" si="31"/>
        <v>#VALUE!</v>
      </c>
      <c r="T71" s="255" t="e">
        <f t="shared" si="31"/>
        <v>#VALUE!</v>
      </c>
      <c r="U71" s="255" t="e">
        <f t="shared" si="31"/>
        <v>#VALUE!</v>
      </c>
      <c r="V71" s="255" t="e">
        <f t="shared" si="31"/>
        <v>#VALUE!</v>
      </c>
      <c r="W71" s="255" t="e">
        <f t="shared" si="31"/>
        <v>#VALUE!</v>
      </c>
      <c r="X71" s="255" t="e">
        <f t="shared" si="31"/>
        <v>#VALUE!</v>
      </c>
    </row>
    <row r="72" spans="1:24" outlineLevel="1" x14ac:dyDescent="0.25">
      <c r="A72" s="253" t="s">
        <v>999</v>
      </c>
      <c r="B72" s="302"/>
      <c r="C72" s="262" t="s">
        <v>1139</v>
      </c>
      <c r="E72" s="255" t="e">
        <f t="shared" ref="E72:X72" si="32">E36*E18/1000000</f>
        <v>#VALUE!</v>
      </c>
      <c r="F72" s="255" t="e">
        <f t="shared" si="32"/>
        <v>#VALUE!</v>
      </c>
      <c r="G72" s="255" t="e">
        <f t="shared" si="32"/>
        <v>#VALUE!</v>
      </c>
      <c r="H72" s="255" t="e">
        <f t="shared" si="32"/>
        <v>#VALUE!</v>
      </c>
      <c r="I72" s="255" t="e">
        <f t="shared" si="32"/>
        <v>#VALUE!</v>
      </c>
      <c r="J72" s="255" t="e">
        <f t="shared" si="32"/>
        <v>#VALUE!</v>
      </c>
      <c r="K72" s="255" t="e">
        <f t="shared" si="32"/>
        <v>#VALUE!</v>
      </c>
      <c r="L72" s="255" t="e">
        <f t="shared" si="32"/>
        <v>#VALUE!</v>
      </c>
      <c r="M72" s="255" t="e">
        <f t="shared" si="32"/>
        <v>#VALUE!</v>
      </c>
      <c r="N72" s="255" t="e">
        <f t="shared" si="32"/>
        <v>#VALUE!</v>
      </c>
      <c r="O72" s="255" t="e">
        <f t="shared" si="32"/>
        <v>#VALUE!</v>
      </c>
      <c r="P72" s="255" t="e">
        <f t="shared" si="32"/>
        <v>#VALUE!</v>
      </c>
      <c r="Q72" s="255" t="e">
        <f t="shared" si="32"/>
        <v>#VALUE!</v>
      </c>
      <c r="R72" s="255" t="e">
        <f t="shared" si="32"/>
        <v>#VALUE!</v>
      </c>
      <c r="S72" s="255" t="e">
        <f t="shared" si="32"/>
        <v>#VALUE!</v>
      </c>
      <c r="T72" s="255" t="e">
        <f t="shared" si="32"/>
        <v>#VALUE!</v>
      </c>
      <c r="U72" s="255" t="e">
        <f t="shared" si="32"/>
        <v>#VALUE!</v>
      </c>
      <c r="V72" s="255" t="e">
        <f t="shared" si="32"/>
        <v>#VALUE!</v>
      </c>
      <c r="W72" s="255" t="e">
        <f t="shared" si="32"/>
        <v>#VALUE!</v>
      </c>
      <c r="X72" s="255" t="e">
        <f t="shared" si="32"/>
        <v>#VALUE!</v>
      </c>
    </row>
    <row r="73" spans="1:24" s="266" customFormat="1" x14ac:dyDescent="0.25">
      <c r="A73" s="266" t="s">
        <v>1000</v>
      </c>
      <c r="B73" s="302"/>
      <c r="C73" s="266" t="s">
        <v>1140</v>
      </c>
      <c r="D73" s="344"/>
      <c r="E73" s="350" t="e">
        <f t="shared" ref="E73:X73" si="33">SUM(E66:E72)</f>
        <v>#N/A</v>
      </c>
      <c r="F73" s="350" t="e">
        <f t="shared" si="33"/>
        <v>#N/A</v>
      </c>
      <c r="G73" s="350" t="e">
        <f t="shared" si="33"/>
        <v>#N/A</v>
      </c>
      <c r="H73" s="350" t="e">
        <f t="shared" si="33"/>
        <v>#N/A</v>
      </c>
      <c r="I73" s="350" t="e">
        <f t="shared" si="33"/>
        <v>#N/A</v>
      </c>
      <c r="J73" s="350" t="e">
        <f t="shared" si="33"/>
        <v>#N/A</v>
      </c>
      <c r="K73" s="350" t="e">
        <f t="shared" si="33"/>
        <v>#N/A</v>
      </c>
      <c r="L73" s="350" t="e">
        <f t="shared" si="33"/>
        <v>#N/A</v>
      </c>
      <c r="M73" s="350" t="e">
        <f t="shared" si="33"/>
        <v>#N/A</v>
      </c>
      <c r="N73" s="350" t="e">
        <f t="shared" si="33"/>
        <v>#N/A</v>
      </c>
      <c r="O73" s="350" t="e">
        <f t="shared" si="33"/>
        <v>#N/A</v>
      </c>
      <c r="P73" s="350" t="e">
        <f t="shared" si="33"/>
        <v>#N/A</v>
      </c>
      <c r="Q73" s="350" t="e">
        <f t="shared" si="33"/>
        <v>#N/A</v>
      </c>
      <c r="R73" s="350" t="e">
        <f t="shared" si="33"/>
        <v>#N/A</v>
      </c>
      <c r="S73" s="350" t="e">
        <f t="shared" si="33"/>
        <v>#N/A</v>
      </c>
      <c r="T73" s="350" t="e">
        <f t="shared" si="33"/>
        <v>#N/A</v>
      </c>
      <c r="U73" s="350" t="e">
        <f t="shared" si="33"/>
        <v>#N/A</v>
      </c>
      <c r="V73" s="350" t="e">
        <f t="shared" si="33"/>
        <v>#N/A</v>
      </c>
      <c r="W73" s="350" t="e">
        <f t="shared" si="33"/>
        <v>#N/A</v>
      </c>
      <c r="X73" s="350" t="e">
        <f t="shared" si="33"/>
        <v>#N/A</v>
      </c>
    </row>
    <row r="74" spans="1:24" x14ac:dyDescent="0.25">
      <c r="B74" s="302"/>
    </row>
    <row r="75" spans="1:24" x14ac:dyDescent="0.25">
      <c r="A75" s="254" t="s">
        <v>1001</v>
      </c>
      <c r="B75" s="302"/>
      <c r="D75" s="338" t="s">
        <v>1002</v>
      </c>
    </row>
    <row r="76" spans="1:24" s="307" customFormat="1" x14ac:dyDescent="0.25">
      <c r="A76" s="307" t="s">
        <v>1003</v>
      </c>
      <c r="B76" s="302"/>
      <c r="C76" s="262" t="s">
        <v>1139</v>
      </c>
      <c r="D76" s="348"/>
      <c r="E76" s="349" t="e">
        <f t="shared" ref="E76:X76" si="34">-E45*E24/1000000</f>
        <v>#VALUE!</v>
      </c>
      <c r="F76" s="349" t="e">
        <f t="shared" si="34"/>
        <v>#VALUE!</v>
      </c>
      <c r="G76" s="349" t="e">
        <f t="shared" si="34"/>
        <v>#VALUE!</v>
      </c>
      <c r="H76" s="349" t="e">
        <f t="shared" si="34"/>
        <v>#VALUE!</v>
      </c>
      <c r="I76" s="349" t="e">
        <f t="shared" si="34"/>
        <v>#VALUE!</v>
      </c>
      <c r="J76" s="349" t="e">
        <f t="shared" si="34"/>
        <v>#VALUE!</v>
      </c>
      <c r="K76" s="349" t="e">
        <f t="shared" si="34"/>
        <v>#VALUE!</v>
      </c>
      <c r="L76" s="349" t="e">
        <f t="shared" si="34"/>
        <v>#VALUE!</v>
      </c>
      <c r="M76" s="349" t="e">
        <f t="shared" si="34"/>
        <v>#VALUE!</v>
      </c>
      <c r="N76" s="349" t="e">
        <f t="shared" si="34"/>
        <v>#VALUE!</v>
      </c>
      <c r="O76" s="349" t="e">
        <f t="shared" si="34"/>
        <v>#VALUE!</v>
      </c>
      <c r="P76" s="349" t="e">
        <f t="shared" si="34"/>
        <v>#VALUE!</v>
      </c>
      <c r="Q76" s="349" t="e">
        <f t="shared" si="34"/>
        <v>#VALUE!</v>
      </c>
      <c r="R76" s="349" t="e">
        <f t="shared" si="34"/>
        <v>#VALUE!</v>
      </c>
      <c r="S76" s="349" t="e">
        <f t="shared" si="34"/>
        <v>#VALUE!</v>
      </c>
      <c r="T76" s="349" t="e">
        <f t="shared" si="34"/>
        <v>#VALUE!</v>
      </c>
      <c r="U76" s="349" t="e">
        <f t="shared" si="34"/>
        <v>#VALUE!</v>
      </c>
      <c r="V76" s="349" t="e">
        <f t="shared" si="34"/>
        <v>#VALUE!</v>
      </c>
      <c r="W76" s="349" t="e">
        <f t="shared" si="34"/>
        <v>#VALUE!</v>
      </c>
      <c r="X76" s="349" t="e">
        <f t="shared" si="34"/>
        <v>#VALUE!</v>
      </c>
    </row>
    <row r="77" spans="1:24" x14ac:dyDescent="0.25">
      <c r="A77" s="262" t="s">
        <v>1004</v>
      </c>
      <c r="B77" s="276" t="s">
        <v>1005</v>
      </c>
      <c r="C77" s="262" t="s">
        <v>1139</v>
      </c>
      <c r="D77" s="351">
        <f>SUM(D78:D82)</f>
        <v>0</v>
      </c>
      <c r="E77" s="349">
        <f t="shared" ref="E77:E82" si="35">-D77*(1+2%)</f>
        <v>0</v>
      </c>
      <c r="F77" s="349">
        <f t="shared" ref="F77:X77" si="36">E77*(1+2%)</f>
        <v>0</v>
      </c>
      <c r="G77" s="349">
        <f t="shared" si="36"/>
        <v>0</v>
      </c>
      <c r="H77" s="349">
        <f t="shared" si="36"/>
        <v>0</v>
      </c>
      <c r="I77" s="349">
        <f t="shared" si="36"/>
        <v>0</v>
      </c>
      <c r="J77" s="349">
        <f t="shared" si="36"/>
        <v>0</v>
      </c>
      <c r="K77" s="349">
        <f t="shared" si="36"/>
        <v>0</v>
      </c>
      <c r="L77" s="349">
        <f t="shared" si="36"/>
        <v>0</v>
      </c>
      <c r="M77" s="349">
        <f t="shared" si="36"/>
        <v>0</v>
      </c>
      <c r="N77" s="349">
        <f t="shared" si="36"/>
        <v>0</v>
      </c>
      <c r="O77" s="349">
        <f t="shared" si="36"/>
        <v>0</v>
      </c>
      <c r="P77" s="349">
        <f t="shared" si="36"/>
        <v>0</v>
      </c>
      <c r="Q77" s="349">
        <f t="shared" si="36"/>
        <v>0</v>
      </c>
      <c r="R77" s="349">
        <f t="shared" si="36"/>
        <v>0</v>
      </c>
      <c r="S77" s="349">
        <f t="shared" si="36"/>
        <v>0</v>
      </c>
      <c r="T77" s="349">
        <f t="shared" si="36"/>
        <v>0</v>
      </c>
      <c r="U77" s="349">
        <f t="shared" si="36"/>
        <v>0</v>
      </c>
      <c r="V77" s="349">
        <f t="shared" si="36"/>
        <v>0</v>
      </c>
      <c r="W77" s="349">
        <f t="shared" si="36"/>
        <v>0</v>
      </c>
      <c r="X77" s="349">
        <f t="shared" si="36"/>
        <v>0</v>
      </c>
    </row>
    <row r="78" spans="1:24" x14ac:dyDescent="0.25">
      <c r="A78" s="336" t="s">
        <v>1006</v>
      </c>
      <c r="B78" s="337" t="s">
        <v>1007</v>
      </c>
      <c r="C78" s="262" t="s">
        <v>1139</v>
      </c>
      <c r="D78" s="361">
        <v>0</v>
      </c>
      <c r="E78" s="349">
        <f t="shared" si="35"/>
        <v>0</v>
      </c>
      <c r="F78" s="349">
        <f t="shared" ref="F78:X78" si="37">E78*(1+2%)</f>
        <v>0</v>
      </c>
      <c r="G78" s="349">
        <f t="shared" si="37"/>
        <v>0</v>
      </c>
      <c r="H78" s="349">
        <f t="shared" si="37"/>
        <v>0</v>
      </c>
      <c r="I78" s="349">
        <f t="shared" si="37"/>
        <v>0</v>
      </c>
      <c r="J78" s="349">
        <f t="shared" si="37"/>
        <v>0</v>
      </c>
      <c r="K78" s="349">
        <f t="shared" si="37"/>
        <v>0</v>
      </c>
      <c r="L78" s="349">
        <f t="shared" si="37"/>
        <v>0</v>
      </c>
      <c r="M78" s="349">
        <f t="shared" si="37"/>
        <v>0</v>
      </c>
      <c r="N78" s="349">
        <f t="shared" si="37"/>
        <v>0</v>
      </c>
      <c r="O78" s="349">
        <f t="shared" si="37"/>
        <v>0</v>
      </c>
      <c r="P78" s="349">
        <f t="shared" si="37"/>
        <v>0</v>
      </c>
      <c r="Q78" s="349">
        <f t="shared" si="37"/>
        <v>0</v>
      </c>
      <c r="R78" s="349">
        <f t="shared" si="37"/>
        <v>0</v>
      </c>
      <c r="S78" s="349">
        <f t="shared" si="37"/>
        <v>0</v>
      </c>
      <c r="T78" s="349">
        <f t="shared" si="37"/>
        <v>0</v>
      </c>
      <c r="U78" s="349">
        <f t="shared" si="37"/>
        <v>0</v>
      </c>
      <c r="V78" s="349">
        <f t="shared" si="37"/>
        <v>0</v>
      </c>
      <c r="W78" s="349">
        <f t="shared" si="37"/>
        <v>0</v>
      </c>
      <c r="X78" s="349">
        <f t="shared" si="37"/>
        <v>0</v>
      </c>
    </row>
    <row r="79" spans="1:24" x14ac:dyDescent="0.25">
      <c r="A79" s="336" t="s">
        <v>1008</v>
      </c>
      <c r="B79" s="337" t="s">
        <v>1009</v>
      </c>
      <c r="C79" s="262" t="s">
        <v>1139</v>
      </c>
      <c r="D79" s="361">
        <v>0</v>
      </c>
      <c r="E79" s="349">
        <f t="shared" si="35"/>
        <v>0</v>
      </c>
      <c r="F79" s="349">
        <f t="shared" ref="F79:X79" si="38">E79*(1+2%)</f>
        <v>0</v>
      </c>
      <c r="G79" s="349">
        <f t="shared" si="38"/>
        <v>0</v>
      </c>
      <c r="H79" s="349">
        <f t="shared" si="38"/>
        <v>0</v>
      </c>
      <c r="I79" s="349">
        <f t="shared" si="38"/>
        <v>0</v>
      </c>
      <c r="J79" s="349">
        <f t="shared" si="38"/>
        <v>0</v>
      </c>
      <c r="K79" s="349">
        <f t="shared" si="38"/>
        <v>0</v>
      </c>
      <c r="L79" s="349">
        <f t="shared" si="38"/>
        <v>0</v>
      </c>
      <c r="M79" s="349">
        <f t="shared" si="38"/>
        <v>0</v>
      </c>
      <c r="N79" s="349">
        <f t="shared" si="38"/>
        <v>0</v>
      </c>
      <c r="O79" s="349">
        <f t="shared" si="38"/>
        <v>0</v>
      </c>
      <c r="P79" s="349">
        <f t="shared" si="38"/>
        <v>0</v>
      </c>
      <c r="Q79" s="349">
        <f t="shared" si="38"/>
        <v>0</v>
      </c>
      <c r="R79" s="349">
        <f t="shared" si="38"/>
        <v>0</v>
      </c>
      <c r="S79" s="349">
        <f t="shared" si="38"/>
        <v>0</v>
      </c>
      <c r="T79" s="349">
        <f t="shared" si="38"/>
        <v>0</v>
      </c>
      <c r="U79" s="349">
        <f t="shared" si="38"/>
        <v>0</v>
      </c>
      <c r="V79" s="349">
        <f t="shared" si="38"/>
        <v>0</v>
      </c>
      <c r="W79" s="349">
        <f t="shared" si="38"/>
        <v>0</v>
      </c>
      <c r="X79" s="349">
        <f t="shared" si="38"/>
        <v>0</v>
      </c>
    </row>
    <row r="80" spans="1:24" x14ac:dyDescent="0.25">
      <c r="A80" s="336" t="s">
        <v>1010</v>
      </c>
      <c r="B80" s="337" t="s">
        <v>1011</v>
      </c>
      <c r="C80" s="262" t="s">
        <v>1139</v>
      </c>
      <c r="D80" s="361">
        <v>0</v>
      </c>
      <c r="E80" s="349">
        <f t="shared" si="35"/>
        <v>0</v>
      </c>
      <c r="F80" s="349">
        <f t="shared" ref="F80:X80" si="39">E80*(1+2%)</f>
        <v>0</v>
      </c>
      <c r="G80" s="349">
        <f t="shared" si="39"/>
        <v>0</v>
      </c>
      <c r="H80" s="349">
        <f t="shared" si="39"/>
        <v>0</v>
      </c>
      <c r="I80" s="349">
        <f t="shared" si="39"/>
        <v>0</v>
      </c>
      <c r="J80" s="349">
        <f t="shared" si="39"/>
        <v>0</v>
      </c>
      <c r="K80" s="349">
        <f t="shared" si="39"/>
        <v>0</v>
      </c>
      <c r="L80" s="349">
        <f t="shared" si="39"/>
        <v>0</v>
      </c>
      <c r="M80" s="349">
        <f t="shared" si="39"/>
        <v>0</v>
      </c>
      <c r="N80" s="349">
        <f t="shared" si="39"/>
        <v>0</v>
      </c>
      <c r="O80" s="349">
        <f t="shared" si="39"/>
        <v>0</v>
      </c>
      <c r="P80" s="349">
        <f t="shared" si="39"/>
        <v>0</v>
      </c>
      <c r="Q80" s="349">
        <f t="shared" si="39"/>
        <v>0</v>
      </c>
      <c r="R80" s="349">
        <f t="shared" si="39"/>
        <v>0</v>
      </c>
      <c r="S80" s="349">
        <f t="shared" si="39"/>
        <v>0</v>
      </c>
      <c r="T80" s="349">
        <f t="shared" si="39"/>
        <v>0</v>
      </c>
      <c r="U80" s="349">
        <f t="shared" si="39"/>
        <v>0</v>
      </c>
      <c r="V80" s="349">
        <f t="shared" si="39"/>
        <v>0</v>
      </c>
      <c r="W80" s="349">
        <f t="shared" si="39"/>
        <v>0</v>
      </c>
      <c r="X80" s="349">
        <f t="shared" si="39"/>
        <v>0</v>
      </c>
    </row>
    <row r="81" spans="1:24" x14ac:dyDescent="0.25">
      <c r="A81" s="336" t="s">
        <v>1012</v>
      </c>
      <c r="B81" s="337" t="s">
        <v>1013</v>
      </c>
      <c r="C81" s="262" t="s">
        <v>1139</v>
      </c>
      <c r="D81" s="361">
        <v>0</v>
      </c>
      <c r="E81" s="349">
        <f t="shared" si="35"/>
        <v>0</v>
      </c>
      <c r="F81" s="349">
        <f t="shared" ref="F81:X81" si="40">E81*(1+2%)</f>
        <v>0</v>
      </c>
      <c r="G81" s="349">
        <f t="shared" si="40"/>
        <v>0</v>
      </c>
      <c r="H81" s="349">
        <f t="shared" si="40"/>
        <v>0</v>
      </c>
      <c r="I81" s="349">
        <f t="shared" si="40"/>
        <v>0</v>
      </c>
      <c r="J81" s="349">
        <f t="shared" si="40"/>
        <v>0</v>
      </c>
      <c r="K81" s="349">
        <f t="shared" si="40"/>
        <v>0</v>
      </c>
      <c r="L81" s="349">
        <f t="shared" si="40"/>
        <v>0</v>
      </c>
      <c r="M81" s="349">
        <f t="shared" si="40"/>
        <v>0</v>
      </c>
      <c r="N81" s="349">
        <f t="shared" si="40"/>
        <v>0</v>
      </c>
      <c r="O81" s="349">
        <f t="shared" si="40"/>
        <v>0</v>
      </c>
      <c r="P81" s="349">
        <f t="shared" si="40"/>
        <v>0</v>
      </c>
      <c r="Q81" s="349">
        <f t="shared" si="40"/>
        <v>0</v>
      </c>
      <c r="R81" s="349">
        <f t="shared" si="40"/>
        <v>0</v>
      </c>
      <c r="S81" s="349">
        <f t="shared" si="40"/>
        <v>0</v>
      </c>
      <c r="T81" s="349">
        <f t="shared" si="40"/>
        <v>0</v>
      </c>
      <c r="U81" s="349">
        <f t="shared" si="40"/>
        <v>0</v>
      </c>
      <c r="V81" s="349">
        <f t="shared" si="40"/>
        <v>0</v>
      </c>
      <c r="W81" s="349">
        <f t="shared" si="40"/>
        <v>0</v>
      </c>
      <c r="X81" s="349">
        <f t="shared" si="40"/>
        <v>0</v>
      </c>
    </row>
    <row r="82" spans="1:24" x14ac:dyDescent="0.25">
      <c r="A82" s="336" t="s">
        <v>1014</v>
      </c>
      <c r="B82" s="337"/>
      <c r="C82" s="262" t="s">
        <v>1139</v>
      </c>
      <c r="D82" s="361">
        <v>0</v>
      </c>
      <c r="E82" s="349">
        <f t="shared" si="35"/>
        <v>0</v>
      </c>
      <c r="F82" s="349">
        <f t="shared" ref="F82:X82" si="41">E82*(1+2%)</f>
        <v>0</v>
      </c>
      <c r="G82" s="349">
        <f t="shared" si="41"/>
        <v>0</v>
      </c>
      <c r="H82" s="349">
        <f t="shared" si="41"/>
        <v>0</v>
      </c>
      <c r="I82" s="349">
        <f t="shared" si="41"/>
        <v>0</v>
      </c>
      <c r="J82" s="349">
        <f t="shared" si="41"/>
        <v>0</v>
      </c>
      <c r="K82" s="349">
        <f t="shared" si="41"/>
        <v>0</v>
      </c>
      <c r="L82" s="349">
        <f t="shared" si="41"/>
        <v>0</v>
      </c>
      <c r="M82" s="349">
        <f t="shared" si="41"/>
        <v>0</v>
      </c>
      <c r="N82" s="349">
        <f t="shared" si="41"/>
        <v>0</v>
      </c>
      <c r="O82" s="349">
        <f t="shared" si="41"/>
        <v>0</v>
      </c>
      <c r="P82" s="349">
        <f t="shared" si="41"/>
        <v>0</v>
      </c>
      <c r="Q82" s="349">
        <f t="shared" si="41"/>
        <v>0</v>
      </c>
      <c r="R82" s="349">
        <f t="shared" si="41"/>
        <v>0</v>
      </c>
      <c r="S82" s="349">
        <f t="shared" si="41"/>
        <v>0</v>
      </c>
      <c r="T82" s="349">
        <f t="shared" si="41"/>
        <v>0</v>
      </c>
      <c r="U82" s="349">
        <f t="shared" si="41"/>
        <v>0</v>
      </c>
      <c r="V82" s="349">
        <f t="shared" si="41"/>
        <v>0</v>
      </c>
      <c r="W82" s="349">
        <f t="shared" si="41"/>
        <v>0</v>
      </c>
      <c r="X82" s="349">
        <f t="shared" si="41"/>
        <v>0</v>
      </c>
    </row>
    <row r="83" spans="1:24" s="266" customFormat="1" x14ac:dyDescent="0.25">
      <c r="A83" s="266" t="s">
        <v>1082</v>
      </c>
      <c r="C83" s="266" t="s">
        <v>1140</v>
      </c>
      <c r="D83" s="352"/>
      <c r="E83" s="353" t="e">
        <f t="shared" ref="E83:X83" si="42">E77+E76</f>
        <v>#VALUE!</v>
      </c>
      <c r="F83" s="353" t="e">
        <f t="shared" si="42"/>
        <v>#VALUE!</v>
      </c>
      <c r="G83" s="353" t="e">
        <f t="shared" si="42"/>
        <v>#VALUE!</v>
      </c>
      <c r="H83" s="353" t="e">
        <f t="shared" si="42"/>
        <v>#VALUE!</v>
      </c>
      <c r="I83" s="353" t="e">
        <f t="shared" si="42"/>
        <v>#VALUE!</v>
      </c>
      <c r="J83" s="353" t="e">
        <f t="shared" si="42"/>
        <v>#VALUE!</v>
      </c>
      <c r="K83" s="353" t="e">
        <f t="shared" si="42"/>
        <v>#VALUE!</v>
      </c>
      <c r="L83" s="353" t="e">
        <f t="shared" si="42"/>
        <v>#VALUE!</v>
      </c>
      <c r="M83" s="353" t="e">
        <f t="shared" si="42"/>
        <v>#VALUE!</v>
      </c>
      <c r="N83" s="353" t="e">
        <f t="shared" si="42"/>
        <v>#VALUE!</v>
      </c>
      <c r="O83" s="353" t="e">
        <f t="shared" si="42"/>
        <v>#VALUE!</v>
      </c>
      <c r="P83" s="353" t="e">
        <f t="shared" si="42"/>
        <v>#VALUE!</v>
      </c>
      <c r="Q83" s="353" t="e">
        <f t="shared" si="42"/>
        <v>#VALUE!</v>
      </c>
      <c r="R83" s="353" t="e">
        <f t="shared" si="42"/>
        <v>#VALUE!</v>
      </c>
      <c r="S83" s="353" t="e">
        <f t="shared" si="42"/>
        <v>#VALUE!</v>
      </c>
      <c r="T83" s="353" t="e">
        <f t="shared" si="42"/>
        <v>#VALUE!</v>
      </c>
      <c r="U83" s="353" t="e">
        <f t="shared" si="42"/>
        <v>#VALUE!</v>
      </c>
      <c r="V83" s="353" t="e">
        <f t="shared" si="42"/>
        <v>#VALUE!</v>
      </c>
      <c r="W83" s="353" t="e">
        <f t="shared" si="42"/>
        <v>#VALUE!</v>
      </c>
      <c r="X83" s="353" t="e">
        <f t="shared" si="42"/>
        <v>#VALUE!</v>
      </c>
    </row>
    <row r="84" spans="1:24" x14ac:dyDescent="0.25">
      <c r="D84" s="348"/>
      <c r="E84" s="348"/>
      <c r="F84" s="348"/>
      <c r="G84" s="348"/>
      <c r="H84" s="348"/>
      <c r="I84" s="348"/>
      <c r="J84" s="348"/>
      <c r="K84" s="348"/>
      <c r="L84" s="348"/>
      <c r="M84" s="348"/>
      <c r="N84" s="348"/>
      <c r="O84" s="348"/>
      <c r="P84" s="348"/>
      <c r="Q84" s="348"/>
      <c r="R84" s="348"/>
      <c r="S84" s="348"/>
      <c r="T84" s="348"/>
      <c r="U84" s="348"/>
      <c r="V84" s="348"/>
      <c r="W84" s="348"/>
      <c r="X84" s="348"/>
    </row>
    <row r="85" spans="1:24" x14ac:dyDescent="0.25">
      <c r="A85" s="254" t="s">
        <v>1015</v>
      </c>
      <c r="C85" s="266" t="s">
        <v>1140</v>
      </c>
      <c r="D85" s="348"/>
      <c r="E85" s="354" t="e">
        <f t="shared" ref="E85:X85" si="43">E73+E83</f>
        <v>#N/A</v>
      </c>
      <c r="F85" s="354" t="e">
        <f t="shared" si="43"/>
        <v>#N/A</v>
      </c>
      <c r="G85" s="354" t="e">
        <f t="shared" si="43"/>
        <v>#N/A</v>
      </c>
      <c r="H85" s="354" t="e">
        <f t="shared" si="43"/>
        <v>#N/A</v>
      </c>
      <c r="I85" s="354" t="e">
        <f t="shared" si="43"/>
        <v>#N/A</v>
      </c>
      <c r="J85" s="354" t="e">
        <f t="shared" si="43"/>
        <v>#N/A</v>
      </c>
      <c r="K85" s="354" t="e">
        <f t="shared" si="43"/>
        <v>#N/A</v>
      </c>
      <c r="L85" s="354" t="e">
        <f t="shared" si="43"/>
        <v>#N/A</v>
      </c>
      <c r="M85" s="354" t="e">
        <f t="shared" si="43"/>
        <v>#N/A</v>
      </c>
      <c r="N85" s="354" t="e">
        <f t="shared" si="43"/>
        <v>#N/A</v>
      </c>
      <c r="O85" s="354" t="e">
        <f t="shared" si="43"/>
        <v>#N/A</v>
      </c>
      <c r="P85" s="354" t="e">
        <f t="shared" si="43"/>
        <v>#N/A</v>
      </c>
      <c r="Q85" s="354" t="e">
        <f t="shared" si="43"/>
        <v>#N/A</v>
      </c>
      <c r="R85" s="354" t="e">
        <f t="shared" si="43"/>
        <v>#N/A</v>
      </c>
      <c r="S85" s="354" t="e">
        <f t="shared" si="43"/>
        <v>#N/A</v>
      </c>
      <c r="T85" s="354" t="e">
        <f t="shared" si="43"/>
        <v>#N/A</v>
      </c>
      <c r="U85" s="354" t="e">
        <f t="shared" si="43"/>
        <v>#N/A</v>
      </c>
      <c r="V85" s="354" t="e">
        <f t="shared" si="43"/>
        <v>#N/A</v>
      </c>
      <c r="W85" s="354" t="e">
        <f t="shared" si="43"/>
        <v>#N/A</v>
      </c>
      <c r="X85" s="354" t="e">
        <f t="shared" si="43"/>
        <v>#N/A</v>
      </c>
    </row>
    <row r="86" spans="1:24" x14ac:dyDescent="0.25">
      <c r="A86" s="254"/>
      <c r="C86" s="254"/>
      <c r="D86" s="348"/>
      <c r="E86" s="354"/>
      <c r="F86" s="354"/>
      <c r="G86" s="354"/>
      <c r="H86" s="354"/>
      <c r="I86" s="354"/>
      <c r="J86" s="354"/>
      <c r="K86" s="354"/>
      <c r="L86" s="354"/>
      <c r="M86" s="354"/>
      <c r="N86" s="354"/>
      <c r="O86" s="354"/>
      <c r="P86" s="354"/>
      <c r="Q86" s="354"/>
      <c r="R86" s="354"/>
      <c r="S86" s="354"/>
      <c r="T86" s="354"/>
      <c r="U86" s="354"/>
      <c r="V86" s="354"/>
      <c r="W86" s="354"/>
      <c r="X86" s="354"/>
    </row>
    <row r="87" spans="1:24" x14ac:dyDescent="0.25">
      <c r="A87" s="254" t="s">
        <v>1016</v>
      </c>
      <c r="C87" s="266" t="s">
        <v>1140</v>
      </c>
      <c r="D87" s="355"/>
      <c r="E87" s="354" t="e">
        <f t="shared" ref="E87:X87" si="44">-$D$102*MAX(0,E100)</f>
        <v>#N/A</v>
      </c>
      <c r="F87" s="354" t="e">
        <f t="shared" si="44"/>
        <v>#N/A</v>
      </c>
      <c r="G87" s="354" t="e">
        <f t="shared" si="44"/>
        <v>#N/A</v>
      </c>
      <c r="H87" s="354" t="e">
        <f t="shared" si="44"/>
        <v>#N/A</v>
      </c>
      <c r="I87" s="354" t="e">
        <f t="shared" si="44"/>
        <v>#N/A</v>
      </c>
      <c r="J87" s="354" t="e">
        <f t="shared" si="44"/>
        <v>#N/A</v>
      </c>
      <c r="K87" s="354" t="e">
        <f t="shared" si="44"/>
        <v>#N/A</v>
      </c>
      <c r="L87" s="354" t="e">
        <f t="shared" si="44"/>
        <v>#N/A</v>
      </c>
      <c r="M87" s="354" t="e">
        <f t="shared" si="44"/>
        <v>#N/A</v>
      </c>
      <c r="N87" s="354" t="e">
        <f t="shared" si="44"/>
        <v>#N/A</v>
      </c>
      <c r="O87" s="354" t="e">
        <f t="shared" si="44"/>
        <v>#N/A</v>
      </c>
      <c r="P87" s="354" t="e">
        <f t="shared" si="44"/>
        <v>#N/A</v>
      </c>
      <c r="Q87" s="354" t="e">
        <f t="shared" si="44"/>
        <v>#N/A</v>
      </c>
      <c r="R87" s="354" t="e">
        <f t="shared" si="44"/>
        <v>#N/A</v>
      </c>
      <c r="S87" s="354" t="e">
        <f t="shared" si="44"/>
        <v>#N/A</v>
      </c>
      <c r="T87" s="354" t="e">
        <f t="shared" si="44"/>
        <v>#N/A</v>
      </c>
      <c r="U87" s="354" t="e">
        <f t="shared" si="44"/>
        <v>#N/A</v>
      </c>
      <c r="V87" s="354" t="e">
        <f t="shared" si="44"/>
        <v>#N/A</v>
      </c>
      <c r="W87" s="354" t="e">
        <f t="shared" si="44"/>
        <v>#N/A</v>
      </c>
      <c r="X87" s="354" t="e">
        <f t="shared" si="44"/>
        <v>#N/A</v>
      </c>
    </row>
    <row r="88" spans="1:24" outlineLevel="1" x14ac:dyDescent="0.25">
      <c r="A88" s="258" t="s">
        <v>1017</v>
      </c>
      <c r="C88" s="254"/>
      <c r="D88" s="348"/>
      <c r="E88" s="348"/>
      <c r="F88" s="348"/>
      <c r="G88" s="348"/>
      <c r="H88" s="348"/>
      <c r="I88" s="348"/>
      <c r="J88" s="348"/>
      <c r="K88" s="348"/>
      <c r="L88" s="348"/>
      <c r="M88" s="348"/>
      <c r="N88" s="348"/>
      <c r="O88" s="348"/>
      <c r="P88" s="348"/>
      <c r="Q88" s="348"/>
      <c r="R88" s="348"/>
      <c r="S88" s="348"/>
      <c r="T88" s="348"/>
      <c r="U88" s="348"/>
      <c r="V88" s="348"/>
      <c r="W88" s="348"/>
      <c r="X88" s="348"/>
    </row>
    <row r="89" spans="1:24" outlineLevel="1" x14ac:dyDescent="0.25">
      <c r="A89" s="259" t="s">
        <v>1018</v>
      </c>
      <c r="C89" s="262" t="s">
        <v>1139</v>
      </c>
      <c r="D89" s="348"/>
      <c r="E89" s="349">
        <f>-D62/20-E62/(20-E7+1)</f>
        <v>0</v>
      </c>
      <c r="F89" s="349">
        <f t="shared" ref="F89:X89" si="45">E89-F62/(20-F7+1)</f>
        <v>0</v>
      </c>
      <c r="G89" s="349">
        <f t="shared" si="45"/>
        <v>0</v>
      </c>
      <c r="H89" s="349">
        <f t="shared" si="45"/>
        <v>0</v>
      </c>
      <c r="I89" s="349">
        <f t="shared" si="45"/>
        <v>0</v>
      </c>
      <c r="J89" s="349">
        <f t="shared" si="45"/>
        <v>0</v>
      </c>
      <c r="K89" s="349">
        <f t="shared" si="45"/>
        <v>0</v>
      </c>
      <c r="L89" s="349">
        <f t="shared" si="45"/>
        <v>0</v>
      </c>
      <c r="M89" s="349">
        <f t="shared" si="45"/>
        <v>0</v>
      </c>
      <c r="N89" s="349">
        <f t="shared" si="45"/>
        <v>0</v>
      </c>
      <c r="O89" s="349">
        <f t="shared" si="45"/>
        <v>0</v>
      </c>
      <c r="P89" s="349">
        <f t="shared" si="45"/>
        <v>0</v>
      </c>
      <c r="Q89" s="349">
        <f t="shared" si="45"/>
        <v>0</v>
      </c>
      <c r="R89" s="349">
        <f t="shared" si="45"/>
        <v>0</v>
      </c>
      <c r="S89" s="349">
        <f t="shared" si="45"/>
        <v>0</v>
      </c>
      <c r="T89" s="349">
        <f t="shared" si="45"/>
        <v>0</v>
      </c>
      <c r="U89" s="349">
        <f t="shared" si="45"/>
        <v>0</v>
      </c>
      <c r="V89" s="349">
        <f t="shared" si="45"/>
        <v>0</v>
      </c>
      <c r="W89" s="349">
        <f t="shared" si="45"/>
        <v>0</v>
      </c>
      <c r="X89" s="349">
        <f t="shared" si="45"/>
        <v>0</v>
      </c>
    </row>
    <row r="90" spans="1:24" outlineLevel="1" x14ac:dyDescent="0.25">
      <c r="A90" s="261" t="s">
        <v>1019</v>
      </c>
      <c r="C90" s="262" t="s">
        <v>1139</v>
      </c>
      <c r="D90" s="348"/>
      <c r="E90" s="349">
        <f>D63/20+E63/(20-E7+1)</f>
        <v>0</v>
      </c>
      <c r="F90" s="349" t="e">
        <f t="shared" ref="F90:X90" si="46">E90+F63/(20-F7+1)</f>
        <v>#VALUE!</v>
      </c>
      <c r="G90" s="349" t="e">
        <f t="shared" si="46"/>
        <v>#VALUE!</v>
      </c>
      <c r="H90" s="349" t="e">
        <f t="shared" si="46"/>
        <v>#VALUE!</v>
      </c>
      <c r="I90" s="349" t="e">
        <f t="shared" si="46"/>
        <v>#VALUE!</v>
      </c>
      <c r="J90" s="349" t="e">
        <f t="shared" si="46"/>
        <v>#VALUE!</v>
      </c>
      <c r="K90" s="349" t="e">
        <f t="shared" si="46"/>
        <v>#VALUE!</v>
      </c>
      <c r="L90" s="349" t="e">
        <f t="shared" si="46"/>
        <v>#VALUE!</v>
      </c>
      <c r="M90" s="349" t="e">
        <f t="shared" si="46"/>
        <v>#VALUE!</v>
      </c>
      <c r="N90" s="349" t="e">
        <f t="shared" si="46"/>
        <v>#VALUE!</v>
      </c>
      <c r="O90" s="349" t="e">
        <f t="shared" si="46"/>
        <v>#VALUE!</v>
      </c>
      <c r="P90" s="349" t="e">
        <f t="shared" si="46"/>
        <v>#VALUE!</v>
      </c>
      <c r="Q90" s="349" t="e">
        <f t="shared" si="46"/>
        <v>#VALUE!</v>
      </c>
      <c r="R90" s="349" t="e">
        <f t="shared" si="46"/>
        <v>#VALUE!</v>
      </c>
      <c r="S90" s="349" t="e">
        <f t="shared" si="46"/>
        <v>#VALUE!</v>
      </c>
      <c r="T90" s="349" t="e">
        <f t="shared" si="46"/>
        <v>#VALUE!</v>
      </c>
      <c r="U90" s="349" t="e">
        <f t="shared" si="46"/>
        <v>#VALUE!</v>
      </c>
      <c r="V90" s="349" t="e">
        <f t="shared" si="46"/>
        <v>#VALUE!</v>
      </c>
      <c r="W90" s="349" t="e">
        <f t="shared" si="46"/>
        <v>#VALUE!</v>
      </c>
      <c r="X90" s="349" t="e">
        <f t="shared" si="46"/>
        <v>#VALUE!</v>
      </c>
    </row>
    <row r="91" spans="1:24" s="254" customFormat="1" outlineLevel="1" x14ac:dyDescent="0.25">
      <c r="A91" s="258" t="s">
        <v>1020</v>
      </c>
      <c r="C91" s="266" t="s">
        <v>1140</v>
      </c>
      <c r="D91" s="355"/>
      <c r="E91" s="356">
        <f t="shared" ref="E91:X91" si="47">E90+E89</f>
        <v>0</v>
      </c>
      <c r="F91" s="356" t="e">
        <f t="shared" si="47"/>
        <v>#VALUE!</v>
      </c>
      <c r="G91" s="356" t="e">
        <f t="shared" si="47"/>
        <v>#VALUE!</v>
      </c>
      <c r="H91" s="356" t="e">
        <f t="shared" si="47"/>
        <v>#VALUE!</v>
      </c>
      <c r="I91" s="356" t="e">
        <f t="shared" si="47"/>
        <v>#VALUE!</v>
      </c>
      <c r="J91" s="356" t="e">
        <f t="shared" si="47"/>
        <v>#VALUE!</v>
      </c>
      <c r="K91" s="356" t="e">
        <f t="shared" si="47"/>
        <v>#VALUE!</v>
      </c>
      <c r="L91" s="356" t="e">
        <f t="shared" si="47"/>
        <v>#VALUE!</v>
      </c>
      <c r="M91" s="356" t="e">
        <f t="shared" si="47"/>
        <v>#VALUE!</v>
      </c>
      <c r="N91" s="356" t="e">
        <f t="shared" si="47"/>
        <v>#VALUE!</v>
      </c>
      <c r="O91" s="356" t="e">
        <f t="shared" si="47"/>
        <v>#VALUE!</v>
      </c>
      <c r="P91" s="356" t="e">
        <f t="shared" si="47"/>
        <v>#VALUE!</v>
      </c>
      <c r="Q91" s="356" t="e">
        <f t="shared" si="47"/>
        <v>#VALUE!</v>
      </c>
      <c r="R91" s="356" t="e">
        <f t="shared" si="47"/>
        <v>#VALUE!</v>
      </c>
      <c r="S91" s="356" t="e">
        <f t="shared" si="47"/>
        <v>#VALUE!</v>
      </c>
      <c r="T91" s="356" t="e">
        <f t="shared" si="47"/>
        <v>#VALUE!</v>
      </c>
      <c r="U91" s="356" t="e">
        <f t="shared" si="47"/>
        <v>#VALUE!</v>
      </c>
      <c r="V91" s="356" t="e">
        <f t="shared" si="47"/>
        <v>#VALUE!</v>
      </c>
      <c r="W91" s="356" t="e">
        <f t="shared" si="47"/>
        <v>#VALUE!</v>
      </c>
      <c r="X91" s="356" t="e">
        <f t="shared" si="47"/>
        <v>#VALUE!</v>
      </c>
    </row>
    <row r="92" spans="1:24" outlineLevel="1" x14ac:dyDescent="0.25">
      <c r="A92" s="259"/>
      <c r="D92" s="348"/>
      <c r="E92" s="348"/>
      <c r="F92" s="348"/>
      <c r="G92" s="348"/>
      <c r="H92" s="348"/>
      <c r="I92" s="348"/>
      <c r="J92" s="348"/>
      <c r="K92" s="348"/>
      <c r="L92" s="348"/>
      <c r="M92" s="348"/>
      <c r="N92" s="348"/>
      <c r="O92" s="348"/>
      <c r="P92" s="348"/>
      <c r="Q92" s="348"/>
      <c r="R92" s="348"/>
      <c r="S92" s="348"/>
      <c r="T92" s="348"/>
      <c r="U92" s="348"/>
      <c r="V92" s="348"/>
      <c r="W92" s="348"/>
      <c r="X92" s="348"/>
    </row>
    <row r="93" spans="1:24" outlineLevel="1" x14ac:dyDescent="0.25">
      <c r="A93" s="258" t="s">
        <v>1021</v>
      </c>
      <c r="C93" s="262" t="s">
        <v>1139</v>
      </c>
      <c r="D93" s="348"/>
      <c r="E93" s="357" t="e">
        <f t="shared" ref="E93:X93" si="48">E85+E91</f>
        <v>#N/A</v>
      </c>
      <c r="F93" s="357" t="e">
        <f t="shared" si="48"/>
        <v>#N/A</v>
      </c>
      <c r="G93" s="357" t="e">
        <f t="shared" si="48"/>
        <v>#N/A</v>
      </c>
      <c r="H93" s="357" t="e">
        <f t="shared" si="48"/>
        <v>#N/A</v>
      </c>
      <c r="I93" s="357" t="e">
        <f t="shared" si="48"/>
        <v>#N/A</v>
      </c>
      <c r="J93" s="357" t="e">
        <f t="shared" si="48"/>
        <v>#N/A</v>
      </c>
      <c r="K93" s="357" t="e">
        <f t="shared" si="48"/>
        <v>#N/A</v>
      </c>
      <c r="L93" s="357" t="e">
        <f t="shared" si="48"/>
        <v>#N/A</v>
      </c>
      <c r="M93" s="357" t="e">
        <f t="shared" si="48"/>
        <v>#N/A</v>
      </c>
      <c r="N93" s="357" t="e">
        <f t="shared" si="48"/>
        <v>#N/A</v>
      </c>
      <c r="O93" s="357" t="e">
        <f t="shared" si="48"/>
        <v>#N/A</v>
      </c>
      <c r="P93" s="357" t="e">
        <f t="shared" si="48"/>
        <v>#N/A</v>
      </c>
      <c r="Q93" s="357" t="e">
        <f t="shared" si="48"/>
        <v>#N/A</v>
      </c>
      <c r="R93" s="357" t="e">
        <f t="shared" si="48"/>
        <v>#N/A</v>
      </c>
      <c r="S93" s="357" t="e">
        <f t="shared" si="48"/>
        <v>#N/A</v>
      </c>
      <c r="T93" s="357" t="e">
        <f t="shared" si="48"/>
        <v>#N/A</v>
      </c>
      <c r="U93" s="357" t="e">
        <f t="shared" si="48"/>
        <v>#N/A</v>
      </c>
      <c r="V93" s="357" t="e">
        <f t="shared" si="48"/>
        <v>#N/A</v>
      </c>
      <c r="W93" s="357" t="e">
        <f t="shared" si="48"/>
        <v>#N/A</v>
      </c>
      <c r="X93" s="357" t="e">
        <f t="shared" si="48"/>
        <v>#N/A</v>
      </c>
    </row>
    <row r="94" spans="1:24" outlineLevel="1" x14ac:dyDescent="0.25">
      <c r="A94" s="259"/>
      <c r="D94" s="348"/>
      <c r="E94" s="348"/>
      <c r="F94" s="348"/>
      <c r="G94" s="348"/>
      <c r="H94" s="348"/>
      <c r="I94" s="348"/>
      <c r="J94" s="348"/>
      <c r="K94" s="348"/>
      <c r="L94" s="348"/>
      <c r="M94" s="348"/>
      <c r="N94" s="348"/>
      <c r="O94" s="348"/>
      <c r="P94" s="348"/>
      <c r="Q94" s="348"/>
      <c r="R94" s="348"/>
      <c r="S94" s="348"/>
      <c r="T94" s="348"/>
      <c r="U94" s="348"/>
      <c r="V94" s="348"/>
      <c r="W94" s="348"/>
      <c r="X94" s="348"/>
    </row>
    <row r="95" spans="1:24" outlineLevel="1" x14ac:dyDescent="0.25">
      <c r="A95" s="258" t="s">
        <v>1022</v>
      </c>
      <c r="D95" s="348"/>
      <c r="E95" s="348"/>
      <c r="F95" s="348"/>
      <c r="G95" s="348"/>
      <c r="H95" s="348"/>
      <c r="I95" s="348"/>
      <c r="J95" s="348"/>
      <c r="K95" s="348"/>
      <c r="L95" s="348"/>
      <c r="M95" s="348"/>
      <c r="N95" s="348"/>
      <c r="O95" s="348"/>
      <c r="P95" s="348"/>
      <c r="Q95" s="348"/>
      <c r="R95" s="348"/>
      <c r="S95" s="348"/>
      <c r="T95" s="348"/>
      <c r="U95" s="348"/>
      <c r="V95" s="348"/>
      <c r="W95" s="348"/>
      <c r="X95" s="348"/>
    </row>
    <row r="96" spans="1:24" outlineLevel="1" x14ac:dyDescent="0.25">
      <c r="A96" s="259" t="s">
        <v>1023</v>
      </c>
      <c r="C96" s="262" t="s">
        <v>1139</v>
      </c>
      <c r="D96" s="348"/>
      <c r="E96" s="358">
        <v>0</v>
      </c>
      <c r="F96" s="358">
        <f t="shared" ref="F96:X96" si="49">E96</f>
        <v>0</v>
      </c>
      <c r="G96" s="358">
        <f t="shared" si="49"/>
        <v>0</v>
      </c>
      <c r="H96" s="358">
        <f t="shared" si="49"/>
        <v>0</v>
      </c>
      <c r="I96" s="358">
        <f t="shared" si="49"/>
        <v>0</v>
      </c>
      <c r="J96" s="358">
        <f t="shared" si="49"/>
        <v>0</v>
      </c>
      <c r="K96" s="358">
        <f t="shared" si="49"/>
        <v>0</v>
      </c>
      <c r="L96" s="358">
        <f t="shared" si="49"/>
        <v>0</v>
      </c>
      <c r="M96" s="358">
        <f t="shared" si="49"/>
        <v>0</v>
      </c>
      <c r="N96" s="358">
        <f t="shared" si="49"/>
        <v>0</v>
      </c>
      <c r="O96" s="358">
        <f t="shared" si="49"/>
        <v>0</v>
      </c>
      <c r="P96" s="358">
        <f t="shared" si="49"/>
        <v>0</v>
      </c>
      <c r="Q96" s="358">
        <f t="shared" si="49"/>
        <v>0</v>
      </c>
      <c r="R96" s="358">
        <f t="shared" si="49"/>
        <v>0</v>
      </c>
      <c r="S96" s="358">
        <f t="shared" si="49"/>
        <v>0</v>
      </c>
      <c r="T96" s="358">
        <f t="shared" si="49"/>
        <v>0</v>
      </c>
      <c r="U96" s="358">
        <f t="shared" si="49"/>
        <v>0</v>
      </c>
      <c r="V96" s="358">
        <f t="shared" si="49"/>
        <v>0</v>
      </c>
      <c r="W96" s="358">
        <f t="shared" si="49"/>
        <v>0</v>
      </c>
      <c r="X96" s="358">
        <f t="shared" si="49"/>
        <v>0</v>
      </c>
    </row>
    <row r="97" spans="1:24" outlineLevel="1" x14ac:dyDescent="0.25">
      <c r="A97" s="261" t="s">
        <v>1024</v>
      </c>
      <c r="C97" s="262" t="s">
        <v>1139</v>
      </c>
      <c r="D97" s="348"/>
      <c r="E97" s="358">
        <v>0</v>
      </c>
      <c r="F97" s="358">
        <f t="shared" ref="F97:X97" si="50">E97</f>
        <v>0</v>
      </c>
      <c r="G97" s="358">
        <f t="shared" si="50"/>
        <v>0</v>
      </c>
      <c r="H97" s="358">
        <f t="shared" si="50"/>
        <v>0</v>
      </c>
      <c r="I97" s="358">
        <f t="shared" si="50"/>
        <v>0</v>
      </c>
      <c r="J97" s="358">
        <f t="shared" si="50"/>
        <v>0</v>
      </c>
      <c r="K97" s="358">
        <f t="shared" si="50"/>
        <v>0</v>
      </c>
      <c r="L97" s="358">
        <f t="shared" si="50"/>
        <v>0</v>
      </c>
      <c r="M97" s="358">
        <f t="shared" si="50"/>
        <v>0</v>
      </c>
      <c r="N97" s="358">
        <f t="shared" si="50"/>
        <v>0</v>
      </c>
      <c r="O97" s="358">
        <f t="shared" si="50"/>
        <v>0</v>
      </c>
      <c r="P97" s="358">
        <f t="shared" si="50"/>
        <v>0</v>
      </c>
      <c r="Q97" s="358">
        <f t="shared" si="50"/>
        <v>0</v>
      </c>
      <c r="R97" s="358">
        <f t="shared" si="50"/>
        <v>0</v>
      </c>
      <c r="S97" s="358">
        <f t="shared" si="50"/>
        <v>0</v>
      </c>
      <c r="T97" s="358">
        <f t="shared" si="50"/>
        <v>0</v>
      </c>
      <c r="U97" s="358">
        <f t="shared" si="50"/>
        <v>0</v>
      </c>
      <c r="V97" s="358">
        <f t="shared" si="50"/>
        <v>0</v>
      </c>
      <c r="W97" s="358">
        <f t="shared" si="50"/>
        <v>0</v>
      </c>
      <c r="X97" s="358">
        <f t="shared" si="50"/>
        <v>0</v>
      </c>
    </row>
    <row r="98" spans="1:24" s="254" customFormat="1" outlineLevel="1" x14ac:dyDescent="0.25">
      <c r="A98" s="260" t="s">
        <v>1025</v>
      </c>
      <c r="C98" s="266" t="s">
        <v>1140</v>
      </c>
      <c r="D98" s="355"/>
      <c r="E98" s="359">
        <f t="shared" ref="E98:X98" si="51">SUM(E96:E97)</f>
        <v>0</v>
      </c>
      <c r="F98" s="359">
        <f t="shared" si="51"/>
        <v>0</v>
      </c>
      <c r="G98" s="359">
        <f t="shared" si="51"/>
        <v>0</v>
      </c>
      <c r="H98" s="359">
        <f t="shared" si="51"/>
        <v>0</v>
      </c>
      <c r="I98" s="359">
        <f t="shared" si="51"/>
        <v>0</v>
      </c>
      <c r="J98" s="359">
        <f t="shared" si="51"/>
        <v>0</v>
      </c>
      <c r="K98" s="359">
        <f t="shared" si="51"/>
        <v>0</v>
      </c>
      <c r="L98" s="359">
        <f t="shared" si="51"/>
        <v>0</v>
      </c>
      <c r="M98" s="359">
        <f t="shared" si="51"/>
        <v>0</v>
      </c>
      <c r="N98" s="359">
        <f t="shared" si="51"/>
        <v>0</v>
      </c>
      <c r="O98" s="359">
        <f t="shared" si="51"/>
        <v>0</v>
      </c>
      <c r="P98" s="359">
        <f t="shared" si="51"/>
        <v>0</v>
      </c>
      <c r="Q98" s="359">
        <f t="shared" si="51"/>
        <v>0</v>
      </c>
      <c r="R98" s="359">
        <f t="shared" si="51"/>
        <v>0</v>
      </c>
      <c r="S98" s="359">
        <f t="shared" si="51"/>
        <v>0</v>
      </c>
      <c r="T98" s="359">
        <f t="shared" si="51"/>
        <v>0</v>
      </c>
      <c r="U98" s="359">
        <f t="shared" si="51"/>
        <v>0</v>
      </c>
      <c r="V98" s="359">
        <f t="shared" si="51"/>
        <v>0</v>
      </c>
      <c r="W98" s="359">
        <f t="shared" si="51"/>
        <v>0</v>
      </c>
      <c r="X98" s="359">
        <f t="shared" si="51"/>
        <v>0</v>
      </c>
    </row>
    <row r="99" spans="1:24" outlineLevel="1" x14ac:dyDescent="0.25">
      <c r="A99" s="259"/>
      <c r="D99" s="348"/>
      <c r="E99" s="348"/>
      <c r="F99" s="348"/>
      <c r="G99" s="348"/>
      <c r="H99" s="348"/>
      <c r="I99" s="348"/>
      <c r="J99" s="348"/>
      <c r="K99" s="348"/>
      <c r="L99" s="348"/>
      <c r="M99" s="348"/>
      <c r="N99" s="348"/>
      <c r="O99" s="348"/>
      <c r="P99" s="348"/>
      <c r="Q99" s="348"/>
      <c r="R99" s="348"/>
      <c r="S99" s="348"/>
      <c r="T99" s="348"/>
      <c r="U99" s="348"/>
      <c r="V99" s="348"/>
      <c r="W99" s="348"/>
      <c r="X99" s="348"/>
    </row>
    <row r="100" spans="1:24" s="254" customFormat="1" outlineLevel="1" x14ac:dyDescent="0.25">
      <c r="A100" s="258" t="s">
        <v>1026</v>
      </c>
      <c r="C100" s="266" t="s">
        <v>1140</v>
      </c>
      <c r="D100" s="355"/>
      <c r="E100" s="354" t="e">
        <f t="shared" ref="E100:X100" si="52">E93+E98</f>
        <v>#N/A</v>
      </c>
      <c r="F100" s="354" t="e">
        <f t="shared" si="52"/>
        <v>#N/A</v>
      </c>
      <c r="G100" s="354" t="e">
        <f t="shared" si="52"/>
        <v>#N/A</v>
      </c>
      <c r="H100" s="354" t="e">
        <f t="shared" si="52"/>
        <v>#N/A</v>
      </c>
      <c r="I100" s="354" t="e">
        <f t="shared" si="52"/>
        <v>#N/A</v>
      </c>
      <c r="J100" s="354" t="e">
        <f t="shared" si="52"/>
        <v>#N/A</v>
      </c>
      <c r="K100" s="354" t="e">
        <f t="shared" si="52"/>
        <v>#N/A</v>
      </c>
      <c r="L100" s="354" t="e">
        <f t="shared" si="52"/>
        <v>#N/A</v>
      </c>
      <c r="M100" s="354" t="e">
        <f t="shared" si="52"/>
        <v>#N/A</v>
      </c>
      <c r="N100" s="354" t="e">
        <f t="shared" si="52"/>
        <v>#N/A</v>
      </c>
      <c r="O100" s="354" t="e">
        <f t="shared" si="52"/>
        <v>#N/A</v>
      </c>
      <c r="P100" s="354" t="e">
        <f t="shared" si="52"/>
        <v>#N/A</v>
      </c>
      <c r="Q100" s="354" t="e">
        <f t="shared" si="52"/>
        <v>#N/A</v>
      </c>
      <c r="R100" s="354" t="e">
        <f t="shared" si="52"/>
        <v>#N/A</v>
      </c>
      <c r="S100" s="354" t="e">
        <f t="shared" si="52"/>
        <v>#N/A</v>
      </c>
      <c r="T100" s="354" t="e">
        <f t="shared" si="52"/>
        <v>#N/A</v>
      </c>
      <c r="U100" s="354" t="e">
        <f t="shared" si="52"/>
        <v>#N/A</v>
      </c>
      <c r="V100" s="354" t="e">
        <f t="shared" si="52"/>
        <v>#N/A</v>
      </c>
      <c r="W100" s="354" t="e">
        <f t="shared" si="52"/>
        <v>#N/A</v>
      </c>
      <c r="X100" s="354" t="e">
        <f t="shared" si="52"/>
        <v>#N/A</v>
      </c>
    </row>
    <row r="101" spans="1:24" outlineLevel="1" x14ac:dyDescent="0.25">
      <c r="A101" s="259"/>
      <c r="D101" s="348"/>
      <c r="E101" s="348"/>
      <c r="F101" s="348"/>
      <c r="G101" s="348"/>
      <c r="H101" s="348"/>
      <c r="I101" s="348"/>
      <c r="J101" s="348"/>
      <c r="K101" s="348"/>
      <c r="L101" s="348"/>
      <c r="M101" s="348"/>
      <c r="N101" s="348"/>
      <c r="O101" s="348"/>
      <c r="P101" s="348"/>
      <c r="Q101" s="348"/>
      <c r="R101" s="348"/>
      <c r="S101" s="348"/>
      <c r="T101" s="348"/>
      <c r="U101" s="348"/>
      <c r="V101" s="348"/>
      <c r="W101" s="348"/>
      <c r="X101" s="348"/>
    </row>
    <row r="102" spans="1:24" outlineLevel="1" x14ac:dyDescent="0.25">
      <c r="A102" s="259" t="s">
        <v>1027</v>
      </c>
      <c r="D102" s="394">
        <v>0.26</v>
      </c>
      <c r="E102" s="348"/>
      <c r="F102" s="348"/>
      <c r="G102" s="348"/>
      <c r="H102" s="348"/>
      <c r="I102" s="348"/>
      <c r="J102" s="348"/>
      <c r="K102" s="348"/>
      <c r="L102" s="348"/>
      <c r="M102" s="348"/>
      <c r="N102" s="348"/>
      <c r="O102" s="348"/>
      <c r="P102" s="348"/>
      <c r="Q102" s="348"/>
      <c r="R102" s="348"/>
      <c r="S102" s="348"/>
      <c r="T102" s="348"/>
      <c r="U102" s="348"/>
      <c r="V102" s="348"/>
      <c r="W102" s="348"/>
      <c r="X102" s="348"/>
    </row>
    <row r="103" spans="1:24" s="254" customFormat="1" x14ac:dyDescent="0.25">
      <c r="A103" s="332"/>
      <c r="D103" s="355"/>
      <c r="E103" s="355"/>
      <c r="F103" s="355"/>
      <c r="G103" s="355"/>
      <c r="H103" s="355"/>
      <c r="I103" s="355"/>
      <c r="J103" s="355"/>
      <c r="K103" s="355"/>
      <c r="L103" s="355"/>
      <c r="M103" s="355"/>
      <c r="N103" s="355"/>
      <c r="O103" s="355"/>
      <c r="P103" s="355"/>
      <c r="Q103" s="355"/>
      <c r="R103" s="355"/>
      <c r="S103" s="355"/>
      <c r="T103" s="355"/>
      <c r="U103" s="355"/>
      <c r="V103" s="355"/>
      <c r="W103" s="355"/>
      <c r="X103" s="355"/>
    </row>
    <row r="104" spans="1:24" s="254" customFormat="1" x14ac:dyDescent="0.25">
      <c r="A104" s="254" t="s">
        <v>1028</v>
      </c>
      <c r="C104" s="266" t="s">
        <v>1140</v>
      </c>
      <c r="D104" s="355"/>
      <c r="E104" s="354" t="e">
        <f t="shared" ref="E104:X104" si="53">E85+E87</f>
        <v>#N/A</v>
      </c>
      <c r="F104" s="354" t="e">
        <f t="shared" si="53"/>
        <v>#N/A</v>
      </c>
      <c r="G104" s="354" t="e">
        <f t="shared" si="53"/>
        <v>#N/A</v>
      </c>
      <c r="H104" s="354" t="e">
        <f t="shared" si="53"/>
        <v>#N/A</v>
      </c>
      <c r="I104" s="354" t="e">
        <f t="shared" si="53"/>
        <v>#N/A</v>
      </c>
      <c r="J104" s="354" t="e">
        <f t="shared" si="53"/>
        <v>#N/A</v>
      </c>
      <c r="K104" s="354" t="e">
        <f t="shared" si="53"/>
        <v>#N/A</v>
      </c>
      <c r="L104" s="354" t="e">
        <f t="shared" si="53"/>
        <v>#N/A</v>
      </c>
      <c r="M104" s="354" t="e">
        <f t="shared" si="53"/>
        <v>#N/A</v>
      </c>
      <c r="N104" s="354" t="e">
        <f t="shared" si="53"/>
        <v>#N/A</v>
      </c>
      <c r="O104" s="354" t="e">
        <f t="shared" si="53"/>
        <v>#N/A</v>
      </c>
      <c r="P104" s="354" t="e">
        <f t="shared" si="53"/>
        <v>#N/A</v>
      </c>
      <c r="Q104" s="354" t="e">
        <f t="shared" si="53"/>
        <v>#N/A</v>
      </c>
      <c r="R104" s="354" t="e">
        <f t="shared" si="53"/>
        <v>#N/A</v>
      </c>
      <c r="S104" s="354" t="e">
        <f t="shared" si="53"/>
        <v>#N/A</v>
      </c>
      <c r="T104" s="354" t="e">
        <f t="shared" si="53"/>
        <v>#N/A</v>
      </c>
      <c r="U104" s="354" t="e">
        <f t="shared" si="53"/>
        <v>#N/A</v>
      </c>
      <c r="V104" s="354" t="e">
        <f t="shared" si="53"/>
        <v>#N/A</v>
      </c>
      <c r="W104" s="354" t="e">
        <f t="shared" si="53"/>
        <v>#N/A</v>
      </c>
      <c r="X104" s="354" t="e">
        <f t="shared" si="53"/>
        <v>#N/A</v>
      </c>
    </row>
    <row r="105" spans="1:24" outlineLevel="1" x14ac:dyDescent="0.25">
      <c r="A105" s="333" t="s">
        <v>1029</v>
      </c>
      <c r="C105" s="262" t="s">
        <v>1139</v>
      </c>
      <c r="D105" s="360">
        <f>-D62</f>
        <v>0</v>
      </c>
      <c r="E105" s="349">
        <f t="shared" ref="E105:X105" si="54">-E62+E63</f>
        <v>0</v>
      </c>
      <c r="F105" s="349" t="e">
        <f t="shared" si="54"/>
        <v>#VALUE!</v>
      </c>
      <c r="G105" s="349">
        <f t="shared" si="54"/>
        <v>0</v>
      </c>
      <c r="H105" s="349">
        <f t="shared" si="54"/>
        <v>0</v>
      </c>
      <c r="I105" s="349">
        <f t="shared" si="54"/>
        <v>0</v>
      </c>
      <c r="J105" s="349">
        <f t="shared" si="54"/>
        <v>0</v>
      </c>
      <c r="K105" s="349">
        <f t="shared" si="54"/>
        <v>0</v>
      </c>
      <c r="L105" s="349">
        <f t="shared" si="54"/>
        <v>0</v>
      </c>
      <c r="M105" s="349">
        <f t="shared" si="54"/>
        <v>0</v>
      </c>
      <c r="N105" s="349">
        <f t="shared" si="54"/>
        <v>0</v>
      </c>
      <c r="O105" s="349">
        <f t="shared" si="54"/>
        <v>0</v>
      </c>
      <c r="P105" s="349">
        <f t="shared" si="54"/>
        <v>0</v>
      </c>
      <c r="Q105" s="349">
        <f t="shared" si="54"/>
        <v>0</v>
      </c>
      <c r="R105" s="349">
        <f t="shared" si="54"/>
        <v>0</v>
      </c>
      <c r="S105" s="349">
        <f t="shared" si="54"/>
        <v>0</v>
      </c>
      <c r="T105" s="349">
        <f t="shared" si="54"/>
        <v>0</v>
      </c>
      <c r="U105" s="349">
        <f t="shared" si="54"/>
        <v>0</v>
      </c>
      <c r="V105" s="349">
        <f t="shared" si="54"/>
        <v>0</v>
      </c>
      <c r="W105" s="349">
        <f t="shared" si="54"/>
        <v>0</v>
      </c>
      <c r="X105" s="349">
        <f t="shared" si="54"/>
        <v>0</v>
      </c>
    </row>
    <row r="106" spans="1:24" x14ac:dyDescent="0.25">
      <c r="A106" s="292"/>
      <c r="D106" s="360"/>
      <c r="E106" s="349"/>
      <c r="F106" s="349"/>
      <c r="G106" s="349"/>
      <c r="H106" s="349"/>
      <c r="I106" s="349"/>
      <c r="J106" s="349"/>
      <c r="K106" s="349"/>
      <c r="L106" s="349"/>
      <c r="M106" s="349"/>
      <c r="N106" s="349"/>
      <c r="O106" s="349"/>
      <c r="P106" s="349"/>
      <c r="Q106" s="349"/>
      <c r="R106" s="349"/>
      <c r="S106" s="349"/>
      <c r="T106" s="349"/>
      <c r="U106" s="349"/>
      <c r="V106" s="349"/>
      <c r="W106" s="349"/>
      <c r="X106" s="349"/>
    </row>
    <row r="107" spans="1:24" s="254" customFormat="1" x14ac:dyDescent="0.25">
      <c r="A107" s="272" t="s">
        <v>1030</v>
      </c>
      <c r="B107" s="272"/>
      <c r="C107" s="272" t="s">
        <v>1140</v>
      </c>
      <c r="D107" s="362">
        <f t="shared" ref="D107:X107" si="55">D105+D104</f>
        <v>0</v>
      </c>
      <c r="E107" s="362" t="e">
        <f t="shared" si="55"/>
        <v>#N/A</v>
      </c>
      <c r="F107" s="362" t="e">
        <f t="shared" si="55"/>
        <v>#VALUE!</v>
      </c>
      <c r="G107" s="362" t="e">
        <f t="shared" si="55"/>
        <v>#N/A</v>
      </c>
      <c r="H107" s="362" t="e">
        <f t="shared" si="55"/>
        <v>#N/A</v>
      </c>
      <c r="I107" s="362" t="e">
        <f t="shared" si="55"/>
        <v>#N/A</v>
      </c>
      <c r="J107" s="362" t="e">
        <f t="shared" si="55"/>
        <v>#N/A</v>
      </c>
      <c r="K107" s="362" t="e">
        <f t="shared" si="55"/>
        <v>#N/A</v>
      </c>
      <c r="L107" s="362" t="e">
        <f t="shared" si="55"/>
        <v>#N/A</v>
      </c>
      <c r="M107" s="362" t="e">
        <f t="shared" si="55"/>
        <v>#N/A</v>
      </c>
      <c r="N107" s="362" t="e">
        <f t="shared" si="55"/>
        <v>#N/A</v>
      </c>
      <c r="O107" s="362" t="e">
        <f t="shared" si="55"/>
        <v>#N/A</v>
      </c>
      <c r="P107" s="362" t="e">
        <f t="shared" si="55"/>
        <v>#N/A</v>
      </c>
      <c r="Q107" s="362" t="e">
        <f t="shared" si="55"/>
        <v>#N/A</v>
      </c>
      <c r="R107" s="362" t="e">
        <f t="shared" si="55"/>
        <v>#N/A</v>
      </c>
      <c r="S107" s="362" t="e">
        <f t="shared" si="55"/>
        <v>#N/A</v>
      </c>
      <c r="T107" s="362" t="e">
        <f t="shared" si="55"/>
        <v>#N/A</v>
      </c>
      <c r="U107" s="362" t="e">
        <f t="shared" si="55"/>
        <v>#N/A</v>
      </c>
      <c r="V107" s="362" t="e">
        <f t="shared" si="55"/>
        <v>#N/A</v>
      </c>
      <c r="W107" s="362" t="e">
        <f t="shared" si="55"/>
        <v>#N/A</v>
      </c>
      <c r="X107" s="362" t="e">
        <f t="shared" si="55"/>
        <v>#N/A</v>
      </c>
    </row>
    <row r="108" spans="1:24" ht="15.75" thickBot="1" x14ac:dyDescent="0.3">
      <c r="A108" s="254"/>
      <c r="D108" s="257"/>
      <c r="E108" s="256"/>
      <c r="F108" s="256"/>
      <c r="G108" s="256"/>
      <c r="H108" s="256"/>
      <c r="I108" s="256"/>
      <c r="J108" s="256"/>
      <c r="K108" s="256"/>
      <c r="L108" s="256"/>
      <c r="M108" s="256"/>
      <c r="N108" s="256"/>
      <c r="O108" s="256"/>
      <c r="P108" s="256"/>
      <c r="Q108" s="256"/>
      <c r="R108" s="256"/>
      <c r="S108" s="256"/>
      <c r="T108" s="256"/>
      <c r="U108" s="256"/>
      <c r="V108" s="256"/>
      <c r="W108" s="256"/>
      <c r="X108" s="256"/>
    </row>
    <row r="109" spans="1:24" ht="15.75" thickBot="1" x14ac:dyDescent="0.3">
      <c r="A109" s="272" t="s">
        <v>1031</v>
      </c>
      <c r="B109" s="334"/>
      <c r="C109" s="334" t="s">
        <v>1032</v>
      </c>
      <c r="D109" s="363" t="e">
        <f>IRR(D107:X107)</f>
        <v>#VALUE!</v>
      </c>
    </row>
    <row r="110" spans="1:24" outlineLevel="1" x14ac:dyDescent="0.25"/>
    <row r="111" spans="1:24" s="292" customFormat="1" ht="15.75" outlineLevel="1" thickBot="1" x14ac:dyDescent="0.3">
      <c r="A111" s="292" t="s">
        <v>1033</v>
      </c>
      <c r="C111" s="262" t="s">
        <v>1139</v>
      </c>
      <c r="D111" s="292" t="e">
        <f t="shared" ref="D111:X111" si="56">D107/(1+$D$109)^D7</f>
        <v>#VALUE!</v>
      </c>
      <c r="E111" s="319" t="e">
        <f t="shared" si="56"/>
        <v>#N/A</v>
      </c>
      <c r="F111" s="319" t="e">
        <f t="shared" si="56"/>
        <v>#VALUE!</v>
      </c>
      <c r="G111" s="319" t="e">
        <f t="shared" si="56"/>
        <v>#N/A</v>
      </c>
      <c r="H111" s="319" t="e">
        <f t="shared" si="56"/>
        <v>#N/A</v>
      </c>
      <c r="I111" s="319" t="e">
        <f t="shared" si="56"/>
        <v>#N/A</v>
      </c>
      <c r="J111" s="319" t="e">
        <f t="shared" si="56"/>
        <v>#N/A</v>
      </c>
      <c r="K111" s="319" t="e">
        <f t="shared" si="56"/>
        <v>#N/A</v>
      </c>
      <c r="L111" s="319" t="e">
        <f t="shared" si="56"/>
        <v>#N/A</v>
      </c>
      <c r="M111" s="319" t="e">
        <f t="shared" si="56"/>
        <v>#N/A</v>
      </c>
      <c r="N111" s="319" t="e">
        <f t="shared" si="56"/>
        <v>#N/A</v>
      </c>
      <c r="O111" s="319" t="e">
        <f t="shared" si="56"/>
        <v>#N/A</v>
      </c>
      <c r="P111" s="319" t="e">
        <f t="shared" si="56"/>
        <v>#N/A</v>
      </c>
      <c r="Q111" s="319" t="e">
        <f t="shared" si="56"/>
        <v>#N/A</v>
      </c>
      <c r="R111" s="319" t="e">
        <f t="shared" si="56"/>
        <v>#N/A</v>
      </c>
      <c r="S111" s="319" t="e">
        <f t="shared" si="56"/>
        <v>#N/A</v>
      </c>
      <c r="T111" s="319" t="e">
        <f t="shared" si="56"/>
        <v>#N/A</v>
      </c>
      <c r="U111" s="319" t="e">
        <f t="shared" si="56"/>
        <v>#N/A</v>
      </c>
      <c r="V111" s="319" t="e">
        <f t="shared" si="56"/>
        <v>#N/A</v>
      </c>
      <c r="W111" s="319" t="e">
        <f t="shared" si="56"/>
        <v>#N/A</v>
      </c>
      <c r="X111" s="319" t="e">
        <f t="shared" si="56"/>
        <v>#N/A</v>
      </c>
    </row>
    <row r="112" spans="1:24" s="254" customFormat="1" ht="15.75" outlineLevel="1" thickBot="1" x14ac:dyDescent="0.3">
      <c r="A112" s="254" t="s">
        <v>1034</v>
      </c>
      <c r="C112" s="254" t="s">
        <v>1141</v>
      </c>
      <c r="D112" s="320" t="e">
        <f>SUM(D111:X111)</f>
        <v>#VALUE!</v>
      </c>
    </row>
    <row r="116" spans="1:12" outlineLevel="1" x14ac:dyDescent="0.25">
      <c r="A116" s="303" t="s">
        <v>1035</v>
      </c>
      <c r="B116" s="303"/>
      <c r="C116" s="303" t="s">
        <v>1036</v>
      </c>
      <c r="D116" s="303">
        <v>2016</v>
      </c>
      <c r="E116" s="303">
        <f>D116+1</f>
        <v>2017</v>
      </c>
      <c r="F116" s="303">
        <f t="shared" ref="F116:K116" si="57">E116+1</f>
        <v>2018</v>
      </c>
      <c r="G116" s="303">
        <f t="shared" si="57"/>
        <v>2019</v>
      </c>
      <c r="H116" s="303">
        <f t="shared" si="57"/>
        <v>2020</v>
      </c>
      <c r="I116" s="303">
        <f t="shared" si="57"/>
        <v>2021</v>
      </c>
      <c r="J116" s="303">
        <f t="shared" si="57"/>
        <v>2022</v>
      </c>
      <c r="K116" s="303">
        <f t="shared" si="57"/>
        <v>2023</v>
      </c>
      <c r="L116" s="303">
        <f>K116+1</f>
        <v>2024</v>
      </c>
    </row>
    <row r="117" spans="1:12" outlineLevel="1" x14ac:dyDescent="0.25">
      <c r="A117" s="296" t="s">
        <v>1037</v>
      </c>
      <c r="B117" s="279"/>
      <c r="C117" s="297" t="s">
        <v>1038</v>
      </c>
      <c r="D117" s="297" t="s">
        <v>1039</v>
      </c>
      <c r="E117" s="297" t="s">
        <v>1040</v>
      </c>
      <c r="F117" s="297" t="s">
        <v>1041</v>
      </c>
      <c r="G117" s="296">
        <v>28.48</v>
      </c>
      <c r="H117" s="295">
        <f>G117*(1+2%)</f>
        <v>29.049600000000002</v>
      </c>
      <c r="I117" s="295">
        <f>H117*(1+2%)</f>
        <v>29.630592000000004</v>
      </c>
      <c r="J117" s="295">
        <f>I117*(1+2%)</f>
        <v>30.223203840000004</v>
      </c>
      <c r="K117" s="295">
        <f>J117*(1+2%)</f>
        <v>30.827667916800003</v>
      </c>
      <c r="L117" s="295">
        <f>K117*(1+2%)</f>
        <v>31.444221275136005</v>
      </c>
    </row>
    <row r="118" spans="1:12" outlineLevel="1" x14ac:dyDescent="0.25">
      <c r="A118" s="296" t="s">
        <v>1042</v>
      </c>
      <c r="B118" s="297"/>
      <c r="C118" s="297" t="s">
        <v>1043</v>
      </c>
      <c r="D118" s="297" t="s">
        <v>1044</v>
      </c>
      <c r="E118" s="297" t="s">
        <v>1045</v>
      </c>
      <c r="F118" s="297" t="s">
        <v>1046</v>
      </c>
      <c r="G118" s="297" t="s">
        <v>1047</v>
      </c>
      <c r="H118" s="297" t="s">
        <v>1048</v>
      </c>
      <c r="I118" s="280">
        <v>130</v>
      </c>
      <c r="J118" s="295">
        <f t="shared" ref="J118:L120" si="58">I118*(1+2%)</f>
        <v>132.6</v>
      </c>
      <c r="K118" s="295">
        <f t="shared" si="58"/>
        <v>135.25200000000001</v>
      </c>
      <c r="L118" s="295">
        <f t="shared" si="58"/>
        <v>137.95704000000001</v>
      </c>
    </row>
    <row r="119" spans="1:12" outlineLevel="1" x14ac:dyDescent="0.25">
      <c r="A119" s="296" t="s">
        <v>1049</v>
      </c>
      <c r="B119" s="280"/>
      <c r="C119" s="298" t="s">
        <v>1050</v>
      </c>
      <c r="D119" s="297" t="s">
        <v>1051</v>
      </c>
      <c r="E119" s="297" t="s">
        <v>1052</v>
      </c>
      <c r="F119" s="297" t="s">
        <v>1053</v>
      </c>
      <c r="G119" s="297" t="s">
        <v>1054</v>
      </c>
      <c r="H119" s="297" t="s">
        <v>1055</v>
      </c>
      <c r="I119" s="280">
        <v>18.28</v>
      </c>
      <c r="J119" s="295">
        <f t="shared" si="58"/>
        <v>18.645600000000002</v>
      </c>
      <c r="K119" s="295">
        <f t="shared" si="58"/>
        <v>19.018512000000001</v>
      </c>
      <c r="L119" s="295">
        <f t="shared" si="58"/>
        <v>19.398882240000002</v>
      </c>
    </row>
    <row r="120" spans="1:12" outlineLevel="1" x14ac:dyDescent="0.25">
      <c r="A120" s="296" t="s">
        <v>1056</v>
      </c>
      <c r="B120" s="280"/>
      <c r="C120" s="297" t="s">
        <v>1057</v>
      </c>
      <c r="D120" s="297" t="s">
        <v>1058</v>
      </c>
      <c r="E120" s="297" t="s">
        <v>1059</v>
      </c>
      <c r="F120" s="297" t="s">
        <v>1060</v>
      </c>
      <c r="G120" s="297" t="s">
        <v>1061</v>
      </c>
      <c r="H120" s="297" t="s">
        <v>1062</v>
      </c>
      <c r="I120" s="295">
        <v>0.3</v>
      </c>
      <c r="J120" s="295">
        <f t="shared" si="58"/>
        <v>0.30599999999999999</v>
      </c>
      <c r="K120" s="295">
        <f t="shared" si="58"/>
        <v>0.31212000000000001</v>
      </c>
      <c r="L120" s="295">
        <f t="shared" si="58"/>
        <v>0.31836239999999999</v>
      </c>
    </row>
    <row r="121" spans="1:12" s="299" customFormat="1" x14ac:dyDescent="0.25"/>
    <row r="122" spans="1:12" s="299" customFormat="1" x14ac:dyDescent="0.25"/>
    <row r="123" spans="1:12" s="299" customFormat="1" x14ac:dyDescent="0.25"/>
    <row r="124" spans="1:12" s="299" customFormat="1" x14ac:dyDescent="0.25"/>
    <row r="125" spans="1:12" s="299" customFormat="1" x14ac:dyDescent="0.25"/>
    <row r="126" spans="1:12" s="299" customFormat="1" x14ac:dyDescent="0.25"/>
    <row r="127" spans="1:12" s="299" customFormat="1" x14ac:dyDescent="0.25"/>
    <row r="128" spans="1:12" s="299" customFormat="1" x14ac:dyDescent="0.25"/>
    <row r="129" s="299" customFormat="1" x14ac:dyDescent="0.25"/>
    <row r="130" s="299" customFormat="1" x14ac:dyDescent="0.25"/>
  </sheetData>
  <sheetProtection algorithmName="SHA-512" hashValue="WTnrrCjDhr1Uf1/LHdw1Kl/9SYhhv+kw3qZKBIVJlmfqBSJ1RBC34FI4I9QBNzRnyQyGlFwWbAdrYJDC0pOVPA==" saltValue="pEtWtwcGaqfotPCHuP3c/Q==" spinCount="100000" sheet="1" objects="1" scenarios="1" selectLockedCells="1" selectUnlockedCells="1"/>
  <phoneticPr fontId="26" type="noConversion"/>
  <pageMargins left="0.75000000000000011" right="0.75000000000000011" top="1" bottom="1" header="0.5" footer="0.5"/>
  <pageSetup paperSize="9" scale="24" orientation="landscape" horizontalDpi="4294967292" verticalDpi="4294967292"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77</vt:i4>
      </vt:variant>
    </vt:vector>
  </HeadingPairs>
  <TitlesOfParts>
    <vt:vector size="87" baseType="lpstr">
      <vt:lpstr>ANWEISUNGEN</vt:lpstr>
      <vt:lpstr>RENTABILITÄTSINFO</vt:lpstr>
      <vt:lpstr>Zusammenfassung ausdrucken</vt:lpstr>
      <vt:lpstr>IDENTIFIKATION DES BEWERBERS</vt:lpstr>
      <vt:lpstr>Beschreibung der Anlagen</vt:lpstr>
      <vt:lpstr>Beschreibung der Betriebsstoffe</vt:lpstr>
      <vt:lpstr>Anl. 01 - Betriebsstoffe</vt:lpstr>
      <vt:lpstr>Anl. 01 - Erzeugung</vt:lpstr>
      <vt:lpstr>Anl. 01 - Rentabilität</vt:lpstr>
      <vt:lpstr>GlobalData</vt:lpstr>
      <vt:lpstr>acces_gn</vt:lpstr>
      <vt:lpstr>Chaleur_autoconso</vt:lpstr>
      <vt:lpstr>date_start</vt:lpstr>
      <vt:lpstr>denomination</vt:lpstr>
      <vt:lpstr>Durabilité</vt:lpstr>
      <vt:lpstr>Durabilité_List</vt:lpstr>
      <vt:lpstr>Energie_Entrante</vt:lpstr>
      <vt:lpstr>Installation_data_name</vt:lpstr>
      <vt:lpstr>Installation_data_val</vt:lpstr>
      <vt:lpstr>Installation_Ntot</vt:lpstr>
      <vt:lpstr>Installations_InfoTable</vt:lpstr>
      <vt:lpstr>Installations_InfoTable_EntryType</vt:lpstr>
      <vt:lpstr>Installations_InfoTable_ID</vt:lpstr>
      <vt:lpstr>IntrantConflit</vt:lpstr>
      <vt:lpstr>IntrantContractDuration</vt:lpstr>
      <vt:lpstr>IntrantContractType</vt:lpstr>
      <vt:lpstr>IntrantContratFiability</vt:lpstr>
      <vt:lpstr>IntrantDurabilite</vt:lpstr>
      <vt:lpstr>Intrants_Categories</vt:lpstr>
      <vt:lpstr>Intrants_ID</vt:lpstr>
      <vt:lpstr>Intrants_Nature</vt:lpstr>
      <vt:lpstr>Intrants_Nature_List</vt:lpstr>
      <vt:lpstr>Intrants_Origine_List</vt:lpstr>
      <vt:lpstr>Intrants_PCI</vt:lpstr>
      <vt:lpstr>IntrantTracabilite</vt:lpstr>
      <vt:lpstr>IRR</vt:lpstr>
      <vt:lpstr>k_co2</vt:lpstr>
      <vt:lpstr>keco</vt:lpstr>
      <vt:lpstr>MW_P1</vt:lpstr>
      <vt:lpstr>MW_P2</vt:lpstr>
      <vt:lpstr>MWhe_autoconso_moy</vt:lpstr>
      <vt:lpstr>MWhe_fourniturelocale_moy</vt:lpstr>
      <vt:lpstr>MWhe_injecte_moy</vt:lpstr>
      <vt:lpstr>MWhe_moy</vt:lpstr>
      <vt:lpstr>MWhq_moy</vt:lpstr>
      <vt:lpstr>plan_appro_output_consolidated</vt:lpstr>
      <vt:lpstr>plan_appro_output_type</vt:lpstr>
      <vt:lpstr>plan_appro_output_type_and_unit</vt:lpstr>
      <vt:lpstr>plan_appro_output_unit</vt:lpstr>
      <vt:lpstr>plan_appro_output_val_year1</vt:lpstr>
      <vt:lpstr>plan_appro_output_val_year10</vt:lpstr>
      <vt:lpstr>plan_appro_output_val_year11</vt:lpstr>
      <vt:lpstr>plan_appro_output_val_year12</vt:lpstr>
      <vt:lpstr>plan_appro_output_val_year13</vt:lpstr>
      <vt:lpstr>plan_appro_output_val_year14</vt:lpstr>
      <vt:lpstr>plan_appro_output_val_year15</vt:lpstr>
      <vt:lpstr>plan_appro_output_val_year16</vt:lpstr>
      <vt:lpstr>plan_appro_output_val_year17</vt:lpstr>
      <vt:lpstr>plan_appro_output_val_year18</vt:lpstr>
      <vt:lpstr>plan_appro_output_val_year19</vt:lpstr>
      <vt:lpstr>plan_appro_output_val_year2</vt:lpstr>
      <vt:lpstr>plan_appro_output_val_year20</vt:lpstr>
      <vt:lpstr>plan_appro_output_val_year3</vt:lpstr>
      <vt:lpstr>plan_appro_output_val_year4</vt:lpstr>
      <vt:lpstr>plan_appro_output_val_year5</vt:lpstr>
      <vt:lpstr>plan_appro_output_val_year6</vt:lpstr>
      <vt:lpstr>plan_appro_output_val_year7</vt:lpstr>
      <vt:lpstr>plan_appro_output_val_year8</vt:lpstr>
      <vt:lpstr>plan_appro_output_val_year9</vt:lpstr>
      <vt:lpstr>plan_appro_outputs_series</vt:lpstr>
      <vt:lpstr>plan_appro_yr1_content</vt:lpstr>
      <vt:lpstr>plan_appro_yr2_content</vt:lpstr>
      <vt:lpstr>Production_autoconso</vt:lpstr>
      <vt:lpstr>Production_fourniturelocale</vt:lpstr>
      <vt:lpstr>Production_injecte</vt:lpstr>
      <vt:lpstr>Production_MWhe</vt:lpstr>
      <vt:lpstr>Production_MWhq</vt:lpstr>
      <vt:lpstr>Production_tCO2e</vt:lpstr>
      <vt:lpstr>ProductionPartSER</vt:lpstr>
      <vt:lpstr>range_year_1</vt:lpstr>
      <vt:lpstr>range_year_2</vt:lpstr>
      <vt:lpstr>Référence_prix</vt:lpstr>
      <vt:lpstr>SER</vt:lpstr>
      <vt:lpstr>soutien_cv</vt:lpstr>
      <vt:lpstr>tau_CO2_min</vt:lpstr>
      <vt:lpstr>ANWEISUNGEN!Zone_d_impression</vt:lpstr>
      <vt:lpstr>'IDENTIFIKATION DES BEWERBERS'!Zone_d_impression</vt:lpstr>
    </vt:vector>
  </TitlesOfParts>
  <Manager>M. HOOGSTOEL</Manager>
  <Company>SPW-DGO4</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Annexe appel à projet BIOMASSE</dc:title>
  <dc:subject>Annexe appel à projet BIOMASSE</dc:subject>
  <dc:creator>CLIMACT SA - GREENSKILL SCS</dc:creator>
  <cp:lastModifiedBy>Dimitri Mertens</cp:lastModifiedBy>
  <cp:lastPrinted>2016-05-19T21:13:37Z</cp:lastPrinted>
  <dcterms:created xsi:type="dcterms:W3CDTF">2016-03-31T05:38:50Z</dcterms:created>
  <dcterms:modified xsi:type="dcterms:W3CDTF">2016-05-20T12:19:25Z</dcterms:modified>
  <cp:contentStatus/>
</cp:coreProperties>
</file>