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codeName="{4D1C537B-E38A-612A-F078-A93A15B4B7F4}"/>
  <workbookPr codeName="ThisWorkbook" defaultThemeVersion="124226"/>
  <mc:AlternateContent xmlns:mc="http://schemas.openxmlformats.org/markup-compatibility/2006">
    <mc:Choice Requires="x15">
      <x15ac:absPath xmlns:x15ac="http://schemas.microsoft.com/office/spreadsheetml/2010/11/ac" url="E:\__ENERGIE\__DOSSIERS &amp; PROJETS\SDS Houthem\UREBA 2021\Dossier UREBA\"/>
    </mc:Choice>
  </mc:AlternateContent>
  <xr:revisionPtr revIDLastSave="0" documentId="13_ncr:1_{4CDD783F-EB3D-453C-BC13-2EDC3CC0DA10}" xr6:coauthVersionLast="47" xr6:coauthVersionMax="47" xr10:uidLastSave="{00000000-0000-0000-0000-000000000000}"/>
  <bookViews>
    <workbookView showSheetTabs="0" xWindow="-23148" yWindow="-108" windowWidth="23256" windowHeight="12600" xr2:uid="{00000000-000D-0000-FFFF-FFFF00000000}"/>
  </bookViews>
  <sheets>
    <sheet name="Calcul du K" sheetId="1" r:id="rId1"/>
    <sheet name="Ventilation" sheetId="5" r:id="rId2"/>
    <sheet name="Parois moyennes" sheetId="4" r:id="rId3"/>
    <sheet name="Parois types" sheetId="2" r:id="rId4"/>
  </sheets>
  <definedNames>
    <definedName name="_xlnm.Print_Area" localSheetId="0">'Calcul du K'!$B$26:$L$197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5" l="1"/>
  <c r="E56" i="5"/>
  <c r="E54" i="5"/>
  <c r="E53" i="5"/>
  <c r="E52" i="5"/>
  <c r="E28" i="5"/>
  <c r="E27" i="5"/>
  <c r="E26" i="5"/>
  <c r="E25" i="5"/>
  <c r="E24" i="5"/>
  <c r="E23" i="5"/>
  <c r="E22" i="5"/>
  <c r="AN77" i="5"/>
  <c r="AM77" i="5"/>
  <c r="AH77" i="5"/>
  <c r="AG77" i="5"/>
  <c r="AN76" i="5"/>
  <c r="AM76" i="5"/>
  <c r="AH76" i="5"/>
  <c r="AG76" i="5"/>
  <c r="AN75" i="5"/>
  <c r="AM75" i="5"/>
  <c r="AH75" i="5"/>
  <c r="AG75" i="5"/>
  <c r="AN74" i="5"/>
  <c r="AM74" i="5"/>
  <c r="AH74" i="5"/>
  <c r="AG74" i="5"/>
  <c r="AN73" i="5"/>
  <c r="AM73" i="5"/>
  <c r="AH73" i="5"/>
  <c r="AG73" i="5"/>
  <c r="AN72" i="5"/>
  <c r="AM72" i="5"/>
  <c r="AH72" i="5"/>
  <c r="AG72" i="5"/>
  <c r="AN71" i="5"/>
  <c r="AM71" i="5"/>
  <c r="AH71" i="5"/>
  <c r="AG71" i="5"/>
  <c r="P107" i="1" l="1" a="1"/>
  <c r="P107" i="1" s="1"/>
  <c r="R107" i="1" s="1"/>
  <c r="P106" i="1" a="1"/>
  <c r="P106" i="1" s="1"/>
  <c r="P105" i="1" a="1"/>
  <c r="P105" i="1" s="1"/>
  <c r="P104" i="1" a="1"/>
  <c r="P104" i="1" s="1"/>
  <c r="R104" i="1" s="1"/>
  <c r="S104" i="1" l="1" a="1"/>
  <c r="S104" i="1" s="1"/>
  <c r="R106" i="1"/>
  <c r="S106" i="1"/>
  <c r="R105" i="1"/>
  <c r="S105" i="1" a="1"/>
  <c r="S105" i="1" s="1"/>
  <c r="Q107" i="1" a="1"/>
  <c r="Q107" i="1" s="1"/>
  <c r="Q106" i="1" a="1"/>
  <c r="Q106" i="1" s="1"/>
  <c r="Q105" i="1"/>
  <c r="O108" i="1" l="1"/>
  <c r="O109" i="1" s="1"/>
  <c r="P96" i="1"/>
  <c r="AN71" i="1" l="1"/>
  <c r="AM71" i="1"/>
  <c r="R44" i="1" l="1"/>
  <c r="R45" i="1"/>
  <c r="R46" i="1"/>
  <c r="R47" i="1"/>
  <c r="R49" i="1"/>
  <c r="R50" i="1"/>
  <c r="R51" i="1"/>
  <c r="R52" i="1"/>
  <c r="R53" i="1"/>
  <c r="R54" i="1"/>
  <c r="R55" i="1"/>
  <c r="R56" i="1"/>
  <c r="R57" i="1"/>
  <c r="R58" i="1"/>
  <c r="R59" i="1"/>
  <c r="R60" i="1"/>
  <c r="R61" i="1"/>
  <c r="R62" i="1"/>
  <c r="R63" i="1"/>
  <c r="R64" i="1"/>
  <c r="R65" i="1"/>
  <c r="R68" i="1"/>
  <c r="R69" i="1"/>
  <c r="R70" i="1"/>
  <c r="R71" i="1"/>
  <c r="R72" i="1"/>
  <c r="R74" i="1"/>
  <c r="R75" i="1"/>
  <c r="R76" i="1"/>
  <c r="R78" i="1"/>
  <c r="R79" i="1"/>
  <c r="R81" i="1"/>
  <c r="R83" i="1"/>
  <c r="R85" i="1"/>
  <c r="R87" i="1"/>
  <c r="R34" i="1"/>
  <c r="R35" i="1"/>
  <c r="R36" i="1"/>
  <c r="AG66" i="1" l="1" a="1"/>
  <c r="AG66" i="1" s="1"/>
  <c r="AG68" i="1" s="1"/>
  <c r="E94" i="1" l="1"/>
  <c r="H87" i="1" l="1"/>
  <c r="H85" i="1"/>
  <c r="H86" i="1"/>
  <c r="H84" i="1"/>
  <c r="H81" i="1"/>
  <c r="H82" i="1"/>
  <c r="H83" i="1"/>
  <c r="H80" i="1"/>
  <c r="H79" i="1"/>
  <c r="H77" i="1"/>
  <c r="H78" i="1"/>
  <c r="H76" i="1"/>
  <c r="H74" i="1"/>
  <c r="H75" i="1"/>
  <c r="H72" i="1"/>
  <c r="H69" i="1"/>
  <c r="H70" i="1"/>
  <c r="H71" i="1"/>
  <c r="H68" i="1"/>
  <c r="H65" i="1"/>
  <c r="H66" i="1"/>
  <c r="H67" i="1"/>
  <c r="H64" i="1"/>
  <c r="H61" i="1"/>
  <c r="H62" i="1"/>
  <c r="H63" i="1"/>
  <c r="H60" i="1"/>
  <c r="H57" i="1"/>
  <c r="H58" i="1"/>
  <c r="H59" i="1"/>
  <c r="H56" i="1"/>
  <c r="H49" i="1"/>
  <c r="H50" i="1"/>
  <c r="H51" i="1"/>
  <c r="H47" i="1"/>
  <c r="H43" i="1"/>
  <c r="H44" i="1"/>
  <c r="H45" i="1"/>
  <c r="H46" i="1"/>
  <c r="H34" i="1" l="1"/>
  <c r="H35" i="1"/>
  <c r="H36" i="1"/>
  <c r="H37" i="1"/>
  <c r="M33" i="1" l="1"/>
  <c r="O33" i="1" s="1"/>
  <c r="R33" i="1" s="1"/>
  <c r="Q34" i="1" l="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33" i="1"/>
  <c r="Q32" i="1" l="1"/>
  <c r="M58" i="1"/>
  <c r="I47" i="4"/>
  <c r="J47" i="4"/>
  <c r="C47" i="4"/>
  <c r="D47" i="4"/>
  <c r="J595" i="4" l="1"/>
  <c r="I595" i="4" s="1"/>
  <c r="D595" i="4"/>
  <c r="C595" i="4" s="1"/>
  <c r="J545" i="4"/>
  <c r="I545" i="4" s="1"/>
  <c r="D545" i="4"/>
  <c r="C545" i="4" s="1"/>
  <c r="J495" i="4" l="1"/>
  <c r="I495" i="4" s="1"/>
  <c r="D495" i="4"/>
  <c r="C495" i="4" s="1"/>
  <c r="J445" i="4"/>
  <c r="I445" i="4" s="1"/>
  <c r="D445" i="4"/>
  <c r="C445" i="4" s="1"/>
  <c r="J395" i="4"/>
  <c r="I395" i="4" s="1"/>
  <c r="D395" i="4"/>
  <c r="C395" i="4" s="1"/>
  <c r="J345" i="4" l="1"/>
  <c r="I345" i="4" s="1"/>
  <c r="D345" i="4"/>
  <c r="C345" i="4" s="1"/>
  <c r="D295" i="4" l="1"/>
  <c r="C295" i="4" s="1"/>
  <c r="D245" i="4" l="1"/>
  <c r="C245" i="4" s="1"/>
  <c r="D195" i="4"/>
  <c r="C195" i="4" s="1"/>
  <c r="J145" i="4"/>
  <c r="I145" i="4" s="1"/>
  <c r="D145" i="4"/>
  <c r="C145" i="4" s="1"/>
  <c r="D95" i="4"/>
  <c r="C95" i="4" s="1"/>
  <c r="J95" i="4"/>
  <c r="I95" i="4" s="1"/>
  <c r="H41" i="1" l="1"/>
  <c r="H38" i="1"/>
  <c r="H39" i="1"/>
  <c r="H40" i="1"/>
  <c r="AI9" i="1"/>
  <c r="AG9" i="1"/>
  <c r="AF9" i="1"/>
  <c r="B154" i="1" l="1"/>
  <c r="M106" i="1" l="1"/>
  <c r="O52" i="1" l="1"/>
  <c r="O53" i="1"/>
  <c r="O54" i="1"/>
  <c r="O55" i="1"/>
  <c r="B151" i="1" l="1"/>
  <c r="B152" i="1"/>
  <c r="B150" i="1"/>
  <c r="B148" i="1" l="1"/>
  <c r="P55" i="1"/>
  <c r="P52" i="1"/>
  <c r="P53" i="1"/>
  <c r="P54" i="1"/>
  <c r="I55" i="1"/>
  <c r="I52" i="1"/>
  <c r="I53" i="1"/>
  <c r="I54" i="1"/>
  <c r="J52" i="1" l="1"/>
  <c r="L52" i="1" s="1"/>
  <c r="P43" i="1"/>
  <c r="P44" i="1"/>
  <c r="P45" i="1"/>
  <c r="P46" i="1"/>
  <c r="P47" i="1"/>
  <c r="P48" i="1"/>
  <c r="P49" i="1"/>
  <c r="P50" i="1"/>
  <c r="P51"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42" i="1"/>
  <c r="P34" i="1"/>
  <c r="P35" i="1"/>
  <c r="P36" i="1"/>
  <c r="P37" i="1"/>
  <c r="P38" i="1"/>
  <c r="P39" i="1"/>
  <c r="P40" i="1"/>
  <c r="P41" i="1"/>
  <c r="P33" i="1"/>
  <c r="P32" i="1" l="1"/>
  <c r="M86" i="1" l="1"/>
  <c r="O86" i="1" s="1"/>
  <c r="R86" i="1" s="1"/>
  <c r="M87" i="1"/>
  <c r="O87" i="1" s="1"/>
  <c r="M85" i="1"/>
  <c r="O85" i="1" s="1"/>
  <c r="M81" i="1"/>
  <c r="O81" i="1" s="1"/>
  <c r="M82" i="1"/>
  <c r="O82" i="1" s="1"/>
  <c r="R82" i="1" s="1"/>
  <c r="M77" i="1"/>
  <c r="O77" i="1" s="1"/>
  <c r="R77" i="1" s="1"/>
  <c r="M78" i="1"/>
  <c r="O78" i="1" s="1"/>
  <c r="M73" i="1"/>
  <c r="O73" i="1" s="1"/>
  <c r="R73" i="1" s="1"/>
  <c r="M74" i="1"/>
  <c r="O74" i="1" s="1"/>
  <c r="M69" i="1"/>
  <c r="O69" i="1" s="1"/>
  <c r="M70" i="1"/>
  <c r="O70" i="1" s="1"/>
  <c r="M56" i="1"/>
  <c r="O56" i="1" s="1"/>
  <c r="M57" i="1"/>
  <c r="O57" i="1" s="1"/>
  <c r="O58" i="1"/>
  <c r="M59" i="1"/>
  <c r="O59" i="1" s="1"/>
  <c r="M60" i="1"/>
  <c r="O60" i="1" s="1"/>
  <c r="M61" i="1"/>
  <c r="O61" i="1" s="1"/>
  <c r="M62" i="1"/>
  <c r="O62" i="1" s="1"/>
  <c r="M63" i="1"/>
  <c r="O63" i="1" s="1"/>
  <c r="M64" i="1"/>
  <c r="O64" i="1" s="1"/>
  <c r="M65" i="1"/>
  <c r="O65" i="1" s="1"/>
  <c r="M66" i="1"/>
  <c r="O66" i="1" s="1"/>
  <c r="R66" i="1" s="1"/>
  <c r="M67" i="1"/>
  <c r="O67" i="1" s="1"/>
  <c r="R67" i="1" s="1"/>
  <c r="M49" i="1"/>
  <c r="O49" i="1" s="1"/>
  <c r="M50" i="1"/>
  <c r="O50" i="1" s="1"/>
  <c r="M43" i="1"/>
  <c r="O43" i="1" s="1"/>
  <c r="R43" i="1" s="1"/>
  <c r="M44" i="1"/>
  <c r="O44" i="1" s="1"/>
  <c r="M39" i="1"/>
  <c r="O39" i="1" s="1"/>
  <c r="M40" i="1"/>
  <c r="O40" i="1" s="1"/>
  <c r="M36" i="1"/>
  <c r="O36" i="1" s="1"/>
  <c r="M35" i="1"/>
  <c r="O35" i="1" s="1"/>
  <c r="M34" i="1"/>
  <c r="O34" i="1" s="1"/>
  <c r="I86" i="1"/>
  <c r="I77" i="1"/>
  <c r="I78" i="1"/>
  <c r="I79" i="1"/>
  <c r="I80" i="1"/>
  <c r="I81" i="1"/>
  <c r="I82" i="1"/>
  <c r="I83" i="1"/>
  <c r="I84" i="1"/>
  <c r="I85" i="1"/>
  <c r="I73" i="1"/>
  <c r="I74" i="1"/>
  <c r="I69" i="1"/>
  <c r="I70" i="1"/>
  <c r="I65" i="1"/>
  <c r="I66" i="1"/>
  <c r="I61" i="1"/>
  <c r="I62" i="1"/>
  <c r="I63" i="1"/>
  <c r="I59" i="1"/>
  <c r="I57" i="1"/>
  <c r="I58" i="1"/>
  <c r="I50" i="1"/>
  <c r="I49" i="1"/>
  <c r="I51" i="1"/>
  <c r="I36" i="1"/>
  <c r="I35" i="1"/>
  <c r="I44" i="1"/>
  <c r="I43" i="1"/>
  <c r="I45" i="1"/>
  <c r="J80" i="1" l="1"/>
  <c r="I67" i="1" l="1"/>
  <c r="I56" i="1"/>
  <c r="J56" i="1" s="1"/>
  <c r="I60" i="1"/>
  <c r="J60" i="1" s="1"/>
  <c r="I64" i="1"/>
  <c r="J64" i="1" l="1"/>
  <c r="L64" i="1" s="1"/>
  <c r="L60" i="1"/>
  <c r="L56" i="1"/>
  <c r="AM66" i="1" a="1"/>
  <c r="AM66" i="1" s="1"/>
  <c r="AM68" i="1" s="1"/>
  <c r="AH71" i="1" l="1"/>
  <c r="M72" i="1" l="1"/>
  <c r="O72" i="1" s="1"/>
  <c r="AG8" i="1"/>
  <c r="AG7" i="1"/>
  <c r="AG6" i="1"/>
  <c r="AG5" i="1"/>
  <c r="AG4" i="1"/>
  <c r="AG3" i="1"/>
  <c r="AF3" i="1"/>
  <c r="AF4" i="1"/>
  <c r="AF5" i="1"/>
  <c r="AF6" i="1"/>
  <c r="AF7" i="1"/>
  <c r="AF8" i="1"/>
  <c r="AH3" i="1"/>
  <c r="AI4" i="1"/>
  <c r="AI5" i="1"/>
  <c r="AI6" i="1"/>
  <c r="AI7" i="1"/>
  <c r="AI8" i="1"/>
  <c r="AI3" i="1"/>
  <c r="AH4" i="1"/>
  <c r="AH5" i="1"/>
  <c r="AH6" i="1"/>
  <c r="AH7" i="1"/>
  <c r="AH8" i="1"/>
  <c r="AH9" i="1"/>
  <c r="AN72" i="1"/>
  <c r="AN73" i="1"/>
  <c r="AN74" i="1"/>
  <c r="AN75" i="1"/>
  <c r="AN76" i="1"/>
  <c r="AN77" i="1"/>
  <c r="AM72" i="1"/>
  <c r="AM73" i="1"/>
  <c r="AM74" i="1"/>
  <c r="AM75" i="1"/>
  <c r="AM76" i="1"/>
  <c r="AM77" i="1"/>
  <c r="AH72" i="1"/>
  <c r="AH73" i="1"/>
  <c r="AH74" i="1"/>
  <c r="AH75" i="1"/>
  <c r="AH76" i="1"/>
  <c r="AH77" i="1"/>
  <c r="AG72" i="1"/>
  <c r="AG73" i="1"/>
  <c r="AG74" i="1"/>
  <c r="AG75" i="1"/>
  <c r="AG76" i="1"/>
  <c r="AG77" i="1"/>
  <c r="AG71" i="1"/>
  <c r="M37" i="1"/>
  <c r="O37" i="1" s="1"/>
  <c r="R37" i="1" s="1"/>
  <c r="M38" i="1"/>
  <c r="M41" i="1"/>
  <c r="O41" i="1" s="1"/>
  <c r="M42" i="1"/>
  <c r="O42" i="1" s="1"/>
  <c r="M45" i="1"/>
  <c r="O45" i="1" s="1"/>
  <c r="M46" i="1"/>
  <c r="O46" i="1" s="1"/>
  <c r="M47" i="1"/>
  <c r="O47" i="1" s="1"/>
  <c r="M48" i="1"/>
  <c r="O48" i="1" s="1"/>
  <c r="R48" i="1" s="1"/>
  <c r="M51" i="1"/>
  <c r="O51" i="1" s="1"/>
  <c r="M68" i="1"/>
  <c r="O68" i="1" s="1"/>
  <c r="M71" i="1"/>
  <c r="O71" i="1" s="1"/>
  <c r="M75" i="1"/>
  <c r="O75" i="1" s="1"/>
  <c r="M76" i="1"/>
  <c r="O76" i="1" s="1"/>
  <c r="M79" i="1"/>
  <c r="O79" i="1" s="1"/>
  <c r="M80" i="1"/>
  <c r="O80" i="1" s="1"/>
  <c r="R80" i="1" s="1"/>
  <c r="M83" i="1"/>
  <c r="O83" i="1" s="1"/>
  <c r="M84" i="1"/>
  <c r="O84" i="1" s="1"/>
  <c r="R84" i="1" s="1"/>
  <c r="M88" i="1"/>
  <c r="M89" i="1"/>
  <c r="M90" i="1"/>
  <c r="M91" i="1"/>
  <c r="M92" i="1"/>
  <c r="M93" i="1"/>
  <c r="I33" i="1"/>
  <c r="F111" i="1"/>
  <c r="F112" i="1"/>
  <c r="F113" i="1"/>
  <c r="F114" i="1"/>
  <c r="I34" i="1"/>
  <c r="I37" i="1"/>
  <c r="I42" i="1"/>
  <c r="I46" i="1"/>
  <c r="I47" i="1"/>
  <c r="I48" i="1"/>
  <c r="J48" i="1" s="1"/>
  <c r="I71" i="1"/>
  <c r="I68" i="1"/>
  <c r="I75" i="1"/>
  <c r="I72" i="1"/>
  <c r="I76" i="1"/>
  <c r="J76" i="1" s="1"/>
  <c r="I87" i="1"/>
  <c r="J84" i="1" s="1"/>
  <c r="I89" i="1"/>
  <c r="I88" i="1"/>
  <c r="I90" i="1"/>
  <c r="I91" i="1"/>
  <c r="I92" i="1"/>
  <c r="I93" i="1"/>
  <c r="C30" i="2"/>
  <c r="C29" i="2"/>
  <c r="C28" i="2"/>
  <c r="C27" i="2"/>
  <c r="C26" i="2"/>
  <c r="C25" i="2"/>
  <c r="C24" i="2"/>
  <c r="R42" i="1" l="1"/>
  <c r="E95" i="1"/>
  <c r="O38" i="1"/>
  <c r="O32" i="1" s="1"/>
  <c r="G111" i="1"/>
  <c r="J72" i="1"/>
  <c r="L72" i="1" s="1"/>
  <c r="J33" i="1"/>
  <c r="L33" i="1" s="1"/>
  <c r="J42" i="1"/>
  <c r="L42" i="1" s="1"/>
  <c r="J68" i="1"/>
  <c r="L68" i="1" s="1"/>
  <c r="L84" i="1"/>
  <c r="J119" i="1"/>
  <c r="M119" i="1" s="1"/>
  <c r="L80" i="1"/>
  <c r="L76" i="1"/>
  <c r="J90" i="1"/>
  <c r="L90" i="1" s="1"/>
  <c r="J88" i="1"/>
  <c r="L88" i="1" s="1"/>
  <c r="L48" i="1" l="1"/>
  <c r="L94" i="1" s="1"/>
  <c r="J116" i="1" s="1"/>
  <c r="J117" i="1" l="1"/>
  <c r="J122" i="1" s="1"/>
  <c r="J120" i="1" l="1"/>
  <c r="J121" i="1"/>
  <c r="J123" i="1" l="1"/>
  <c r="J124" i="1" s="1"/>
  <c r="AM67" i="5" l="1"/>
  <c r="AG67" i="5"/>
  <c r="AF12" i="1"/>
  <c r="N33" i="1" s="1"/>
  <c r="H33" i="1" s="1"/>
  <c r="AG67" i="1"/>
  <c r="F175" i="1" s="1"/>
  <c r="F95" i="1"/>
  <c r="AM67" i="1"/>
  <c r="E58" i="5" l="1"/>
  <c r="E55" i="5"/>
  <c r="N89" i="1"/>
  <c r="N87" i="1"/>
  <c r="N64" i="1"/>
  <c r="N73" i="1"/>
  <c r="H73" i="1" s="1"/>
  <c r="N75" i="1"/>
  <c r="N57" i="1"/>
  <c r="N46" i="1"/>
  <c r="N66" i="1"/>
  <c r="N76" i="1"/>
  <c r="N83" i="1"/>
  <c r="N45" i="1"/>
  <c r="N71" i="1"/>
  <c r="N91" i="1"/>
  <c r="N65" i="1"/>
  <c r="N47" i="1"/>
  <c r="N86" i="1"/>
  <c r="N56" i="1"/>
  <c r="N74" i="1"/>
  <c r="N85" i="1"/>
  <c r="N68" i="1"/>
  <c r="N58" i="1"/>
  <c r="N80" i="1"/>
  <c r="N90" i="1"/>
  <c r="N50" i="1"/>
  <c r="N43" i="1"/>
  <c r="N92" i="1"/>
  <c r="N59" i="1"/>
  <c r="N48" i="1"/>
  <c r="H48" i="1" s="1"/>
  <c r="F172" i="1" s="1"/>
  <c r="N38" i="1"/>
  <c r="N81" i="1"/>
  <c r="N84" i="1"/>
  <c r="N88" i="1"/>
  <c r="N44" i="1"/>
  <c r="N93" i="1"/>
  <c r="N60" i="1"/>
  <c r="N62" i="1"/>
  <c r="N79" i="1"/>
  <c r="N40" i="1"/>
  <c r="N77" i="1"/>
  <c r="N63" i="1"/>
  <c r="N49" i="1"/>
  <c r="N39" i="1"/>
  <c r="N61" i="1"/>
  <c r="N69" i="1"/>
  <c r="N72" i="1"/>
  <c r="N67" i="1"/>
  <c r="N70" i="1"/>
  <c r="N78" i="1"/>
  <c r="N51" i="1"/>
  <c r="N36" i="1"/>
  <c r="N35" i="1"/>
  <c r="N34" i="1"/>
  <c r="N82" i="1"/>
  <c r="N42" i="1"/>
  <c r="H42" i="1" s="1"/>
  <c r="F173" i="1" s="1"/>
  <c r="N37" i="1"/>
  <c r="N41" i="1"/>
  <c r="F171" i="1"/>
  <c r="M130" i="1" l="1"/>
  <c r="F1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GIULIANA Samuel</author>
  </authors>
  <commentList>
    <comment ref="K76" authorId="0" shapeId="0" xr:uid="{B97FFE4D-FA03-468A-9464-8F36DA69BD3C}">
      <text>
        <r>
          <rPr>
            <sz val="9"/>
            <color indexed="81"/>
            <rFont val="Calibri"/>
            <family val="2"/>
          </rPr>
          <t>Si les coefficient U tiennent déjà compte d'un coefficient de correction de température, la valeur de cette cellule doit rester égal à 1, dans le cas contraire la valeur 0.67 doit être encodée dans cette cellule.</t>
        </r>
        <r>
          <rPr>
            <sz val="9"/>
            <color indexed="81"/>
            <rFont val="Tahoma"/>
            <family val="2"/>
          </rPr>
          <t xml:space="preserve">
</t>
        </r>
      </text>
    </comment>
    <comment ref="K80" authorId="0" shapeId="0" xr:uid="{2075B71C-0317-4813-B88C-315F9F26B9EA}">
      <text>
        <r>
          <rPr>
            <sz val="9"/>
            <color indexed="81"/>
            <rFont val="Calibri"/>
            <family val="2"/>
            <scheme val="minor"/>
          </rPr>
          <t xml:space="preserve">Si les coefficient U tiennent déjà compte d'un coefficient de correction de température, la valeur de cette cellule doit rester égal à 1, dans le cas contraire la valeur 0.33 doit être encodée dans cette cellule.
</t>
        </r>
      </text>
    </comment>
    <comment ref="K84" authorId="0" shapeId="0" xr:uid="{B3E5FF69-EE5A-4C49-A006-65DDD85F9F9B}">
      <text>
        <r>
          <rPr>
            <sz val="9"/>
            <color indexed="81"/>
            <rFont val="Calibri"/>
            <family val="2"/>
          </rPr>
          <t>Si les coefficient U tiennent déjà compte d'un coefficient de correction de température, la valeur de cette cellule doit rester égal à 1, dans le cas contraire la valeur 0.67 doit être encodée dans cette cellule.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<sst xmlns="http://schemas.openxmlformats.org/spreadsheetml/2006/main" count="425" uniqueCount="220">
  <si>
    <t>- encodez les données relatives à votre situation dans les cases bleues.</t>
  </si>
  <si>
    <t>- les résultats sont repris dans les cases jaunes.</t>
  </si>
  <si>
    <t>Parois de la superficie de déperdition thermique</t>
  </si>
  <si>
    <t xml:space="preserve">TOTAUX (superficie de déperdition) </t>
  </si>
  <si>
    <t>Suivant les définitions de la NBN 62-002</t>
  </si>
  <si>
    <t>18.</t>
  </si>
  <si>
    <t>DEPERDITION THERMIQUE DE LA SUPERFICIE DE DEPERDITION</t>
  </si>
  <si>
    <t>COEFFICIENT MOYEN DE TRANSMISSION THERMIQUE</t>
  </si>
  <si>
    <t>VOLUME PROTEGE DU BATIMENT</t>
  </si>
  <si>
    <t>COMPACITE VOLUMIQUE DU BATIMENT</t>
  </si>
  <si>
    <t>NIVEAU D'ISOLATION THERMIQUE GLOBALE DU BATIMENT</t>
  </si>
  <si>
    <r>
      <t>A</t>
    </r>
    <r>
      <rPr>
        <b/>
        <vertAlign val="subscript"/>
        <sz val="8"/>
        <rFont val="Arial"/>
        <family val="2"/>
      </rPr>
      <t>t</t>
    </r>
    <r>
      <rPr>
        <b/>
        <sz val="8"/>
        <rFont val="Arial"/>
        <family val="2"/>
      </rPr>
      <t xml:space="preserve"> = </t>
    </r>
    <r>
      <rPr>
        <b/>
        <sz val="8"/>
        <rFont val="Symbol"/>
        <family val="1"/>
        <charset val="2"/>
      </rPr>
      <t>S</t>
    </r>
    <r>
      <rPr>
        <b/>
        <sz val="8"/>
        <rFont val="Arial"/>
        <family val="2"/>
      </rPr>
      <t xml:space="preserve"> A</t>
    </r>
    <r>
      <rPr>
        <b/>
        <vertAlign val="subscript"/>
        <sz val="8"/>
        <rFont val="Arial"/>
        <family val="2"/>
      </rPr>
      <t>j</t>
    </r>
    <r>
      <rPr>
        <b/>
        <sz val="8"/>
        <rFont val="Arial"/>
        <family val="2"/>
      </rPr>
      <t xml:space="preserve"> = </t>
    </r>
  </si>
  <si>
    <r>
      <t>A</t>
    </r>
    <r>
      <rPr>
        <b/>
        <vertAlign val="subscript"/>
        <sz val="8"/>
        <rFont val="Arial"/>
        <family val="2"/>
      </rPr>
      <t>j</t>
    </r>
    <r>
      <rPr>
        <b/>
        <sz val="8"/>
        <rFont val="Arial"/>
        <family val="2"/>
      </rPr>
      <t xml:space="preserve">            [m²]</t>
    </r>
  </si>
  <si>
    <r>
      <t>a</t>
    </r>
    <r>
      <rPr>
        <b/>
        <vertAlign val="subscript"/>
        <sz val="8"/>
        <rFont val="Arial"/>
        <family val="2"/>
      </rPr>
      <t>j</t>
    </r>
  </si>
  <si>
    <t xml:space="preserve">V = </t>
  </si>
  <si>
    <t xml:space="preserve">V/At = </t>
  </si>
  <si>
    <t>W/K</t>
  </si>
  <si>
    <t>W/m².K</t>
  </si>
  <si>
    <t>m³</t>
  </si>
  <si>
    <t>m</t>
  </si>
  <si>
    <t>1°</t>
  </si>
  <si>
    <t>Mur plein de 29 cm</t>
  </si>
  <si>
    <t>Mur plein de 39 cm</t>
  </si>
  <si>
    <t>Mur plein bardé non isolé</t>
  </si>
  <si>
    <t>Mur de pierre non isolé de 30 cm</t>
  </si>
  <si>
    <t>Mur de pierre non isolé de 40 cm</t>
  </si>
  <si>
    <t>Mur de pierre non isolé de 50 cm</t>
  </si>
  <si>
    <t>Mur de pierre non isolé de 60 cm</t>
  </si>
  <si>
    <t>Toiture plate en béton non isolée</t>
  </si>
  <si>
    <t>Plancher sur sol en béton non isolé</t>
  </si>
  <si>
    <t>Plancher sur cave en béton non isolé</t>
  </si>
  <si>
    <t>Fenétre avec simple vitrage</t>
  </si>
  <si>
    <t>Fenêtre avec double vitrage traditionnel</t>
  </si>
  <si>
    <t>Fenêtre avec double vitrage HR</t>
  </si>
  <si>
    <t>Porte en bois</t>
  </si>
  <si>
    <t>Porte en aluminium isolé</t>
  </si>
  <si>
    <t>Toiture inclinée isolée (6 cm de laine)</t>
  </si>
  <si>
    <t>Toiture inclinée isolée (8 cm de laine)</t>
  </si>
  <si>
    <t>Toiture inclinée isolée (10 cm de laine)</t>
  </si>
  <si>
    <t>Plancher en bois de combles inoccupés non isolé</t>
  </si>
  <si>
    <t>Plancher en béton de combles inoccupés non isolé</t>
  </si>
  <si>
    <t>Mur creux non isolé</t>
  </si>
  <si>
    <t>Mur de béton cellulaire de 25 cm (collé)</t>
  </si>
  <si>
    <t>Mur de béton cellulaire de 30 cm (collé)</t>
  </si>
  <si>
    <t>Mur de béton cellulaire de 35 cm (collé)</t>
  </si>
  <si>
    <t>W/m²K</t>
  </si>
  <si>
    <t>Type de paroi</t>
  </si>
  <si>
    <t xml:space="preserve">         Attention, les valeurs reprises ci-dessous sont indicatives. Elles varient en fonction des</t>
  </si>
  <si>
    <t xml:space="preserve">         matériaux utilisés réellement dans la composition de chaque paroi.</t>
  </si>
  <si>
    <t>à un catalogue de parois types et de leur coefficient de transmission thermique k, en cliquant ici :</t>
  </si>
  <si>
    <t>Coefficient kj (ou U)</t>
  </si>
  <si>
    <t xml:space="preserve">Pour imprimer cette feuille sur votre </t>
  </si>
  <si>
    <t>imprimante par défaut, cliquez ici :</t>
  </si>
  <si>
    <r>
      <t>U</t>
    </r>
    <r>
      <rPr>
        <b/>
        <vertAlign val="subscript"/>
        <sz val="8"/>
        <rFont val="Arial"/>
        <family val="2"/>
      </rPr>
      <t>j</t>
    </r>
    <r>
      <rPr>
        <b/>
        <sz val="8"/>
        <rFont val="Arial"/>
        <family val="2"/>
      </rPr>
      <t xml:space="preserve">          [W/(m².K)]</t>
    </r>
  </si>
  <si>
    <r>
      <t>U</t>
    </r>
    <r>
      <rPr>
        <b/>
        <vertAlign val="subscript"/>
        <sz val="8"/>
        <rFont val="Arial"/>
        <family val="2"/>
      </rPr>
      <t>j</t>
    </r>
    <r>
      <rPr>
        <b/>
        <sz val="8"/>
        <rFont val="Arial"/>
        <family val="2"/>
      </rPr>
      <t xml:space="preserve"> . A</t>
    </r>
    <r>
      <rPr>
        <b/>
        <vertAlign val="subscript"/>
        <sz val="8"/>
        <rFont val="Arial"/>
        <family val="2"/>
      </rPr>
      <t xml:space="preserve">j </t>
    </r>
    <r>
      <rPr>
        <b/>
        <sz val="8"/>
        <rFont val="Arial"/>
        <family val="2"/>
      </rPr>
      <t xml:space="preserve">       [W/K]</t>
    </r>
  </si>
  <si>
    <r>
      <t xml:space="preserve">S </t>
    </r>
    <r>
      <rPr>
        <b/>
        <sz val="8"/>
        <rFont val="Arial Narrow"/>
        <family val="2"/>
      </rPr>
      <t>U</t>
    </r>
    <r>
      <rPr>
        <b/>
        <sz val="8"/>
        <rFont val="Symbol"/>
        <family val="1"/>
        <charset val="2"/>
      </rPr>
      <t xml:space="preserve"> </t>
    </r>
    <r>
      <rPr>
        <b/>
        <vertAlign val="subscript"/>
        <sz val="8"/>
        <rFont val="Arial"/>
        <family val="2"/>
      </rPr>
      <t>j</t>
    </r>
    <r>
      <rPr>
        <b/>
        <sz val="8"/>
        <rFont val="Arial"/>
        <family val="2"/>
      </rPr>
      <t xml:space="preserve"> . A</t>
    </r>
    <r>
      <rPr>
        <b/>
        <vertAlign val="subscript"/>
        <sz val="8"/>
        <rFont val="Arial"/>
        <family val="2"/>
      </rPr>
      <t>j</t>
    </r>
    <r>
      <rPr>
        <b/>
        <sz val="8"/>
        <rFont val="Arial"/>
        <family val="2"/>
      </rPr>
      <t xml:space="preserve">         [W/K]</t>
    </r>
  </si>
  <si>
    <r>
      <t>S</t>
    </r>
    <r>
      <rPr>
        <b/>
        <sz val="8"/>
        <rFont val="Arial"/>
        <family val="2"/>
      </rPr>
      <t xml:space="preserve"> a</t>
    </r>
    <r>
      <rPr>
        <b/>
        <vertAlign val="subscript"/>
        <sz val="8"/>
        <rFont val="Arial"/>
        <family val="2"/>
      </rPr>
      <t xml:space="preserve">j </t>
    </r>
    <r>
      <rPr>
        <b/>
        <sz val="8"/>
        <rFont val="Arial"/>
        <family val="2"/>
      </rPr>
      <t>. U</t>
    </r>
    <r>
      <rPr>
        <b/>
        <vertAlign val="subscript"/>
        <sz val="8"/>
        <rFont val="Arial"/>
        <family val="2"/>
      </rPr>
      <t>j</t>
    </r>
    <r>
      <rPr>
        <b/>
        <sz val="8"/>
        <rFont val="Arial"/>
        <family val="2"/>
      </rPr>
      <t xml:space="preserve"> .A</t>
    </r>
    <r>
      <rPr>
        <b/>
        <vertAlign val="subscript"/>
        <sz val="8"/>
        <rFont val="Arial"/>
        <family val="2"/>
      </rPr>
      <t>j</t>
    </r>
    <r>
      <rPr>
        <b/>
        <sz val="8"/>
        <rFont val="Arial"/>
        <family val="2"/>
      </rPr>
      <t xml:space="preserve">         [W/K]</t>
    </r>
  </si>
  <si>
    <r>
      <t>S</t>
    </r>
    <r>
      <rPr>
        <b/>
        <sz val="8"/>
        <rFont val="Arial"/>
        <family val="2"/>
      </rPr>
      <t xml:space="preserve"> a</t>
    </r>
    <r>
      <rPr>
        <b/>
        <vertAlign val="subscript"/>
        <sz val="8"/>
        <rFont val="Arial"/>
        <family val="2"/>
      </rPr>
      <t xml:space="preserve">j </t>
    </r>
    <r>
      <rPr>
        <b/>
        <sz val="8"/>
        <rFont val="Arial"/>
        <family val="2"/>
      </rPr>
      <t>. U</t>
    </r>
    <r>
      <rPr>
        <b/>
        <vertAlign val="subscript"/>
        <sz val="8"/>
        <rFont val="Arial"/>
        <family val="2"/>
      </rPr>
      <t>j</t>
    </r>
    <r>
      <rPr>
        <b/>
        <sz val="8"/>
        <rFont val="Arial"/>
        <family val="2"/>
      </rPr>
      <t xml:space="preserve"> .A</t>
    </r>
    <r>
      <rPr>
        <b/>
        <vertAlign val="subscript"/>
        <sz val="8"/>
        <rFont val="Arial"/>
        <family val="2"/>
      </rPr>
      <t>j</t>
    </r>
    <r>
      <rPr>
        <b/>
        <sz val="8"/>
        <rFont val="Arial"/>
        <family val="2"/>
      </rPr>
      <t xml:space="preserve"> = </t>
    </r>
  </si>
  <si>
    <r>
      <t>Ψ</t>
    </r>
    <r>
      <rPr>
        <b/>
        <vertAlign val="subscript"/>
        <sz val="8"/>
        <rFont val="Arial"/>
        <family val="2"/>
      </rPr>
      <t>lj</t>
    </r>
    <r>
      <rPr>
        <b/>
        <sz val="8"/>
        <rFont val="Arial"/>
        <family val="2"/>
      </rPr>
      <t xml:space="preserve">          [W/(m.K)]</t>
    </r>
  </si>
  <si>
    <r>
      <t>S</t>
    </r>
    <r>
      <rPr>
        <b/>
        <sz val="10"/>
        <rFont val="Arial"/>
        <family val="2"/>
      </rPr>
      <t xml:space="preserve"> a</t>
    </r>
    <r>
      <rPr>
        <b/>
        <vertAlign val="subscript"/>
        <sz val="10"/>
        <rFont val="Arial"/>
        <family val="2"/>
      </rPr>
      <t>j</t>
    </r>
    <r>
      <rPr>
        <b/>
        <sz val="10"/>
        <rFont val="Arial"/>
        <family val="2"/>
      </rPr>
      <t xml:space="preserve"> . U</t>
    </r>
    <r>
      <rPr>
        <b/>
        <vertAlign val="subscript"/>
        <sz val="10"/>
        <rFont val="Arial"/>
        <family val="2"/>
      </rPr>
      <t>j</t>
    </r>
    <r>
      <rPr>
        <b/>
        <sz val="10"/>
        <rFont val="Arial"/>
        <family val="2"/>
      </rPr>
      <t xml:space="preserve"> .A</t>
    </r>
    <r>
      <rPr>
        <b/>
        <vertAlign val="subscript"/>
        <sz val="10"/>
        <rFont val="Arial"/>
        <family val="2"/>
      </rPr>
      <t>j</t>
    </r>
    <r>
      <rPr>
        <b/>
        <sz val="10"/>
        <rFont val="Arial"/>
        <family val="2"/>
      </rPr>
      <t xml:space="preserve"> + </t>
    </r>
    <r>
      <rPr>
        <b/>
        <sz val="10"/>
        <rFont val="Symbol"/>
        <family val="1"/>
        <charset val="2"/>
      </rPr>
      <t>S</t>
    </r>
    <r>
      <rPr>
        <b/>
        <sz val="10"/>
        <rFont val="Arial"/>
        <family val="2"/>
      </rPr>
      <t xml:space="preserve"> Ψ</t>
    </r>
    <r>
      <rPr>
        <b/>
        <vertAlign val="subscript"/>
        <sz val="10"/>
        <rFont val="Arial"/>
        <family val="2"/>
      </rPr>
      <t>lj</t>
    </r>
    <r>
      <rPr>
        <b/>
        <sz val="10"/>
        <rFont val="Arial"/>
        <family val="2"/>
      </rPr>
      <t xml:space="preserve"> . L</t>
    </r>
    <r>
      <rPr>
        <b/>
        <vertAlign val="subscript"/>
        <sz val="10"/>
        <rFont val="Arial"/>
        <family val="2"/>
      </rPr>
      <t xml:space="preserve">j   = </t>
    </r>
  </si>
  <si>
    <t xml:space="preserve">Um = </t>
  </si>
  <si>
    <r>
      <t>Si  V/A</t>
    </r>
    <r>
      <rPr>
        <b/>
        <vertAlign val="subscript"/>
        <sz val="8"/>
        <rFont val="Arial"/>
        <family val="2"/>
      </rPr>
      <t>t</t>
    </r>
    <r>
      <rPr>
        <b/>
        <sz val="8"/>
        <rFont val="Arial"/>
        <family val="2"/>
      </rPr>
      <t xml:space="preserve"> </t>
    </r>
    <r>
      <rPr>
        <b/>
        <u/>
        <sz val="8"/>
        <rFont val="Arial"/>
        <family val="2"/>
      </rPr>
      <t>&lt;</t>
    </r>
    <r>
      <rPr>
        <b/>
        <sz val="8"/>
        <rFont val="Arial"/>
        <family val="2"/>
      </rPr>
      <t xml:space="preserve"> 1 : Um x 100 =   K...</t>
    </r>
  </si>
  <si>
    <r>
      <t xml:space="preserve">Si 1 </t>
    </r>
    <r>
      <rPr>
        <b/>
        <u/>
        <sz val="8"/>
        <rFont val="Arial"/>
        <family val="2"/>
      </rPr>
      <t>&lt;</t>
    </r>
    <r>
      <rPr>
        <b/>
        <sz val="8"/>
        <rFont val="Arial"/>
        <family val="2"/>
      </rPr>
      <t xml:space="preserve"> V/A</t>
    </r>
    <r>
      <rPr>
        <b/>
        <vertAlign val="subscript"/>
        <sz val="8"/>
        <rFont val="Arial"/>
        <family val="2"/>
      </rPr>
      <t>t</t>
    </r>
    <r>
      <rPr>
        <b/>
        <sz val="8"/>
        <rFont val="Arial"/>
        <family val="2"/>
      </rPr>
      <t xml:space="preserve"> </t>
    </r>
    <r>
      <rPr>
        <b/>
        <u/>
        <sz val="8"/>
        <rFont val="Arial"/>
        <family val="2"/>
      </rPr>
      <t>&lt;</t>
    </r>
    <r>
      <rPr>
        <b/>
        <sz val="8"/>
        <rFont val="Arial"/>
        <family val="2"/>
      </rPr>
      <t xml:space="preserve"> 4  : Um</t>
    </r>
    <r>
      <rPr>
        <b/>
        <sz val="8"/>
        <rFont val="Arial"/>
        <family val="2"/>
      </rPr>
      <t xml:space="preserve"> x 300/(V/A</t>
    </r>
    <r>
      <rPr>
        <b/>
        <vertAlign val="subscript"/>
        <sz val="8"/>
        <rFont val="Arial"/>
        <family val="2"/>
      </rPr>
      <t>t</t>
    </r>
    <r>
      <rPr>
        <b/>
        <sz val="8"/>
        <rFont val="Arial"/>
        <family val="2"/>
      </rPr>
      <t xml:space="preserve"> +2) = K…</t>
    </r>
  </si>
  <si>
    <r>
      <t>Si V/A</t>
    </r>
    <r>
      <rPr>
        <b/>
        <vertAlign val="subscript"/>
        <sz val="8"/>
        <rFont val="Arial"/>
        <family val="2"/>
      </rPr>
      <t>t</t>
    </r>
    <r>
      <rPr>
        <b/>
        <sz val="8"/>
        <rFont val="Arial"/>
        <family val="2"/>
      </rPr>
      <t xml:space="preserve"> </t>
    </r>
    <r>
      <rPr>
        <b/>
        <u/>
        <sz val="8"/>
        <rFont val="Arial"/>
        <family val="2"/>
      </rPr>
      <t>&gt;</t>
    </r>
    <r>
      <rPr>
        <b/>
        <sz val="8"/>
        <rFont val="Arial"/>
        <family val="2"/>
      </rPr>
      <t xml:space="preserve"> 4  : Um x 50 = K…</t>
    </r>
  </si>
  <si>
    <t>Si vous ne connaissez pas les caractéristiques thermiques exactes de vos parois, vous pouvez accéder</t>
  </si>
  <si>
    <t>Calcul du niveau d'isolation thermique globale "K" d'un bâtiment, suivant NBN B62-301</t>
  </si>
  <si>
    <t>"Niveau K"  et bilan énergétique d'un bâtiment</t>
  </si>
  <si>
    <t>Fenêtre avec triple vitrage</t>
  </si>
  <si>
    <t>Mur plein bardé isolé existant</t>
  </si>
  <si>
    <t>Mur creux isolé existant</t>
  </si>
  <si>
    <t>Mur aux normes PEB 2015</t>
  </si>
  <si>
    <t>Mur "passif"</t>
  </si>
  <si>
    <t>Toiture plate en béton isolée existante</t>
  </si>
  <si>
    <t>Plancher en bois de combles inoccupés isolé existant</t>
  </si>
  <si>
    <t>Plancher en béton de combles inoccupés isolé existant</t>
  </si>
  <si>
    <t>Toiture aux normes PEB 2015</t>
  </si>
  <si>
    <t>Toiture "passive"</t>
  </si>
  <si>
    <t>Plancher sur sol en béton isolé existant</t>
  </si>
  <si>
    <t>Plancher sur cave en béton isolé existant</t>
  </si>
  <si>
    <t>Plancher sur cave aux normes PEB 2015</t>
  </si>
  <si>
    <t>Plancher sur sol aux normes PEB 2015</t>
  </si>
  <si>
    <t>Plancher "passif"</t>
  </si>
  <si>
    <t>oui</t>
  </si>
  <si>
    <t xml:space="preserve">Montant  de subvention </t>
  </si>
  <si>
    <t xml:space="preserve">NIVEAU K : </t>
  </si>
  <si>
    <t>K&lt;=20</t>
  </si>
  <si>
    <t>K&gt;20</t>
  </si>
  <si>
    <t>biosourcé</t>
  </si>
  <si>
    <t>K</t>
  </si>
  <si>
    <t>non</t>
  </si>
  <si>
    <t xml:space="preserve">montant travaux </t>
  </si>
  <si>
    <t>groupe ventilation type D</t>
  </si>
  <si>
    <t>groupe ventilation type C</t>
  </si>
  <si>
    <t>Plafond/Plancher comble</t>
  </si>
  <si>
    <t>Toiture en pente dans la structure</t>
  </si>
  <si>
    <t>Sarking</t>
  </si>
  <si>
    <t>Toiture plate</t>
  </si>
  <si>
    <t xml:space="preserve">Isolation des murs </t>
  </si>
  <si>
    <t>Isolation du sol</t>
  </si>
  <si>
    <t>menuiseries extérieures</t>
  </si>
  <si>
    <t>subventions</t>
  </si>
  <si>
    <t>Surfaces modifiées</t>
  </si>
  <si>
    <t xml:space="preserve">Valeur par défaut  : </t>
  </si>
  <si>
    <t xml:space="preserve">Montant de subvention </t>
  </si>
  <si>
    <t>0-3000 m³/h</t>
  </si>
  <si>
    <t>3000-5000 m³/h</t>
  </si>
  <si>
    <t>5000-10000 m³/h</t>
  </si>
  <si>
    <t>10000-15000 m³/h</t>
  </si>
  <si>
    <t>15000-20000 m³/h</t>
  </si>
  <si>
    <t>20000-25000 m³/h</t>
  </si>
  <si>
    <t>25000-30000 m³/h</t>
  </si>
  <si>
    <t>Catégorie de débit</t>
  </si>
  <si>
    <t>niveau K</t>
  </si>
  <si>
    <t xml:space="preserve">Montant total de subvention </t>
  </si>
  <si>
    <t>isolation sarking avec isolant biosourcé</t>
  </si>
  <si>
    <t>isolation sarking avec isolant non biosourcé</t>
  </si>
  <si>
    <t>isolation dans la structure avec isolant non biosourcé</t>
  </si>
  <si>
    <t>isolation dans la structure avec isolant biosourcé</t>
  </si>
  <si>
    <t>K&lt;=20 + non</t>
  </si>
  <si>
    <t>K&lt;=20 + oui</t>
  </si>
  <si>
    <t>K&gt;20 + non</t>
  </si>
  <si>
    <t>K&gt;20 + oui</t>
  </si>
  <si>
    <t>Placement d'un groupe de ventilation de type D</t>
  </si>
  <si>
    <t>Placement d'un groupe de ventilation de type C</t>
  </si>
  <si>
    <t xml:space="preserve">Parois modifiées </t>
  </si>
  <si>
    <t xml:space="preserve">K = </t>
  </si>
  <si>
    <t xml:space="preserve">Montant total de subvention pour le remplacement des châssis : </t>
  </si>
  <si>
    <t>Montant total de subvention pour le placement d'une ventilation :</t>
  </si>
  <si>
    <t>Travaux éligibles – Exigences</t>
  </si>
  <si>
    <t>2°</t>
  </si>
  <si>
    <t>Isolation du toit : R ≥ 6 m²K/W </t>
  </si>
  <si>
    <t>Isolation des murs : R ≥ 6 m²K/W </t>
  </si>
  <si>
    <t>Isolation des sols : R ≥ 4 m²K/W </t>
  </si>
  <si>
    <t xml:space="preserve">Montant total de subvention pour l'isolation des sols : </t>
  </si>
  <si>
    <t xml:space="preserve">Montant total de subvention pour l'isolation des murs : </t>
  </si>
  <si>
    <t xml:space="preserve">Montant total de subvention pour l'isolation du toit : </t>
  </si>
  <si>
    <t xml:space="preserve">Débit ≥ 36m³/h par personne  </t>
  </si>
  <si>
    <t xml:space="preserve">1) Amélioration de l'enveloppe : </t>
  </si>
  <si>
    <t>2) Placement d'un système de ventilation  :</t>
  </si>
  <si>
    <t xml:space="preserve">b) Coefficient de résistance thermique R de l'isolant ajouté : </t>
  </si>
  <si>
    <t>Avertissement U</t>
  </si>
  <si>
    <t xml:space="preserve">a) Rremplacement des menuiseries extérieurs : </t>
  </si>
  <si>
    <t xml:space="preserve">Coefficient de transmission thermique de l'ensemble châssis et vitrage : Uw ≤ 1.5 W/m²K </t>
  </si>
  <si>
    <r>
      <t>Problèmes</t>
    </r>
    <r>
      <rPr>
        <b/>
        <sz val="12"/>
        <rFont val="Arial"/>
        <family val="2"/>
      </rPr>
      <t xml:space="preserve"> : </t>
    </r>
  </si>
  <si>
    <r>
      <t>Avertissements</t>
    </r>
    <r>
      <rPr>
        <b/>
        <sz val="12"/>
        <rFont val="Arial"/>
        <family val="2"/>
      </rPr>
      <t xml:space="preserve"> : </t>
    </r>
  </si>
  <si>
    <t>Calcul du montant de subvention</t>
  </si>
  <si>
    <t>contrôle U chassis</t>
  </si>
  <si>
    <t>NŒUDS CONSTRUCTIFS</t>
  </si>
  <si>
    <t>PEB conforme</t>
  </si>
  <si>
    <t xml:space="preserve"> PEB non conforme</t>
  </si>
  <si>
    <t xml:space="preserve">Nœuds PEB conformes : </t>
  </si>
  <si>
    <t xml:space="preserve">Parois non modifiées </t>
  </si>
  <si>
    <t>Parois</t>
  </si>
  <si>
    <t>Paroi équivalente</t>
  </si>
  <si>
    <t>Uj [W/(m².K)]</t>
  </si>
  <si>
    <t>Aj [m²]</t>
  </si>
  <si>
    <t xml:space="preserve">
Fenêtres, tabatières, coupoles et autres parois translucides, portes extérieures</t>
  </si>
  <si>
    <t xml:space="preserve">
Murs extérieurs, façades </t>
  </si>
  <si>
    <t xml:space="preserve">
Toitures plates</t>
  </si>
  <si>
    <t xml:space="preserve">
Toitures inclinées qui restera non isolées après travaux</t>
  </si>
  <si>
    <t xml:space="preserve">
Toitures inclinées : isolation de type Sarking</t>
  </si>
  <si>
    <t xml:space="preserve">
Planchers au-dessus de l'ambiance extérieure </t>
  </si>
  <si>
    <t xml:space="preserve">
Planchers sur le sol </t>
  </si>
  <si>
    <t xml:space="preserve">
Murs extérieurs en contact avec le sol (murs enterrés), un vide sanitaire ou une cave    </t>
  </si>
  <si>
    <t xml:space="preserve">
Planchers au-dessus d'espaces voisins à l'abri du gel (caves)</t>
  </si>
  <si>
    <t xml:space="preserve">
Toitures inclinées : isolation dans la structure</t>
  </si>
  <si>
    <t xml:space="preserve">
Planchers au-dessus d'espaces voisins non à l'abri du gel (vide sanitaire) </t>
  </si>
  <si>
    <t>oublie isolant</t>
  </si>
  <si>
    <t>Attention: cette méthode de calcul ne correspond pas à la méthode réglementaire actuelle. Elle présente une approche simplifiée concernant les déperditions par le sol et vers les espaces adjacents non chauffés.</t>
  </si>
  <si>
    <t xml:space="preserve"> 
Plancher des combles</t>
  </si>
  <si>
    <t>Châssis / Isolant Biosourcé</t>
  </si>
  <si>
    <t>Système de régulation de type INT-C6</t>
  </si>
  <si>
    <t>parois modifiées</t>
  </si>
  <si>
    <t>3°</t>
  </si>
  <si>
    <t>Année</t>
  </si>
  <si>
    <t>Relevé</t>
  </si>
  <si>
    <t>fuel</t>
  </si>
  <si>
    <t>Unité</t>
  </si>
  <si>
    <t>butane</t>
  </si>
  <si>
    <t>propane</t>
  </si>
  <si>
    <t>pellets</t>
  </si>
  <si>
    <t>bois</t>
  </si>
  <si>
    <t xml:space="preserve">charbon </t>
  </si>
  <si>
    <t>gaz naturel</t>
  </si>
  <si>
    <t>électricité</t>
  </si>
  <si>
    <t>autre</t>
  </si>
  <si>
    <t>Combustible</t>
  </si>
  <si>
    <t>kWh</t>
  </si>
  <si>
    <t>kg</t>
  </si>
  <si>
    <t>l</t>
  </si>
  <si>
    <t>4°</t>
  </si>
  <si>
    <t>Encodage des consommations de chauffage des 3 dernières années</t>
  </si>
  <si>
    <t xml:space="preserve">Dénomination du bâtiment : </t>
  </si>
  <si>
    <t xml:space="preserve">Adresse du bâtiment : </t>
  </si>
  <si>
    <t xml:space="preserve">Eventuelles remarques sur les valeurs encodées : </t>
  </si>
  <si>
    <t>surface modifié correctement</t>
  </si>
  <si>
    <t>Moins de 3000</t>
  </si>
  <si>
    <t>Débit (m³/h)</t>
  </si>
  <si>
    <t xml:space="preserve">Nombre de groupe </t>
  </si>
  <si>
    <t>3000-5000</t>
  </si>
  <si>
    <t>5001-10000</t>
  </si>
  <si>
    <t>10001-15000</t>
  </si>
  <si>
    <t>15001-2000</t>
  </si>
  <si>
    <t>20001-25000</t>
  </si>
  <si>
    <t>Plus de 25000</t>
  </si>
  <si>
    <t>Montant de subvention total (€)</t>
  </si>
  <si>
    <t>Placement de système de ventilation de type D</t>
  </si>
  <si>
    <t>Placement de système de ventilation de type C</t>
  </si>
  <si>
    <r>
      <t>l</t>
    </r>
    <r>
      <rPr>
        <b/>
        <vertAlign val="subscript"/>
        <sz val="8"/>
        <color theme="1"/>
        <rFont val="Arial"/>
        <family val="2"/>
      </rPr>
      <t>j</t>
    </r>
    <r>
      <rPr>
        <b/>
        <sz val="8"/>
        <color theme="1"/>
        <rFont val="Arial"/>
        <family val="2"/>
      </rPr>
      <t xml:space="preserve">              [m]</t>
    </r>
  </si>
  <si>
    <r>
      <t>Ψ</t>
    </r>
    <r>
      <rPr>
        <b/>
        <vertAlign val="subscript"/>
        <sz val="8"/>
        <color theme="1"/>
        <rFont val="Arial"/>
        <family val="2"/>
      </rPr>
      <t>lj</t>
    </r>
    <r>
      <rPr>
        <b/>
        <sz val="8"/>
        <color theme="1"/>
        <rFont val="Arial"/>
        <family val="2"/>
      </rPr>
      <t xml:space="preserve"> . l</t>
    </r>
    <r>
      <rPr>
        <b/>
        <vertAlign val="subscript"/>
        <sz val="8"/>
        <color theme="1"/>
        <rFont val="Arial"/>
        <family val="2"/>
      </rPr>
      <t xml:space="preserve">j  </t>
    </r>
    <r>
      <rPr>
        <b/>
        <sz val="8"/>
        <color theme="1"/>
        <rFont val="Arial"/>
        <family val="2"/>
      </rPr>
      <t xml:space="preserve">        [W/K]</t>
    </r>
  </si>
  <si>
    <r>
      <t>S</t>
    </r>
    <r>
      <rPr>
        <b/>
        <sz val="8"/>
        <color theme="1"/>
        <rFont val="Arial"/>
        <family val="2"/>
      </rPr>
      <t xml:space="preserve"> Ψ</t>
    </r>
    <r>
      <rPr>
        <b/>
        <vertAlign val="subscript"/>
        <sz val="8"/>
        <color theme="1"/>
        <rFont val="Arial"/>
        <family val="2"/>
      </rPr>
      <t>lj</t>
    </r>
    <r>
      <rPr>
        <b/>
        <sz val="8"/>
        <color theme="1"/>
        <rFont val="Arial"/>
        <family val="2"/>
      </rPr>
      <t xml:space="preserve"> . l</t>
    </r>
    <r>
      <rPr>
        <b/>
        <vertAlign val="subscript"/>
        <sz val="8"/>
        <color theme="1"/>
        <rFont val="Arial"/>
        <family val="2"/>
      </rPr>
      <t>j</t>
    </r>
    <r>
      <rPr>
        <b/>
        <sz val="8"/>
        <color theme="1"/>
        <rFont val="Arial"/>
        <family val="2"/>
      </rPr>
      <t xml:space="preserve">                          [W/K]</t>
    </r>
  </si>
  <si>
    <t>vérification encodage</t>
  </si>
  <si>
    <r>
      <rPr>
        <b/>
        <u/>
        <sz val="14"/>
        <color rgb="FFFF0000"/>
        <rFont val="Arial"/>
        <family val="2"/>
      </rPr>
      <t>/!\</t>
    </r>
    <r>
      <rPr>
        <b/>
        <sz val="14"/>
        <color rgb="FFFF0000"/>
        <rFont val="Arial"/>
        <family val="2"/>
      </rPr>
      <t xml:space="preserve">  Afin de pouvoir déterminer le niveau K du bâtiment après travaux, l’ensemble des surfaces de déperdition de l’enveloppe du bâtiment devront être encodées même si certaines parois ne sont pas modifiées thermiquement (c'est à dire isolées ou remplacées en cas de menuiseries). </t>
    </r>
  </si>
  <si>
    <t>les châssis</t>
  </si>
  <si>
    <t>les murs</t>
  </si>
  <si>
    <t>le toit</t>
  </si>
  <si>
    <t>le sol</t>
  </si>
  <si>
    <t>Salle des sport d'Houthem</t>
  </si>
  <si>
    <t>Rue d'Hollebeke 18B, 7781 Houthem</t>
  </si>
  <si>
    <t xml:space="preserve">Les consommations peuvent sembler faible vis-à-vis d'autres salles des sports de taille équivalente mais il est à souligné que le concierge présent interagit très efficacement sur les installations afin de réduire au maximum les consommations d'énergie de ce bâtiment. Cependant, ces efforts dans la gestion ne sont en rien le reflet de l'état de la salle en elle même et notamment des faibles performances énergétiques des différentes parois (mur, toiture, menuiseries extérieures) présentes.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</si>
</sst>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164" formatCode="0.0"/>
    <numFmt numFmtId="165" formatCode="0.000"/>
    <numFmt numFmtId="166" formatCode="#,##0.00\ &quot;€&quot;"/>
    <numFmt numFmtId="167" formatCode="#,##0.000"/>
  </numFmts>
  <fonts count="54" x14ac:knownFonts="1">
    <font>
      <sz val="10"/>
      <name val="Arial"/>
    </font>
    <font>
      <sz val="10"/>
      <name val="Arial"/>
      <family val="2"/>
    </font>
    <font>
      <b/>
      <sz val="14"/>
      <name val="Arial"/>
      <family val="2"/>
    </font>
    <font>
      <b/>
      <i/>
      <sz val="10"/>
      <color indexed="12"/>
      <name val="Times New Roman"/>
      <family val="1"/>
    </font>
    <font>
      <b/>
      <i/>
      <sz val="10"/>
      <color indexed="10"/>
      <name val="Times New Roman"/>
      <family val="1"/>
    </font>
    <font>
      <b/>
      <sz val="10"/>
      <color indexed="10"/>
      <name val="Arial"/>
      <family val="2"/>
    </font>
    <font>
      <b/>
      <sz val="8"/>
      <name val="Arial"/>
      <family val="2"/>
    </font>
    <font>
      <b/>
      <sz val="10"/>
      <name val="Arial"/>
      <family val="2"/>
    </font>
    <font>
      <sz val="8"/>
      <name val="Arial"/>
      <family val="2"/>
    </font>
    <font>
      <b/>
      <i/>
      <sz val="8"/>
      <color indexed="10"/>
      <name val="Times New Roman"/>
      <family val="1"/>
    </font>
    <font>
      <b/>
      <sz val="8"/>
      <color indexed="10"/>
      <name val="Arial"/>
      <family val="2"/>
    </font>
    <font>
      <sz val="8"/>
      <name val="Arial"/>
      <family val="2"/>
    </font>
    <font>
      <b/>
      <sz val="8"/>
      <color indexed="12"/>
      <name val="Arial"/>
      <family val="2"/>
    </font>
    <font>
      <b/>
      <sz val="8"/>
      <color indexed="10"/>
      <name val="Arial"/>
      <family val="2"/>
    </font>
    <font>
      <b/>
      <sz val="8"/>
      <name val="Arial"/>
      <family val="2"/>
    </font>
    <font>
      <sz val="10"/>
      <name val="Arial"/>
      <family val="2"/>
    </font>
    <font>
      <b/>
      <sz val="10"/>
      <name val="Arial"/>
      <family val="2"/>
    </font>
    <font>
      <sz val="10"/>
      <name val="Arial"/>
      <family val="2"/>
    </font>
    <font>
      <b/>
      <sz val="8"/>
      <name val="Symbol"/>
      <family val="1"/>
      <charset val="2"/>
    </font>
    <font>
      <b/>
      <sz val="10"/>
      <color indexed="10"/>
      <name val="Arial"/>
      <family val="2"/>
    </font>
    <font>
      <b/>
      <vertAlign val="subscript"/>
      <sz val="8"/>
      <name val="Arial"/>
      <family val="2"/>
    </font>
    <font>
      <b/>
      <sz val="10"/>
      <name val="Symbol"/>
      <family val="1"/>
      <charset val="2"/>
    </font>
    <font>
      <b/>
      <vertAlign val="subscript"/>
      <sz val="10"/>
      <name val="Arial"/>
      <family val="2"/>
    </font>
    <font>
      <sz val="10"/>
      <name val="Arial"/>
      <family val="2"/>
    </font>
    <font>
      <b/>
      <u/>
      <sz val="8"/>
      <name val="Arial"/>
      <family val="2"/>
    </font>
    <font>
      <b/>
      <sz val="12"/>
      <name val="Arial"/>
      <family val="2"/>
    </font>
    <font>
      <sz val="10"/>
      <color indexed="10"/>
      <name val="Arial"/>
      <family val="2"/>
    </font>
    <font>
      <i/>
      <sz val="10"/>
      <name val="Arial"/>
      <family val="2"/>
    </font>
    <font>
      <b/>
      <sz val="8"/>
      <name val="Arial Narrow"/>
      <family val="2"/>
    </font>
    <font>
      <sz val="11"/>
      <name val="Calibri"/>
      <family val="2"/>
    </font>
    <font>
      <sz val="10"/>
      <color rgb="FFFF0000"/>
      <name val="Arial"/>
      <family val="2"/>
    </font>
    <font>
      <b/>
      <sz val="8"/>
      <color rgb="FF99CCFF"/>
      <name val="Arial"/>
      <family val="2"/>
    </font>
    <font>
      <b/>
      <sz val="8"/>
      <color rgb="FF0000FF"/>
      <name val="Arial"/>
      <family val="2"/>
    </font>
    <font>
      <sz val="8"/>
      <color theme="0"/>
      <name val="Arial"/>
      <family val="2"/>
    </font>
    <font>
      <b/>
      <sz val="8"/>
      <color rgb="FFFF0000"/>
      <name val="Arial"/>
      <family val="2"/>
    </font>
    <font>
      <b/>
      <sz val="10"/>
      <color rgb="FFFF0000"/>
      <name val="Arial"/>
      <family val="2"/>
    </font>
    <font>
      <sz val="10"/>
      <color theme="0"/>
      <name val="Arial"/>
      <family val="2"/>
    </font>
    <font>
      <b/>
      <u/>
      <sz val="12"/>
      <name val="Arial"/>
      <family val="2"/>
    </font>
    <font>
      <b/>
      <sz val="8"/>
      <color theme="0"/>
      <name val="Arial"/>
      <family val="2"/>
    </font>
    <font>
      <sz val="10"/>
      <color rgb="FF000000"/>
      <name val="Arial"/>
      <family val="2"/>
    </font>
    <font>
      <sz val="12"/>
      <name val="Arial"/>
      <family val="2"/>
    </font>
    <font>
      <b/>
      <sz val="10"/>
      <color theme="1"/>
      <name val="Arial"/>
      <family val="2"/>
    </font>
    <font>
      <sz val="10"/>
      <color theme="1"/>
      <name val="Arial"/>
      <family val="2"/>
    </font>
    <font>
      <sz val="9"/>
      <color indexed="81"/>
      <name val="Tahoma"/>
      <family val="2"/>
    </font>
    <font>
      <sz val="9"/>
      <color indexed="81"/>
      <name val="Calibri"/>
      <family val="2"/>
      <scheme val="minor"/>
    </font>
    <font>
      <sz val="9"/>
      <color indexed="81"/>
      <name val="Calibri"/>
      <family val="2"/>
    </font>
    <font>
      <b/>
      <sz val="14"/>
      <color theme="0"/>
      <name val="Arial"/>
      <family val="2"/>
    </font>
    <font>
      <sz val="8"/>
      <color theme="1"/>
      <name val="Arial"/>
      <family val="2"/>
    </font>
    <font>
      <b/>
      <sz val="8"/>
      <color theme="1"/>
      <name val="Arial"/>
      <family val="2"/>
    </font>
    <font>
      <b/>
      <sz val="8"/>
      <color theme="1"/>
      <name val="Symbol"/>
      <family val="1"/>
      <charset val="2"/>
    </font>
    <font>
      <b/>
      <vertAlign val="subscript"/>
      <sz val="8"/>
      <color theme="1"/>
      <name val="Arial"/>
      <family val="2"/>
    </font>
    <font>
      <b/>
      <sz val="14"/>
      <color rgb="FFFF0000"/>
      <name val="Arial"/>
      <family val="2"/>
    </font>
    <font>
      <b/>
      <u/>
      <sz val="14"/>
      <color rgb="FFFF0000"/>
      <name val="Arial"/>
      <family val="2"/>
    </font>
    <font>
      <b/>
      <sz val="10"/>
      <color theme="0"/>
      <name val="Arial"/>
      <family val="2"/>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99CCFF"/>
        <bgColor indexed="64"/>
      </patternFill>
    </fill>
    <fill>
      <patternFill patternType="solid">
        <fgColor theme="0"/>
        <bgColor indexed="64"/>
      </patternFill>
    </fill>
  </fills>
  <borders count="48">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380">
    <xf numFmtId="0" fontId="0" fillId="0" borderId="0" xfId="0"/>
    <xf numFmtId="0" fontId="0" fillId="2" borderId="1" xfId="0" applyFill="1" applyBorder="1"/>
    <xf numFmtId="0" fontId="0" fillId="2" borderId="1" xfId="0" applyFill="1" applyBorder="1" applyAlignment="1">
      <alignment horizontal="center"/>
    </xf>
    <xf numFmtId="0" fontId="0" fillId="2" borderId="2" xfId="0" applyFill="1" applyBorder="1"/>
    <xf numFmtId="0" fontId="0" fillId="3" borderId="3" xfId="0" applyFill="1" applyBorder="1"/>
    <xf numFmtId="0" fontId="0" fillId="3" borderId="3" xfId="0" applyFill="1" applyBorder="1" applyAlignment="1">
      <alignment horizontal="center"/>
    </xf>
    <xf numFmtId="0" fontId="0" fillId="3" borderId="4" xfId="0" applyFill="1" applyBorder="1"/>
    <xf numFmtId="0" fontId="9" fillId="0" borderId="0" xfId="0" quotePrefix="1" applyFont="1" applyFill="1" applyBorder="1"/>
    <xf numFmtId="0" fontId="10" fillId="0" borderId="0" xfId="0" applyFont="1" applyFill="1" applyBorder="1"/>
    <xf numFmtId="0" fontId="11" fillId="0" borderId="0" xfId="0" applyFont="1" applyFill="1" applyBorder="1"/>
    <xf numFmtId="0" fontId="11" fillId="0" borderId="0" xfId="0" applyFont="1" applyFill="1" applyBorder="1" applyAlignment="1">
      <alignment horizontal="center"/>
    </xf>
    <xf numFmtId="0" fontId="11" fillId="0" borderId="0" xfId="0" applyFont="1"/>
    <xf numFmtId="0" fontId="0" fillId="0" borderId="0" xfId="0" applyFill="1" applyBorder="1"/>
    <xf numFmtId="0" fontId="0" fillId="0" borderId="0" xfId="0" applyFill="1" applyBorder="1" applyAlignment="1">
      <alignment horizontal="center"/>
    </xf>
    <xf numFmtId="0" fontId="1" fillId="0" borderId="0" xfId="0" applyFont="1" applyFill="1" applyBorder="1"/>
    <xf numFmtId="0" fontId="14" fillId="0" borderId="0" xfId="0" applyFont="1" applyFill="1" applyBorder="1"/>
    <xf numFmtId="0" fontId="15" fillId="0" borderId="0" xfId="0" applyFont="1" applyFill="1" applyBorder="1"/>
    <xf numFmtId="0" fontId="17" fillId="0" borderId="0" xfId="0" applyFont="1" applyFill="1" applyBorder="1"/>
    <xf numFmtId="2" fontId="14" fillId="0" borderId="0" xfId="0" applyNumberFormat="1" applyFont="1" applyFill="1" applyBorder="1"/>
    <xf numFmtId="0" fontId="15" fillId="0" borderId="0" xfId="0" applyFont="1" applyFill="1" applyBorder="1" applyAlignment="1">
      <alignment vertical="justify" wrapText="1"/>
    </xf>
    <xf numFmtId="0" fontId="0" fillId="0" borderId="0" xfId="0" applyAlignment="1">
      <alignment vertical="justify" wrapText="1"/>
    </xf>
    <xf numFmtId="0" fontId="14" fillId="0" borderId="5" xfId="0" applyFont="1" applyFill="1" applyBorder="1" applyAlignment="1">
      <alignment horizontal="center" vertical="justify" wrapText="1"/>
    </xf>
    <xf numFmtId="0" fontId="18" fillId="0" borderId="5" xfId="0" applyFont="1" applyFill="1" applyBorder="1" applyAlignment="1">
      <alignment horizontal="center" vertical="justify" wrapText="1"/>
    </xf>
    <xf numFmtId="0" fontId="11" fillId="0" borderId="5" xfId="0" quotePrefix="1" applyFont="1" applyFill="1" applyBorder="1" applyAlignment="1">
      <alignment vertical="justify" wrapText="1"/>
    </xf>
    <xf numFmtId="0" fontId="14" fillId="0" borderId="5" xfId="0" applyFont="1" applyFill="1" applyBorder="1" applyAlignment="1">
      <alignment vertical="center"/>
    </xf>
    <xf numFmtId="0" fontId="0" fillId="0" borderId="0" xfId="0" applyFill="1"/>
    <xf numFmtId="0" fontId="6" fillId="0" borderId="5" xfId="0" applyFont="1" applyFill="1" applyBorder="1" applyAlignment="1">
      <alignment horizontal="left" vertical="center" indent="1"/>
    </xf>
    <xf numFmtId="0" fontId="18" fillId="0" borderId="5" xfId="0" applyFont="1" applyFill="1" applyBorder="1" applyAlignment="1">
      <alignment vertical="center"/>
    </xf>
    <xf numFmtId="0" fontId="14" fillId="0" borderId="5" xfId="0" applyFont="1" applyFill="1" applyBorder="1" applyAlignment="1">
      <alignment horizontal="left" vertical="center" indent="1"/>
    </xf>
    <xf numFmtId="0" fontId="14" fillId="0" borderId="0" xfId="0" applyFont="1" applyFill="1" applyBorder="1" applyAlignment="1">
      <alignment vertical="center"/>
    </xf>
    <xf numFmtId="0" fontId="11" fillId="0" borderId="0" xfId="0" applyFont="1" applyFill="1" applyBorder="1" applyAlignment="1">
      <alignment horizontal="left" vertical="center" wrapText="1" indent="1"/>
    </xf>
    <xf numFmtId="2" fontId="14" fillId="0" borderId="5" xfId="0" applyNumberFormat="1" applyFont="1" applyFill="1" applyBorder="1" applyAlignment="1">
      <alignment horizontal="left" vertical="center" indent="1"/>
    </xf>
    <xf numFmtId="1" fontId="14" fillId="0" borderId="5" xfId="0" applyNumberFormat="1" applyFont="1" applyFill="1" applyBorder="1" applyAlignment="1">
      <alignment horizontal="left" vertical="center" indent="1"/>
    </xf>
    <xf numFmtId="0" fontId="6" fillId="0" borderId="5" xfId="0" applyFont="1" applyFill="1" applyBorder="1" applyAlignment="1">
      <alignment horizontal="left" vertical="center" wrapText="1" indent="1"/>
    </xf>
    <xf numFmtId="2" fontId="12" fillId="3" borderId="5" xfId="0" applyNumberFormat="1" applyFont="1" applyFill="1" applyBorder="1" applyAlignment="1">
      <alignment horizontal="center"/>
    </xf>
    <xf numFmtId="164" fontId="13" fillId="2" borderId="5"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0" fontId="11" fillId="0" borderId="6" xfId="0" applyFont="1" applyFill="1" applyBorder="1"/>
    <xf numFmtId="0" fontId="11" fillId="0" borderId="4" xfId="0" applyFont="1" applyFill="1" applyBorder="1"/>
    <xf numFmtId="0" fontId="0" fillId="0" borderId="4" xfId="0" applyBorder="1" applyAlignment="1">
      <alignment horizontal="left" vertical="center" indent="1"/>
    </xf>
    <xf numFmtId="0" fontId="25" fillId="0" borderId="0" xfId="0" applyFont="1"/>
    <xf numFmtId="0" fontId="2" fillId="0" borderId="0" xfId="0" applyFont="1" applyAlignment="1">
      <alignment horizontal="center" vertical="center"/>
    </xf>
    <xf numFmtId="0" fontId="3" fillId="3" borderId="6" xfId="0" quotePrefix="1" applyFont="1" applyFill="1" applyBorder="1" applyAlignment="1">
      <alignment horizontal="center"/>
    </xf>
    <xf numFmtId="0" fontId="4" fillId="2" borderId="8" xfId="0" quotePrefix="1" applyFont="1" applyFill="1" applyBorder="1" applyAlignment="1">
      <alignment horizontal="center"/>
    </xf>
    <xf numFmtId="0" fontId="26" fillId="2" borderId="8" xfId="0" applyFont="1" applyFill="1" applyBorder="1"/>
    <xf numFmtId="0" fontId="0" fillId="3" borderId="5" xfId="0" applyFill="1" applyBorder="1"/>
    <xf numFmtId="0" fontId="26" fillId="0" borderId="0" xfId="0" applyFont="1" applyFill="1" applyBorder="1"/>
    <xf numFmtId="0" fontId="4" fillId="0" borderId="0" xfId="0" quotePrefix="1" applyFont="1" applyFill="1" applyBorder="1" applyAlignment="1">
      <alignment horizontal="center"/>
    </xf>
    <xf numFmtId="0" fontId="19" fillId="2" borderId="5" xfId="0" applyFont="1" applyFill="1" applyBorder="1" applyAlignment="1">
      <alignment horizontal="center"/>
    </xf>
    <xf numFmtId="0" fontId="19" fillId="0" borderId="0" xfId="0" applyFont="1" applyFill="1" applyBorder="1" applyAlignment="1">
      <alignment horizontal="center"/>
    </xf>
    <xf numFmtId="0" fontId="7" fillId="0" borderId="0" xfId="0" applyFont="1"/>
    <xf numFmtId="0" fontId="7" fillId="0" borderId="0" xfId="0" applyFont="1" applyAlignment="1">
      <alignment horizontal="center"/>
    </xf>
    <xf numFmtId="0" fontId="27" fillId="0" borderId="0" xfId="0" applyFont="1"/>
    <xf numFmtId="0" fontId="8" fillId="0" borderId="0" xfId="0" applyFont="1" applyFill="1" applyBorder="1"/>
    <xf numFmtId="0" fontId="6" fillId="0" borderId="5" xfId="0" applyFont="1" applyFill="1" applyBorder="1" applyAlignment="1">
      <alignment horizontal="center" vertical="justify" wrapText="1"/>
    </xf>
    <xf numFmtId="0" fontId="15" fillId="0" borderId="0" xfId="0" applyFont="1"/>
    <xf numFmtId="0" fontId="5" fillId="2" borderId="5" xfId="0" applyFont="1" applyFill="1" applyBorder="1" applyAlignment="1">
      <alignment horizontal="center"/>
    </xf>
    <xf numFmtId="164" fontId="10" fillId="2" borderId="6" xfId="0" applyNumberFormat="1" applyFont="1" applyFill="1" applyBorder="1" applyAlignment="1">
      <alignment horizontal="center" vertical="center"/>
    </xf>
    <xf numFmtId="2" fontId="31" fillId="3" borderId="5" xfId="0" applyNumberFormat="1" applyFont="1" applyFill="1" applyBorder="1" applyAlignment="1">
      <alignment horizontal="center"/>
    </xf>
    <xf numFmtId="2" fontId="32" fillId="3" borderId="5" xfId="0" applyNumberFormat="1" applyFont="1" applyFill="1" applyBorder="1" applyAlignment="1">
      <alignment horizontal="center"/>
    </xf>
    <xf numFmtId="0" fontId="33" fillId="0" borderId="0" xfId="0" applyFont="1" applyFill="1" applyBorder="1"/>
    <xf numFmtId="6" fontId="15" fillId="0" borderId="0" xfId="0" applyNumberFormat="1" applyFont="1"/>
    <xf numFmtId="0" fontId="29" fillId="0" borderId="11" xfId="0" applyFont="1" applyBorder="1" applyAlignment="1">
      <alignment vertical="center" wrapText="1"/>
    </xf>
    <xf numFmtId="6" fontId="29" fillId="0" borderId="12" xfId="0" applyNumberFormat="1" applyFont="1" applyBorder="1" applyAlignment="1">
      <alignment horizontal="center" vertical="center" wrapText="1"/>
    </xf>
    <xf numFmtId="0" fontId="29" fillId="0" borderId="13" xfId="0" applyFont="1" applyBorder="1" applyAlignment="1">
      <alignment vertical="center" wrapText="1"/>
    </xf>
    <xf numFmtId="2" fontId="0" fillId="0" borderId="0" xfId="0" applyNumberFormat="1" applyAlignment="1">
      <alignment horizontal="right"/>
    </xf>
    <xf numFmtId="0" fontId="29" fillId="0" borderId="0" xfId="0" applyFont="1"/>
    <xf numFmtId="0" fontId="15" fillId="0" borderId="11" xfId="0" applyFont="1" applyBorder="1"/>
    <xf numFmtId="0" fontId="0" fillId="0" borderId="11" xfId="0" applyBorder="1"/>
    <xf numFmtId="0" fontId="29" fillId="0" borderId="11" xfId="0" applyFont="1" applyBorder="1"/>
    <xf numFmtId="164" fontId="10" fillId="0" borderId="5" xfId="0" applyNumberFormat="1" applyFont="1" applyFill="1" applyBorder="1" applyAlignment="1">
      <alignment horizontal="center" vertical="center"/>
    </xf>
    <xf numFmtId="0" fontId="14" fillId="0" borderId="5" xfId="0" applyFont="1" applyFill="1" applyBorder="1"/>
    <xf numFmtId="0" fontId="0" fillId="0" borderId="5" xfId="0" applyBorder="1" applyAlignment="1">
      <alignment vertical="justify" wrapText="1"/>
    </xf>
    <xf numFmtId="0" fontId="14" fillId="0" borderId="0" xfId="0" applyFont="1" applyFill="1" applyBorder="1" applyAlignment="1">
      <alignment horizontal="center"/>
    </xf>
    <xf numFmtId="0" fontId="15" fillId="6" borderId="0" xfId="0" applyFont="1" applyFill="1" applyBorder="1"/>
    <xf numFmtId="0" fontId="6" fillId="0" borderId="5" xfId="0" applyFont="1" applyFill="1" applyBorder="1" applyAlignment="1">
      <alignment horizontal="right" vertical="justify" wrapText="1"/>
    </xf>
    <xf numFmtId="0" fontId="8" fillId="0" borderId="5" xfId="0" applyFont="1" applyFill="1" applyBorder="1" applyAlignment="1"/>
    <xf numFmtId="0" fontId="29" fillId="0" borderId="0" xfId="0" applyFont="1" applyFill="1" applyBorder="1" applyAlignment="1">
      <alignment vertical="center" wrapText="1"/>
    </xf>
    <xf numFmtId="2" fontId="34" fillId="4" borderId="5" xfId="0" applyNumberFormat="1" applyFont="1" applyFill="1" applyBorder="1" applyAlignment="1"/>
    <xf numFmtId="0" fontId="30" fillId="4" borderId="5" xfId="0" applyFont="1" applyFill="1" applyBorder="1" applyAlignment="1"/>
    <xf numFmtId="0" fontId="7" fillId="0" borderId="0" xfId="0" applyFont="1" applyFill="1" applyBorder="1" applyAlignment="1">
      <alignment horizontal="center" vertical="top"/>
    </xf>
    <xf numFmtId="164" fontId="13" fillId="2"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36" fillId="0" borderId="0" xfId="0" applyFont="1" applyFill="1" applyBorder="1"/>
    <xf numFmtId="0" fontId="6" fillId="0" borderId="5" xfId="0" applyFont="1" applyFill="1" applyBorder="1" applyAlignment="1">
      <alignment wrapText="1"/>
    </xf>
    <xf numFmtId="164" fontId="13" fillId="2" borderId="5" xfId="0" applyNumberFormat="1" applyFont="1" applyFill="1" applyBorder="1" applyAlignment="1">
      <alignment horizontal="center" vertical="center"/>
    </xf>
    <xf numFmtId="0" fontId="7" fillId="0" borderId="5" xfId="0" applyFont="1" applyFill="1" applyBorder="1" applyAlignment="1">
      <alignment horizontal="left" vertical="top" wrapText="1"/>
    </xf>
    <xf numFmtId="0" fontId="15" fillId="0" borderId="0" xfId="0" applyFont="1" applyFill="1" applyBorder="1" applyAlignment="1">
      <alignment wrapText="1"/>
    </xf>
    <xf numFmtId="0" fontId="6" fillId="0" borderId="0" xfId="0" applyFont="1" applyFill="1" applyBorder="1" applyAlignment="1">
      <alignment horizontal="left" vertical="center" indent="1"/>
    </xf>
    <xf numFmtId="0" fontId="29" fillId="0" borderId="0" xfId="0" applyFont="1" applyBorder="1"/>
    <xf numFmtId="0" fontId="0" fillId="0" borderId="0" xfId="0" applyBorder="1"/>
    <xf numFmtId="0" fontId="0" fillId="0" borderId="0" xfId="0" applyAlignment="1">
      <alignment vertical="top"/>
    </xf>
    <xf numFmtId="164" fontId="13" fillId="2" borderId="5" xfId="0" applyNumberFormat="1" applyFont="1" applyFill="1" applyBorder="1" applyAlignment="1">
      <alignment horizontal="center" vertical="center"/>
    </xf>
    <xf numFmtId="0" fontId="38" fillId="0" borderId="27" xfId="0" applyFont="1" applyFill="1" applyBorder="1" applyAlignment="1"/>
    <xf numFmtId="164" fontId="33" fillId="0" borderId="0" xfId="0" applyNumberFormat="1" applyFont="1" applyFill="1" applyBorder="1"/>
    <xf numFmtId="2" fontId="33" fillId="0" borderId="0" xfId="0" applyNumberFormat="1" applyFont="1" applyFill="1" applyBorder="1"/>
    <xf numFmtId="0" fontId="36" fillId="0" borderId="0" xfId="0" applyFont="1" applyFill="1" applyAlignment="1">
      <alignment vertical="top"/>
    </xf>
    <xf numFmtId="0" fontId="6" fillId="0" borderId="5" xfId="0" applyFont="1" applyFill="1" applyBorder="1" applyAlignment="1">
      <alignment horizontal="left" vertical="center" wrapText="1"/>
    </xf>
    <xf numFmtId="0" fontId="1" fillId="0" borderId="0" xfId="0" applyFont="1"/>
    <xf numFmtId="0" fontId="6" fillId="0" borderId="6" xfId="0" applyFont="1" applyFill="1" applyBorder="1" applyAlignment="1">
      <alignment horizontal="left" vertical="justify" wrapText="1"/>
    </xf>
    <xf numFmtId="0" fontId="6" fillId="0" borderId="4" xfId="0" applyFont="1" applyFill="1" applyBorder="1" applyAlignment="1">
      <alignment horizontal="left" vertical="justify" wrapText="1"/>
    </xf>
    <xf numFmtId="0" fontId="14" fillId="6" borderId="5" xfId="0" applyFont="1" applyFill="1" applyBorder="1"/>
    <xf numFmtId="0" fontId="6" fillId="6" borderId="5" xfId="0" applyFont="1" applyFill="1" applyBorder="1" applyAlignment="1">
      <alignment horizontal="right" vertical="justify" wrapText="1"/>
    </xf>
    <xf numFmtId="0" fontId="33" fillId="0" borderId="0" xfId="0" applyFont="1"/>
    <xf numFmtId="0" fontId="36" fillId="0" borderId="0" xfId="0" applyFont="1"/>
    <xf numFmtId="0" fontId="7" fillId="0" borderId="31" xfId="0" applyFont="1" applyFill="1" applyBorder="1" applyAlignment="1">
      <alignment horizontal="center" vertical="top"/>
    </xf>
    <xf numFmtId="166" fontId="7" fillId="0" borderId="0" xfId="0" applyNumberFormat="1" applyFont="1" applyFill="1" applyBorder="1" applyAlignment="1">
      <alignment vertical="center"/>
    </xf>
    <xf numFmtId="0" fontId="38" fillId="0" borderId="0" xfId="0" applyFont="1" applyFill="1" applyBorder="1"/>
    <xf numFmtId="0" fontId="41" fillId="0" borderId="0" xfId="0" applyFont="1" applyAlignment="1">
      <alignment vertical="top"/>
    </xf>
    <xf numFmtId="0" fontId="1" fillId="0" borderId="36" xfId="0" applyFont="1" applyBorder="1"/>
    <xf numFmtId="0" fontId="0" fillId="0" borderId="31" xfId="0" applyBorder="1"/>
    <xf numFmtId="0" fontId="0" fillId="4" borderId="11" xfId="0" applyFill="1" applyBorder="1"/>
    <xf numFmtId="0" fontId="14" fillId="0" borderId="5"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6" borderId="0" xfId="0" applyFill="1"/>
    <xf numFmtId="0" fontId="0" fillId="6" borderId="44" xfId="0" applyFill="1" applyBorder="1"/>
    <xf numFmtId="0" fontId="0" fillId="6" borderId="0" xfId="0" applyFill="1" applyBorder="1"/>
    <xf numFmtId="0" fontId="0" fillId="6" borderId="28" xfId="0" applyFill="1" applyBorder="1"/>
    <xf numFmtId="0" fontId="1" fillId="6" borderId="0" xfId="0" applyFont="1" applyFill="1" applyBorder="1"/>
    <xf numFmtId="0" fontId="1" fillId="6" borderId="0" xfId="0" applyFont="1" applyFill="1" applyBorder="1" applyAlignment="1">
      <alignment horizontal="center" vertical="center"/>
    </xf>
    <xf numFmtId="0" fontId="0" fillId="6" borderId="29" xfId="0" applyFill="1" applyBorder="1"/>
    <xf numFmtId="0" fontId="42" fillId="0" borderId="0" xfId="0" applyFont="1" applyFill="1" applyBorder="1"/>
    <xf numFmtId="2" fontId="12" fillId="5" borderId="5" xfId="0" applyNumberFormat="1" applyFont="1" applyFill="1" applyBorder="1" applyAlignment="1" applyProtection="1">
      <alignment horizontal="center"/>
      <protection locked="0"/>
    </xf>
    <xf numFmtId="2" fontId="12" fillId="3" borderId="5" xfId="0" applyNumberFormat="1" applyFont="1" applyFill="1" applyBorder="1" applyAlignment="1" applyProtection="1">
      <alignment horizontal="center"/>
      <protection locked="0"/>
    </xf>
    <xf numFmtId="2" fontId="31" fillId="3" borderId="5" xfId="0" applyNumberFormat="1" applyFont="1" applyFill="1" applyBorder="1" applyAlignment="1" applyProtection="1">
      <alignment horizontal="center"/>
      <protection locked="0"/>
    </xf>
    <xf numFmtId="2" fontId="32" fillId="3" borderId="5" xfId="0" applyNumberFormat="1" applyFont="1" applyFill="1" applyBorder="1" applyAlignment="1" applyProtection="1">
      <alignment horizontal="center"/>
      <protection locked="0"/>
    </xf>
    <xf numFmtId="0" fontId="6" fillId="5" borderId="5"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protection locked="0"/>
    </xf>
    <xf numFmtId="0" fontId="1" fillId="5" borderId="40" xfId="0" applyFont="1"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5" borderId="5" xfId="0" applyFill="1" applyBorder="1" applyProtection="1">
      <protection locked="0"/>
    </xf>
    <xf numFmtId="0" fontId="0" fillId="5" borderId="39" xfId="0" applyFill="1" applyBorder="1" applyProtection="1">
      <protection locked="0"/>
    </xf>
    <xf numFmtId="0" fontId="0" fillId="5" borderId="14" xfId="0" applyFill="1" applyBorder="1" applyProtection="1">
      <protection locked="0"/>
    </xf>
    <xf numFmtId="0" fontId="0" fillId="5" borderId="43" xfId="0" applyFill="1" applyBorder="1" applyProtection="1">
      <protection locked="0"/>
    </xf>
    <xf numFmtId="0" fontId="0" fillId="5" borderId="40" xfId="0" applyFill="1" applyBorder="1" applyProtection="1">
      <protection locked="0"/>
    </xf>
    <xf numFmtId="0" fontId="0" fillId="5" borderId="41" xfId="0" applyFill="1" applyBorder="1" applyProtection="1">
      <protection locked="0"/>
    </xf>
    <xf numFmtId="0" fontId="0" fillId="5" borderId="42" xfId="0" applyFill="1" applyBorder="1" applyProtection="1">
      <protection locked="0"/>
    </xf>
    <xf numFmtId="0" fontId="46" fillId="0" borderId="0" xfId="0" applyFont="1"/>
    <xf numFmtId="0" fontId="36" fillId="0" borderId="0" xfId="0" applyFont="1" applyFill="1"/>
    <xf numFmtId="0" fontId="14" fillId="0" borderId="6" xfId="0" applyFont="1" applyFill="1" applyBorder="1" applyAlignment="1">
      <alignment horizontal="center" vertical="center"/>
    </xf>
    <xf numFmtId="0" fontId="42" fillId="0" borderId="0" xfId="0" applyFont="1" applyFill="1" applyBorder="1" applyAlignment="1">
      <alignment vertical="justify" wrapText="1"/>
    </xf>
    <xf numFmtId="0" fontId="38" fillId="0" borderId="0" xfId="0" applyFont="1" applyFill="1" applyBorder="1" applyAlignment="1"/>
    <xf numFmtId="2" fontId="12" fillId="5" borderId="5" xfId="0" applyNumberFormat="1" applyFont="1" applyFill="1" applyBorder="1" applyAlignment="1" applyProtection="1">
      <alignment horizontal="center"/>
    </xf>
    <xf numFmtId="2" fontId="12" fillId="3" borderId="5" xfId="0" applyNumberFormat="1" applyFont="1" applyFill="1" applyBorder="1" applyAlignment="1" applyProtection="1">
      <alignment horizontal="center"/>
    </xf>
    <xf numFmtId="2" fontId="31" fillId="3" borderId="5" xfId="0" applyNumberFormat="1" applyFont="1" applyFill="1" applyBorder="1" applyAlignment="1" applyProtection="1">
      <alignment horizontal="center"/>
    </xf>
    <xf numFmtId="2" fontId="32" fillId="3" borderId="5" xfId="0" applyNumberFormat="1" applyFont="1" applyFill="1" applyBorder="1" applyAlignment="1" applyProtection="1">
      <alignment horizontal="center"/>
    </xf>
    <xf numFmtId="0" fontId="0" fillId="6" borderId="0" xfId="0" applyFill="1" applyBorder="1" applyAlignment="1">
      <alignment vertical="top"/>
    </xf>
    <xf numFmtId="167" fontId="0" fillId="6" borderId="0" xfId="0" applyNumberFormat="1" applyFill="1" applyBorder="1"/>
    <xf numFmtId="0" fontId="36" fillId="0" borderId="0" xfId="0" applyFont="1" applyFill="1" applyBorder="1" applyAlignment="1">
      <alignment vertical="top"/>
    </xf>
    <xf numFmtId="0" fontId="6" fillId="0" borderId="5" xfId="0" applyFont="1" applyBorder="1" applyAlignment="1">
      <alignment horizontal="center" vertical="center"/>
    </xf>
    <xf numFmtId="0" fontId="47" fillId="0" borderId="0" xfId="0" applyFont="1" applyFill="1" applyBorder="1"/>
    <xf numFmtId="0" fontId="48" fillId="0" borderId="5" xfId="0" applyFont="1" applyFill="1" applyBorder="1" applyAlignment="1">
      <alignment horizontal="center" vertical="center"/>
    </xf>
    <xf numFmtId="0" fontId="0" fillId="4" borderId="5" xfId="0" applyFill="1" applyBorder="1" applyAlignment="1">
      <alignment horizontal="center" wrapText="1"/>
    </xf>
    <xf numFmtId="0" fontId="0" fillId="4" borderId="5" xfId="0" applyFill="1" applyBorder="1" applyAlignment="1">
      <alignment horizontal="center"/>
    </xf>
    <xf numFmtId="0" fontId="48" fillId="0" borderId="5" xfId="0" applyFont="1" applyBorder="1" applyAlignment="1">
      <alignment horizontal="center" vertical="center"/>
    </xf>
    <xf numFmtId="0" fontId="42" fillId="5" borderId="5" xfId="0" applyFont="1" applyFill="1" applyBorder="1" applyAlignment="1" applyProtection="1">
      <alignment vertical="top"/>
      <protection locked="0"/>
    </xf>
    <xf numFmtId="0" fontId="0" fillId="0" borderId="0" xfId="0" applyAlignment="1">
      <alignment horizontal="center"/>
    </xf>
    <xf numFmtId="0" fontId="7" fillId="0" borderId="28" xfId="0" applyFont="1" applyBorder="1" applyAlignment="1">
      <alignment horizontal="left" vertical="center" indent="2"/>
    </xf>
    <xf numFmtId="0" fontId="7" fillId="0" borderId="0" xfId="0" applyFont="1" applyBorder="1" applyAlignment="1">
      <alignment horizontal="left" vertical="center" indent="2"/>
    </xf>
    <xf numFmtId="0" fontId="7" fillId="0" borderId="29" xfId="0" applyFont="1" applyBorder="1" applyAlignment="1">
      <alignment horizontal="left" vertical="center" indent="2"/>
    </xf>
    <xf numFmtId="0" fontId="7" fillId="0" borderId="28"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29" xfId="0" applyFont="1" applyFill="1" applyBorder="1" applyAlignment="1">
      <alignment horizontal="left" vertical="center" indent="1"/>
    </xf>
    <xf numFmtId="0" fontId="7" fillId="0" borderId="25" xfId="0" applyFont="1" applyFill="1" applyBorder="1" applyAlignment="1">
      <alignment horizontal="left" vertical="center" indent="1"/>
    </xf>
    <xf numFmtId="0" fontId="7" fillId="0" borderId="26" xfId="0" applyFont="1" applyFill="1" applyBorder="1" applyAlignment="1">
      <alignment horizontal="left" vertical="center" indent="1"/>
    </xf>
    <xf numFmtId="0" fontId="7" fillId="0" borderId="30" xfId="0" applyFont="1" applyFill="1" applyBorder="1" applyAlignment="1">
      <alignment horizontal="left" vertical="center" indent="1"/>
    </xf>
    <xf numFmtId="0" fontId="7" fillId="0" borderId="28" xfId="0" applyFont="1" applyFill="1" applyBorder="1" applyAlignment="1">
      <alignment horizontal="left" vertical="center"/>
    </xf>
    <xf numFmtId="0" fontId="7" fillId="0" borderId="0" xfId="0" applyFont="1" applyFill="1" applyBorder="1" applyAlignment="1">
      <alignment horizontal="left" vertical="center"/>
    </xf>
    <xf numFmtId="0" fontId="7" fillId="0" borderId="29" xfId="0" applyFont="1" applyFill="1" applyBorder="1" applyAlignment="1">
      <alignment horizontal="left" vertical="center"/>
    </xf>
    <xf numFmtId="0" fontId="33" fillId="0" borderId="0" xfId="0" applyFont="1" applyBorder="1"/>
    <xf numFmtId="0" fontId="6"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top"/>
    </xf>
    <xf numFmtId="0" fontId="30" fillId="0" borderId="0" xfId="0" applyFont="1"/>
    <xf numFmtId="0" fontId="5" fillId="0" borderId="0" xfId="0" applyFont="1"/>
    <xf numFmtId="0" fontId="7" fillId="0" borderId="0"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6" borderId="27" xfId="0" applyFont="1" applyFill="1" applyBorder="1" applyAlignment="1">
      <alignment vertical="center"/>
    </xf>
    <xf numFmtId="0" fontId="6" fillId="6" borderId="27" xfId="0" applyFont="1" applyFill="1" applyBorder="1" applyAlignment="1">
      <alignment horizontal="center" vertical="center"/>
    </xf>
    <xf numFmtId="0" fontId="8" fillId="6" borderId="27" xfId="0" applyFont="1" applyFill="1" applyBorder="1"/>
    <xf numFmtId="0" fontId="8" fillId="4" borderId="5" xfId="0" applyFont="1" applyFill="1" applyBorder="1" applyAlignment="1">
      <alignment horizontal="center" vertical="center"/>
    </xf>
    <xf numFmtId="0" fontId="30" fillId="4" borderId="5" xfId="0" applyFont="1" applyFill="1" applyBorder="1" applyAlignment="1">
      <alignment vertical="center"/>
    </xf>
    <xf numFmtId="6" fontId="15" fillId="0" borderId="0" xfId="0" applyNumberFormat="1" applyFont="1" applyFill="1" applyBorder="1"/>
    <xf numFmtId="0" fontId="6" fillId="0" borderId="5" xfId="0" applyFont="1" applyFill="1" applyBorder="1" applyAlignment="1">
      <alignment horizontal="center" vertical="center"/>
    </xf>
    <xf numFmtId="0" fontId="8" fillId="5" borderId="5" xfId="0" applyFont="1" applyFill="1" applyBorder="1" applyAlignment="1" applyProtection="1">
      <alignment vertical="center"/>
      <protection locked="0"/>
    </xf>
    <xf numFmtId="0" fontId="42" fillId="0" borderId="0" xfId="0" applyFont="1" applyAlignment="1">
      <alignment vertical="justify" wrapText="1"/>
    </xf>
    <xf numFmtId="0" fontId="42" fillId="0" borderId="0" xfId="0" applyFont="1" applyFill="1" applyBorder="1" applyAlignment="1"/>
    <xf numFmtId="0" fontId="42" fillId="0" borderId="0" xfId="0" applyFont="1"/>
    <xf numFmtId="0" fontId="48" fillId="0" borderId="0" xfId="0" applyFont="1" applyFill="1" applyBorder="1"/>
    <xf numFmtId="0" fontId="41" fillId="0" borderId="0" xfId="0" applyFont="1" applyFill="1" applyBorder="1"/>
    <xf numFmtId="0" fontId="15" fillId="0" borderId="5" xfId="0" applyFont="1" applyFill="1" applyBorder="1" applyAlignment="1" applyProtection="1"/>
    <xf numFmtId="164" fontId="48" fillId="0" borderId="0" xfId="0" applyNumberFormat="1" applyFont="1" applyFill="1" applyBorder="1" applyAlignment="1">
      <alignment horizontal="left" vertical="center"/>
    </xf>
    <xf numFmtId="164" fontId="48" fillId="0" borderId="0" xfId="0" applyNumberFormat="1" applyFont="1" applyFill="1" applyBorder="1" applyAlignment="1">
      <alignment horizontal="center" vertical="center"/>
    </xf>
    <xf numFmtId="0" fontId="49" fillId="0" borderId="0" xfId="0" applyFont="1" applyFill="1" applyBorder="1" applyAlignment="1">
      <alignment vertical="center"/>
    </xf>
    <xf numFmtId="0" fontId="48" fillId="0" borderId="0" xfId="0" applyFont="1" applyFill="1" applyBorder="1" applyAlignment="1"/>
    <xf numFmtId="0" fontId="48" fillId="0" borderId="0" xfId="0" applyFont="1" applyFill="1" applyBorder="1" applyAlignment="1">
      <alignment horizontal="center"/>
    </xf>
    <xf numFmtId="0" fontId="48" fillId="6" borderId="0" xfId="0" applyFont="1" applyFill="1" applyBorder="1" applyAlignment="1">
      <alignment horizontal="center"/>
    </xf>
    <xf numFmtId="0" fontId="48" fillId="0" borderId="5" xfId="0" applyFont="1" applyFill="1" applyBorder="1" applyAlignment="1">
      <alignment horizontal="center" vertical="justify" wrapText="1"/>
    </xf>
    <xf numFmtId="0" fontId="49" fillId="0" borderId="0" xfId="0" applyFont="1" applyFill="1" applyBorder="1" applyAlignment="1">
      <alignment horizontal="center" vertical="justify" wrapText="1"/>
    </xf>
    <xf numFmtId="0" fontId="48" fillId="5" borderId="5" xfId="0" applyFont="1" applyFill="1" applyBorder="1" applyAlignment="1" applyProtection="1">
      <alignment horizontal="center"/>
      <protection locked="0"/>
    </xf>
    <xf numFmtId="164" fontId="48" fillId="2" borderId="5" xfId="0" applyNumberFormat="1" applyFont="1" applyFill="1" applyBorder="1" applyAlignment="1">
      <alignment horizontal="center" vertical="center"/>
    </xf>
    <xf numFmtId="165" fontId="48" fillId="0" borderId="0" xfId="0" applyNumberFormat="1" applyFont="1" applyFill="1" applyBorder="1" applyAlignment="1">
      <alignment horizontal="right"/>
    </xf>
    <xf numFmtId="1" fontId="48" fillId="0" borderId="0" xfId="0" applyNumberFormat="1" applyFont="1" applyFill="1" applyBorder="1"/>
    <xf numFmtId="0" fontId="48" fillId="0" borderId="0" xfId="0" applyFont="1" applyFill="1" applyBorder="1" applyAlignment="1">
      <alignment horizontal="center" vertical="center"/>
    </xf>
    <xf numFmtId="0" fontId="1" fillId="0" borderId="0" xfId="0" applyFont="1" applyFill="1"/>
    <xf numFmtId="0" fontId="7" fillId="0" borderId="25" xfId="0" applyFont="1" applyFill="1" applyBorder="1" applyAlignment="1">
      <alignment horizontal="center" vertical="top"/>
    </xf>
    <xf numFmtId="0" fontId="11" fillId="0" borderId="26" xfId="0" applyFont="1" applyFill="1" applyBorder="1"/>
    <xf numFmtId="0" fontId="11" fillId="0" borderId="30" xfId="0" applyFont="1" applyFill="1" applyBorder="1"/>
    <xf numFmtId="0" fontId="36" fillId="0" borderId="0" xfId="0" applyFont="1" applyBorder="1"/>
    <xf numFmtId="0" fontId="33" fillId="0" borderId="0" xfId="0" applyFont="1" applyFill="1" applyBorder="1" applyAlignment="1">
      <alignment vertical="justify" wrapText="1"/>
    </xf>
    <xf numFmtId="0" fontId="36" fillId="0" borderId="0" xfId="0" applyFont="1" applyAlignment="1">
      <alignment vertical="justify" wrapText="1"/>
    </xf>
    <xf numFmtId="0" fontId="33" fillId="0" borderId="0" xfId="0" applyFont="1" applyAlignment="1">
      <alignment vertical="justify" wrapText="1"/>
    </xf>
    <xf numFmtId="0" fontId="36" fillId="0" borderId="0" xfId="0" applyFont="1" applyFill="1" applyBorder="1" applyAlignment="1">
      <alignment vertical="justify" wrapText="1"/>
    </xf>
    <xf numFmtId="0" fontId="36" fillId="0" borderId="0" xfId="0" applyFont="1" applyFill="1" applyBorder="1" applyAlignment="1"/>
    <xf numFmtId="0" fontId="33" fillId="0" borderId="0" xfId="0" applyFont="1" applyFill="1" applyBorder="1" applyAlignment="1"/>
    <xf numFmtId="0" fontId="53" fillId="0" borderId="0" xfId="0" applyFont="1" applyFill="1" applyBorder="1"/>
    <xf numFmtId="0" fontId="36" fillId="0" borderId="0" xfId="0" applyFont="1" applyFill="1" applyBorder="1" applyAlignment="1">
      <alignment horizontal="center"/>
    </xf>
    <xf numFmtId="164" fontId="38" fillId="0" borderId="0" xfId="0" applyNumberFormat="1"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14" fillId="0" borderId="14" xfId="0" applyFont="1" applyFill="1" applyBorder="1" applyAlignment="1">
      <alignment vertical="center"/>
    </xf>
    <xf numFmtId="0" fontId="14" fillId="0" borderId="9" xfId="0" applyFont="1" applyFill="1" applyBorder="1" applyAlignment="1">
      <alignment vertical="center"/>
    </xf>
    <xf numFmtId="0" fontId="1" fillId="0" borderId="0" xfId="0" applyFont="1" applyAlignment="1">
      <alignment horizontal="center" wrapText="1"/>
    </xf>
    <xf numFmtId="0" fontId="15" fillId="0" borderId="26" xfId="0" applyFont="1" applyBorder="1" applyAlignment="1">
      <alignment horizontal="center" wrapText="1"/>
    </xf>
    <xf numFmtId="0" fontId="8" fillId="0" borderId="14" xfId="0" applyFont="1" applyFill="1" applyBorder="1" applyAlignment="1">
      <alignment horizontal="left" vertical="top" wrapText="1" indent="1"/>
    </xf>
    <xf numFmtId="0" fontId="8" fillId="0" borderId="10" xfId="0" applyFont="1" applyFill="1" applyBorder="1" applyAlignment="1">
      <alignment horizontal="left" vertical="top" wrapText="1" indent="1"/>
    </xf>
    <xf numFmtId="0" fontId="8" fillId="0" borderId="9" xfId="0" applyFont="1" applyFill="1" applyBorder="1" applyAlignment="1">
      <alignment horizontal="left" vertical="top" wrapText="1" indent="1"/>
    </xf>
    <xf numFmtId="164" fontId="13" fillId="2" borderId="14" xfId="0" applyNumberFormat="1" applyFont="1" applyFill="1" applyBorder="1" applyAlignment="1">
      <alignment horizontal="center" vertical="center"/>
    </xf>
    <xf numFmtId="164" fontId="13" fillId="2" borderId="10"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0" fontId="14" fillId="0" borderId="1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6" fillId="0" borderId="14" xfId="0" applyFont="1" applyFill="1" applyBorder="1" applyAlignment="1">
      <alignmen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11" fillId="0" borderId="14"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7" fillId="0" borderId="28" xfId="0" applyFont="1" applyBorder="1" applyAlignment="1">
      <alignment horizontal="left" vertical="center" indent="2"/>
    </xf>
    <xf numFmtId="0" fontId="7" fillId="0" borderId="0" xfId="0" applyFont="1" applyBorder="1" applyAlignment="1">
      <alignment horizontal="left" vertical="center" indent="2"/>
    </xf>
    <xf numFmtId="0" fontId="7" fillId="0" borderId="29" xfId="0" applyFont="1" applyBorder="1" applyAlignment="1">
      <alignment horizontal="left" vertical="center" indent="2"/>
    </xf>
    <xf numFmtId="0" fontId="1" fillId="0" borderId="26" xfId="0" applyFont="1" applyBorder="1" applyAlignment="1">
      <alignment horizontal="center" wrapText="1"/>
    </xf>
    <xf numFmtId="0" fontId="6" fillId="0" borderId="0" xfId="0" applyFont="1" applyFill="1" applyBorder="1" applyAlignment="1">
      <alignment vertical="center"/>
    </xf>
    <xf numFmtId="0" fontId="0" fillId="0" borderId="0" xfId="0" applyFill="1" applyBorder="1" applyAlignment="1">
      <alignment vertical="center"/>
    </xf>
    <xf numFmtId="164" fontId="13" fillId="2" borderId="5" xfId="0" applyNumberFormat="1" applyFont="1" applyFill="1" applyBorder="1" applyAlignment="1">
      <alignment horizontal="center" vertical="center"/>
    </xf>
    <xf numFmtId="0" fontId="0" fillId="0" borderId="0" xfId="0" applyAlignment="1">
      <alignment horizontal="center" wrapText="1"/>
    </xf>
    <xf numFmtId="0" fontId="0" fillId="0" borderId="26" xfId="0" applyBorder="1" applyAlignment="1">
      <alignment horizontal="center" wrapText="1"/>
    </xf>
    <xf numFmtId="0" fontId="0" fillId="0" borderId="0" xfId="0" applyAlignment="1">
      <alignment horizontal="center"/>
    </xf>
    <xf numFmtId="0" fontId="0" fillId="0" borderId="26" xfId="0" applyBorder="1" applyAlignment="1">
      <alignment horizontal="center"/>
    </xf>
    <xf numFmtId="164" fontId="7" fillId="0" borderId="5" xfId="0" applyNumberFormat="1" applyFont="1" applyBorder="1" applyAlignment="1">
      <alignment horizontal="center" vertical="center"/>
    </xf>
    <xf numFmtId="0" fontId="8" fillId="0" borderId="14"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8" fillId="0" borderId="5" xfId="0" applyFont="1" applyFill="1" applyBorder="1" applyAlignment="1">
      <alignment horizontal="left" vertical="top" wrapText="1" indent="1"/>
    </xf>
    <xf numFmtId="0" fontId="7" fillId="0" borderId="26" xfId="0" applyFont="1" applyBorder="1" applyAlignment="1">
      <alignment horizontal="left" vertical="center" indent="2"/>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2" xfId="0" applyFont="1" applyBorder="1" applyAlignment="1">
      <alignment horizontal="center" vertical="center" wrapText="1"/>
    </xf>
    <xf numFmtId="0" fontId="7" fillId="0" borderId="24"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8" xfId="0" applyFont="1" applyBorder="1" applyAlignment="1">
      <alignment horizontal="left" vertical="center" indent="1"/>
    </xf>
    <xf numFmtId="0" fontId="7" fillId="0" borderId="0" xfId="0" applyFont="1" applyBorder="1" applyAlignment="1">
      <alignment horizontal="left" vertical="center" indent="1"/>
    </xf>
    <xf numFmtId="0" fontId="7" fillId="0" borderId="29" xfId="0" applyFont="1" applyBorder="1" applyAlignment="1">
      <alignment horizontal="left" vertical="center" indent="1"/>
    </xf>
    <xf numFmtId="0" fontId="1"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2" fontId="31" fillId="4" borderId="17" xfId="0" applyNumberFormat="1" applyFont="1" applyFill="1" applyBorder="1" applyAlignment="1">
      <alignment horizontal="center"/>
    </xf>
    <xf numFmtId="2" fontId="31" fillId="4" borderId="18" xfId="0" applyNumberFormat="1" applyFont="1" applyFill="1" applyBorder="1" applyAlignment="1">
      <alignment horizontal="center"/>
    </xf>
    <xf numFmtId="2" fontId="31" fillId="4" borderId="23" xfId="0" applyNumberFormat="1" applyFont="1" applyFill="1" applyBorder="1" applyAlignment="1">
      <alignment horizontal="center"/>
    </xf>
    <xf numFmtId="2" fontId="31" fillId="4" borderId="27" xfId="0" applyNumberFormat="1" applyFont="1" applyFill="1" applyBorder="1" applyAlignment="1">
      <alignment horizontal="center"/>
    </xf>
    <xf numFmtId="2" fontId="31" fillId="4" borderId="0" xfId="0" applyNumberFormat="1" applyFont="1" applyFill="1" applyBorder="1" applyAlignment="1">
      <alignment horizontal="center"/>
    </xf>
    <xf numFmtId="2" fontId="31" fillId="4" borderId="33" xfId="0" applyNumberFormat="1" applyFont="1" applyFill="1" applyBorder="1" applyAlignment="1">
      <alignment horizontal="center"/>
    </xf>
    <xf numFmtId="2" fontId="31" fillId="4" borderId="8" xfId="0" applyNumberFormat="1" applyFont="1" applyFill="1" applyBorder="1" applyAlignment="1">
      <alignment horizontal="center"/>
    </xf>
    <xf numFmtId="2" fontId="31" fillId="4" borderId="1" xfId="0" applyNumberFormat="1" applyFont="1" applyFill="1" applyBorder="1" applyAlignment="1">
      <alignment horizontal="center"/>
    </xf>
    <xf numFmtId="2" fontId="31" fillId="4" borderId="2" xfId="0" applyNumberFormat="1" applyFont="1" applyFill="1" applyBorder="1" applyAlignment="1">
      <alignment horizontal="center"/>
    </xf>
    <xf numFmtId="0" fontId="11" fillId="0" borderId="5" xfId="0" applyFont="1" applyFill="1" applyBorder="1" applyAlignment="1" applyProtection="1">
      <alignment horizontal="center" vertical="center"/>
    </xf>
    <xf numFmtId="0" fontId="25" fillId="0" borderId="28" xfId="0" applyFont="1" applyBorder="1" applyAlignment="1">
      <alignment horizontal="center"/>
    </xf>
    <xf numFmtId="0" fontId="25" fillId="0" borderId="0" xfId="0" applyFont="1" applyBorder="1" applyAlignment="1">
      <alignment horizontal="center"/>
    </xf>
    <xf numFmtId="0" fontId="25" fillId="0" borderId="29" xfId="0" applyFont="1" applyBorder="1" applyAlignment="1">
      <alignment horizontal="center"/>
    </xf>
    <xf numFmtId="0" fontId="37" fillId="0" borderId="28" xfId="0" applyFont="1" applyBorder="1" applyAlignment="1">
      <alignment horizontal="center"/>
    </xf>
    <xf numFmtId="0" fontId="37" fillId="0" borderId="0" xfId="0" applyFont="1" applyBorder="1" applyAlignment="1">
      <alignment horizontal="center"/>
    </xf>
    <xf numFmtId="0" fontId="37" fillId="0" borderId="29" xfId="0" applyFont="1" applyBorder="1" applyAlignment="1">
      <alignment horizontal="center"/>
    </xf>
    <xf numFmtId="0" fontId="25" fillId="0" borderId="28" xfId="0" applyFont="1" applyBorder="1" applyAlignment="1">
      <alignment horizontal="left" vertical="center"/>
    </xf>
    <xf numFmtId="0" fontId="25" fillId="0" borderId="0" xfId="0" applyFont="1" applyBorder="1" applyAlignment="1">
      <alignment horizontal="left" vertical="center"/>
    </xf>
    <xf numFmtId="0" fontId="25" fillId="0" borderId="29" xfId="0" applyFont="1" applyBorder="1" applyAlignment="1">
      <alignment horizontal="left" vertical="center"/>
    </xf>
    <xf numFmtId="0" fontId="25" fillId="0" borderId="28" xfId="0" applyFont="1" applyBorder="1" applyAlignment="1">
      <alignment horizontal="left" vertical="center" wrapText="1"/>
    </xf>
    <xf numFmtId="0" fontId="25" fillId="0" borderId="0" xfId="0" applyFont="1" applyBorder="1" applyAlignment="1">
      <alignment horizontal="left" vertical="center" wrapText="1"/>
    </xf>
    <xf numFmtId="0" fontId="25" fillId="0" borderId="29" xfId="0" applyFont="1" applyBorder="1" applyAlignment="1">
      <alignment horizontal="left" vertical="center" wrapText="1"/>
    </xf>
    <xf numFmtId="2" fontId="11" fillId="0" borderId="14" xfId="0" applyNumberFormat="1" applyFont="1" applyFill="1" applyBorder="1" applyAlignment="1" applyProtection="1">
      <alignment horizontal="center" vertical="center"/>
      <protection locked="0"/>
    </xf>
    <xf numFmtId="2" fontId="11" fillId="0" borderId="10"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0" fontId="14" fillId="0" borderId="10" xfId="0" applyFont="1" applyFill="1" applyBorder="1" applyAlignment="1">
      <alignment vertical="center"/>
    </xf>
    <xf numFmtId="164" fontId="13" fillId="2" borderId="17" xfId="0" applyNumberFormat="1" applyFont="1" applyFill="1" applyBorder="1" applyAlignment="1">
      <alignment horizontal="center" vertical="center"/>
    </xf>
    <xf numFmtId="164" fontId="13" fillId="2" borderId="23"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64" fontId="13" fillId="2" borderId="6" xfId="0" applyNumberFormat="1" applyFont="1" applyFill="1" applyBorder="1" applyAlignment="1">
      <alignment horizontal="center" vertical="center"/>
    </xf>
    <xf numFmtId="164" fontId="13" fillId="2"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0" fillId="0" borderId="5" xfId="0" applyBorder="1" applyAlignment="1">
      <alignment horizontal="center"/>
    </xf>
    <xf numFmtId="0" fontId="6" fillId="0" borderId="5" xfId="0" applyFont="1" applyFill="1" applyBorder="1" applyAlignment="1">
      <alignment horizontal="left" vertical="center" wrapText="1" indent="1"/>
    </xf>
    <xf numFmtId="1" fontId="19" fillId="2" borderId="15" xfId="0" applyNumberFormat="1" applyFont="1" applyFill="1" applyBorder="1" applyAlignment="1">
      <alignment horizontal="center" vertical="center"/>
    </xf>
    <xf numFmtId="1" fontId="19" fillId="2" borderId="16" xfId="0" applyNumberFormat="1" applyFont="1" applyFill="1" applyBorder="1" applyAlignment="1">
      <alignment horizontal="center" vertical="center"/>
    </xf>
    <xf numFmtId="0" fontId="6" fillId="0" borderId="17" xfId="0" applyFont="1" applyFill="1" applyBorder="1" applyAlignment="1">
      <alignment horizontal="left" vertical="center"/>
    </xf>
    <xf numFmtId="0" fontId="0" fillId="0" borderId="18" xfId="0" applyBorder="1" applyAlignment="1">
      <alignment horizontal="left" vertical="center"/>
    </xf>
    <xf numFmtId="0" fontId="6" fillId="0" borderId="6" xfId="0" applyFont="1" applyFill="1" applyBorder="1" applyAlignment="1">
      <alignment horizontal="left" vertical="center"/>
    </xf>
    <xf numFmtId="0" fontId="0" fillId="0" borderId="3" xfId="0" applyBorder="1" applyAlignment="1">
      <alignment horizontal="left" vertical="center"/>
    </xf>
    <xf numFmtId="1" fontId="19" fillId="2" borderId="19" xfId="0" applyNumberFormat="1" applyFont="1" applyFill="1" applyBorder="1" applyAlignment="1">
      <alignment horizontal="center" vertical="center"/>
    </xf>
    <xf numFmtId="1" fontId="19" fillId="2" borderId="20" xfId="0" applyNumberFormat="1" applyFont="1" applyFill="1" applyBorder="1" applyAlignment="1">
      <alignment horizontal="center" vertical="center"/>
    </xf>
    <xf numFmtId="1" fontId="19" fillId="2" borderId="21" xfId="0" applyNumberFormat="1" applyFont="1" applyFill="1" applyBorder="1" applyAlignment="1">
      <alignment horizontal="center" vertical="center"/>
    </xf>
    <xf numFmtId="1" fontId="19" fillId="2" borderId="22" xfId="0" applyNumberFormat="1" applyFont="1" applyFill="1" applyBorder="1" applyAlignment="1">
      <alignment horizontal="center" vertical="center"/>
    </xf>
    <xf numFmtId="1" fontId="12" fillId="5" borderId="6" xfId="0" applyNumberFormat="1" applyFont="1" applyFill="1" applyBorder="1" applyAlignment="1" applyProtection="1">
      <alignment horizontal="center" vertical="center"/>
      <protection locked="0"/>
    </xf>
    <xf numFmtId="1" fontId="12" fillId="5" borderId="4" xfId="0" applyNumberFormat="1" applyFont="1" applyFill="1" applyBorder="1" applyAlignment="1" applyProtection="1">
      <alignment horizontal="center" vertical="center"/>
      <protection locked="0"/>
    </xf>
    <xf numFmtId="0" fontId="8" fillId="0" borderId="5" xfId="0" applyFont="1" applyFill="1" applyBorder="1" applyAlignment="1">
      <alignment horizontal="left" vertical="center"/>
    </xf>
    <xf numFmtId="166" fontId="7" fillId="4" borderId="31" xfId="0" applyNumberFormat="1" applyFont="1" applyFill="1" applyBorder="1" applyAlignment="1">
      <alignment horizontal="center" vertical="center"/>
    </xf>
    <xf numFmtId="166" fontId="7" fillId="4" borderId="12" xfId="0" applyNumberFormat="1" applyFont="1" applyFill="1" applyBorder="1" applyAlignment="1">
      <alignment horizontal="center" vertical="center"/>
    </xf>
    <xf numFmtId="0" fontId="25" fillId="0" borderId="0" xfId="0" applyFont="1" applyAlignment="1">
      <alignment horizontal="left"/>
    </xf>
    <xf numFmtId="0" fontId="25" fillId="0" borderId="0" xfId="0" applyFont="1" applyAlignment="1">
      <alignment horizontal="left" vertical="top"/>
    </xf>
    <xf numFmtId="0" fontId="8" fillId="0" borderId="5" xfId="0" applyFont="1" applyFill="1" applyBorder="1" applyAlignment="1">
      <alignment horizontal="left" vertical="center" wrapText="1" indent="1"/>
    </xf>
    <xf numFmtId="164" fontId="48" fillId="2" borderId="5" xfId="0" applyNumberFormat="1" applyFont="1" applyFill="1" applyBorder="1" applyAlignment="1">
      <alignment horizontal="center" vertical="center"/>
    </xf>
    <xf numFmtId="164" fontId="42" fillId="0" borderId="5" xfId="0" applyNumberFormat="1" applyFont="1" applyBorder="1" applyAlignment="1"/>
    <xf numFmtId="0" fontId="7" fillId="0" borderId="6" xfId="0" applyFont="1" applyFill="1" applyBorder="1" applyAlignment="1">
      <alignment horizontal="center" vertical="center"/>
    </xf>
    <xf numFmtId="0" fontId="8" fillId="0" borderId="14" xfId="0" applyFont="1" applyFill="1" applyBorder="1" applyAlignment="1">
      <alignment horizontal="left" wrapText="1" indent="1"/>
    </xf>
    <xf numFmtId="0" fontId="8" fillId="0" borderId="9" xfId="0" applyFont="1" applyFill="1" applyBorder="1" applyAlignment="1">
      <alignment horizontal="left" wrapText="1" indent="1"/>
    </xf>
    <xf numFmtId="0" fontId="49" fillId="0" borderId="5" xfId="0" applyFont="1" applyFill="1" applyBorder="1" applyAlignment="1">
      <alignment horizontal="center" vertical="justify" wrapText="1"/>
    </xf>
    <xf numFmtId="0" fontId="42" fillId="0" borderId="5" xfId="0" applyFont="1" applyBorder="1" applyAlignment="1">
      <alignment horizontal="center" vertical="justify" wrapText="1"/>
    </xf>
    <xf numFmtId="0" fontId="21" fillId="0" borderId="5" xfId="0" applyFont="1" applyFill="1" applyBorder="1" applyAlignment="1">
      <alignment horizontal="center" vertical="center"/>
    </xf>
    <xf numFmtId="0" fontId="23" fillId="0" borderId="5" xfId="0" applyFont="1" applyBorder="1" applyAlignment="1">
      <alignment horizontal="center"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166" fontId="7" fillId="4" borderId="5" xfId="0" applyNumberFormat="1" applyFont="1" applyFill="1" applyBorder="1" applyAlignment="1">
      <alignment horizontal="center" vertical="center"/>
    </xf>
    <xf numFmtId="0" fontId="37" fillId="0" borderId="28" xfId="0" applyFont="1" applyBorder="1" applyAlignment="1">
      <alignment horizontal="left" vertical="center"/>
    </xf>
    <xf numFmtId="0" fontId="37" fillId="0" borderId="0" xfId="0" applyFont="1" applyBorder="1" applyAlignment="1">
      <alignment horizontal="left" vertical="center"/>
    </xf>
    <xf numFmtId="0" fontId="37" fillId="0" borderId="29" xfId="0" applyFont="1" applyBorder="1" applyAlignment="1">
      <alignment horizontal="left" vertical="center"/>
    </xf>
    <xf numFmtId="0" fontId="37" fillId="0" borderId="24"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3" fontId="0" fillId="5" borderId="5" xfId="0" applyNumberFormat="1" applyFill="1" applyBorder="1" applyAlignment="1" applyProtection="1">
      <alignment horizontal="center"/>
      <protection locked="0"/>
    </xf>
    <xf numFmtId="0" fontId="1" fillId="0" borderId="24" xfId="0" applyFont="1"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40" fillId="0" borderId="28" xfId="0" applyFont="1" applyBorder="1" applyAlignment="1">
      <alignment horizontal="left" vertical="center"/>
    </xf>
    <xf numFmtId="0" fontId="40" fillId="0" borderId="0" xfId="0" applyFont="1" applyBorder="1" applyAlignment="1">
      <alignment horizontal="left" vertical="center"/>
    </xf>
    <xf numFmtId="0" fontId="40" fillId="0" borderId="29" xfId="0" applyFont="1" applyBorder="1" applyAlignment="1">
      <alignment horizontal="left" vertical="center"/>
    </xf>
    <xf numFmtId="0" fontId="51" fillId="0" borderId="45" xfId="0" applyFont="1" applyBorder="1" applyAlignment="1">
      <alignment horizontal="left" vertical="center" wrapText="1"/>
    </xf>
    <xf numFmtId="0" fontId="51" fillId="0" borderId="46" xfId="0" applyFont="1" applyBorder="1" applyAlignment="1">
      <alignment horizontal="left" vertical="center" wrapText="1"/>
    </xf>
    <xf numFmtId="0" fontId="51" fillId="0" borderId="47" xfId="0" applyFont="1" applyBorder="1" applyAlignment="1">
      <alignment horizontal="left" vertical="center" wrapText="1"/>
    </xf>
    <xf numFmtId="2" fontId="7" fillId="0" borderId="5" xfId="0" applyNumberFormat="1" applyFont="1" applyFill="1" applyBorder="1" applyAlignment="1">
      <alignment horizontal="center" vertical="center"/>
    </xf>
    <xf numFmtId="2" fontId="35" fillId="0" borderId="5" xfId="0" applyNumberFormat="1" applyFont="1" applyFill="1" applyBorder="1" applyAlignment="1">
      <alignment horizontal="center" vertical="center"/>
    </xf>
    <xf numFmtId="2" fontId="6" fillId="0" borderId="5" xfId="0" applyNumberFormat="1" applyFont="1" applyFill="1" applyBorder="1" applyAlignment="1">
      <alignment horizontal="left" vertical="center"/>
    </xf>
    <xf numFmtId="2" fontId="14" fillId="0" borderId="5" xfId="0" applyNumberFormat="1" applyFont="1" applyFill="1" applyBorder="1" applyAlignment="1">
      <alignment horizontal="left" vertical="center"/>
    </xf>
    <xf numFmtId="0" fontId="35" fillId="0" borderId="5" xfId="0" applyFont="1" applyFill="1" applyBorder="1" applyAlignment="1">
      <alignment horizontal="center" vertical="center"/>
    </xf>
    <xf numFmtId="0" fontId="6" fillId="0" borderId="3" xfId="0" applyFont="1" applyFill="1" applyBorder="1" applyAlignment="1">
      <alignment horizontal="left" vertical="center"/>
    </xf>
    <xf numFmtId="0" fontId="6" fillId="0" borderId="20" xfId="0" applyFont="1" applyFill="1" applyBorder="1" applyAlignment="1">
      <alignment horizontal="left" vertical="center"/>
    </xf>
    <xf numFmtId="2" fontId="11" fillId="0" borderId="14"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xf>
    <xf numFmtId="2" fontId="11" fillId="0" borderId="9"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5" fillId="0" borderId="0" xfId="0" applyFont="1" applyAlignment="1">
      <alignment horizontal="center"/>
    </xf>
    <xf numFmtId="0" fontId="25" fillId="0" borderId="0" xfId="0" applyFont="1" applyFill="1" applyBorder="1" applyAlignment="1">
      <alignment horizontal="center"/>
    </xf>
  </cellXfs>
  <cellStyles count="1">
    <cellStyle name="Normal" xfId="0" builtinId="0"/>
  </cellStyles>
  <dxfs count="9">
    <dxf>
      <fill>
        <patternFill>
          <bgColor rgb="FFFF0000"/>
        </patternFill>
      </fill>
    </dxf>
    <dxf>
      <fill>
        <patternFill>
          <bgColor rgb="FFFF0000"/>
        </patternFill>
      </fill>
    </dxf>
    <dxf>
      <font>
        <color rgb="FFFF0000"/>
      </font>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80" lockText="1" noThreeD="1"/>
</file>

<file path=xl/ctrlProps/ctrlProp2.xml><?xml version="1.0" encoding="utf-8"?>
<formControlPr xmlns="http://schemas.microsoft.com/office/spreadsheetml/2009/9/main" objectType="CheckBox" checked="Checked" fmlaLink="$F$42" lockText="1" noThreeD="1"/>
</file>

<file path=xl/ctrlProps/ctrlProp3.xml><?xml version="1.0" encoding="utf-8"?>
<formControlPr xmlns="http://schemas.microsoft.com/office/spreadsheetml/2009/9/main" objectType="CheckBox" fmlaLink="$F$45" lockText="1" noThreeD="1"/>
</file>

<file path=xl/ctrlProps/ctrlProp4.xml><?xml version="1.0" encoding="utf-8"?>
<formControlPr xmlns="http://schemas.microsoft.com/office/spreadsheetml/2009/9/main" objectType="CheckBox" fmlaLink="$F$46" lockText="1" noThreeD="1"/>
</file>

<file path=xl/ctrlProps/ctrlProp5.xml><?xml version="1.0" encoding="utf-8"?>
<formControlPr xmlns="http://schemas.microsoft.com/office/spreadsheetml/2009/9/main" objectType="CheckBox" fmlaLink="$F$47" lockText="1" noThreeD="1"/>
</file>

<file path=xl/ctrlProps/ctrlProp6.xml><?xml version="1.0" encoding="utf-8"?>
<formControlPr xmlns="http://schemas.microsoft.com/office/spreadsheetml/2009/9/main" objectType="CheckBox" fmlaLink="$F$72" lockText="1" noThreeD="1"/>
</file>

<file path=xl/ctrlProps/ctrlProp7.xml><?xml version="1.0" encoding="utf-8"?>
<formControlPr xmlns="http://schemas.microsoft.com/office/spreadsheetml/2009/9/main" objectType="CheckBox" fmlaLink="$F$76" lockText="1" noThreeD="1"/>
</file>

<file path=xl/ctrlProps/ctrlProp8.xml><?xml version="1.0" encoding="utf-8"?>
<formControlPr xmlns="http://schemas.microsoft.com/office/spreadsheetml/2009/9/main" objectType="CheckBox" fmlaLink="$F$84" lockText="1" noThreeD="1"/>
</file>

<file path=xl/ctrlProps/ctrlProp9.xml><?xml version="1.0" encoding="utf-8"?>
<formControlPr xmlns="http://schemas.microsoft.com/office/spreadsheetml/2009/9/main" objectType="CheckBox" fmlaLink="$F$34" lockText="1" noThreeD="1"/>
</file>

<file path=xl/ctrlProps/ctrlProp10.xml><?xml version="1.0" encoding="utf-8"?>
<formControlPr xmlns="http://schemas.microsoft.com/office/spreadsheetml/2009/9/main" objectType="CheckBox" fmlaLink="$F$37" lockText="1" noThreeD="1"/>
</file>

<file path=xl/ctrlProps/ctrlProp11.xml><?xml version="1.0" encoding="utf-8"?>
<formControlPr xmlns="http://schemas.microsoft.com/office/spreadsheetml/2009/9/main" objectType="CheckBox" checked="Checked" fmlaLink="$F$33" lockText="1" noThreeD="1"/>
</file>

<file path=xl/ctrlProps/ctrlProp12.xml><?xml version="1.0" encoding="utf-8"?>
<formControlPr xmlns="http://schemas.microsoft.com/office/spreadsheetml/2009/9/main" objectType="CheckBox" fmlaLink="$F$68" lockText="1" noThreeD="1"/>
</file>

<file path=xl/ctrlProps/ctrlProp13.xml><?xml version="1.0" encoding="utf-8"?>
<formControlPr xmlns="http://schemas.microsoft.com/office/spreadsheetml/2009/9/main" objectType="CheckBox" fmlaLink="$F$56" lockText="1" noThreeD="1"/>
</file>

<file path=xl/ctrlProps/ctrlProp14.xml><?xml version="1.0" encoding="utf-8"?>
<formControlPr xmlns="http://schemas.microsoft.com/office/spreadsheetml/2009/9/main" objectType="CheckBox" fmlaLink="$F$59" lockText="1" noThreeD="1"/>
</file>

<file path=xl/ctrlProps/ctrlProp15.xml><?xml version="1.0" encoding="utf-8"?>
<formControlPr xmlns="http://schemas.microsoft.com/office/spreadsheetml/2009/9/main" objectType="CheckBox" fmlaLink="$F$60" lockText="1" noThreeD="1"/>
</file>

<file path=xl/ctrlProps/ctrlProp16.xml><?xml version="1.0" encoding="utf-8"?>
<formControlPr xmlns="http://schemas.microsoft.com/office/spreadsheetml/2009/9/main" objectType="CheckBox" fmlaLink="$F$63" lockText="1" noThreeD="1"/>
</file>

<file path=xl/ctrlProps/ctrlProp17.xml><?xml version="1.0" encoding="utf-8"?>
<formControlPr xmlns="http://schemas.microsoft.com/office/spreadsheetml/2009/9/main" objectType="CheckBox" fmlaLink="$F$64" lockText="1" noThreeD="1"/>
</file>

<file path=xl/ctrlProps/ctrlProp18.xml><?xml version="1.0" encoding="utf-8"?>
<formControlPr xmlns="http://schemas.microsoft.com/office/spreadsheetml/2009/9/main" objectType="CheckBox" checked="Checked" fmlaLink="$F$48" lockText="1" noThreeD="1"/>
</file>

<file path=xl/ctrlProps/ctrlProp19.xml><?xml version="1.0" encoding="utf-8"?>
<formControlPr xmlns="http://schemas.microsoft.com/office/spreadsheetml/2009/9/main" objectType="CheckBox" fmlaLink="$F$87" lockText="1" noThreeD="1"/>
</file>

<file path=xl/ctrlProps/ctrlProp20.xml><?xml version="1.0" encoding="utf-8"?>
<formControlPr xmlns="http://schemas.microsoft.com/office/spreadsheetml/2009/9/main" objectType="CheckBox" fmlaLink="$F$51" lockText="1" noThreeD="1"/>
</file>

<file path=xl/ctrlProps/ctrlProp21.xml><?xml version="1.0" encoding="utf-8"?>
<formControlPr xmlns="http://schemas.microsoft.com/office/spreadsheetml/2009/9/main" objectType="CheckBox" fmlaLink="$F$67" lockText="1" noThreeD="1"/>
</file>

<file path=xl/ctrlProps/ctrlProp22.xml><?xml version="1.0" encoding="utf-8"?>
<formControlPr xmlns="http://schemas.microsoft.com/office/spreadsheetml/2009/9/main" objectType="CheckBox" fmlaLink="$F$71" lockText="1" noThreeD="1"/>
</file>

<file path=xl/ctrlProps/ctrlProp23.xml><?xml version="1.0" encoding="utf-8"?>
<formControlPr xmlns="http://schemas.microsoft.com/office/spreadsheetml/2009/9/main" objectType="CheckBox" fmlaLink="$F$75" lockText="1" noThreeD="1"/>
</file>

<file path=xl/ctrlProps/ctrlProp24.xml><?xml version="1.0" encoding="utf-8"?>
<formControlPr xmlns="http://schemas.microsoft.com/office/spreadsheetml/2009/9/main" objectType="CheckBox" fmlaLink="$F$79" lockText="1" noThreeD="1"/>
</file>

<file path=xl/ctrlProps/ctrlProp25.xml><?xml version="1.0" encoding="utf-8"?>
<formControlPr xmlns="http://schemas.microsoft.com/office/spreadsheetml/2009/9/main" objectType="CheckBox" fmlaLink="$F$83" lockText="1" noThreeD="1"/>
</file>

<file path=xl/ctrlProps/ctrlProp26.xml><?xml version="1.0" encoding="utf-8"?>
<formControlPr xmlns="http://schemas.microsoft.com/office/spreadsheetml/2009/9/main" objectType="CheckBox" fmlaLink="$F$35" lockText="1" noThreeD="1"/>
</file>

<file path=xl/ctrlProps/ctrlProp27.xml><?xml version="1.0" encoding="utf-8"?>
<formControlPr xmlns="http://schemas.microsoft.com/office/spreadsheetml/2009/9/main" objectType="CheckBox" fmlaLink="$F$36" lockText="1" noThreeD="1"/>
</file>

<file path=xl/ctrlProps/ctrlProp28.xml><?xml version="1.0" encoding="utf-8"?>
<formControlPr xmlns="http://schemas.microsoft.com/office/spreadsheetml/2009/9/main" objectType="CheckBox" fmlaLink="$F$43" lockText="1" noThreeD="1"/>
</file>

<file path=xl/ctrlProps/ctrlProp29.xml><?xml version="1.0" encoding="utf-8"?>
<formControlPr xmlns="http://schemas.microsoft.com/office/spreadsheetml/2009/9/main" objectType="CheckBox" fmlaLink="$F$44" lockText="1" noThreeD="1"/>
</file>

<file path=xl/ctrlProps/ctrlProp30.xml><?xml version="1.0" encoding="utf-8"?>
<formControlPr xmlns="http://schemas.microsoft.com/office/spreadsheetml/2009/9/main" objectType="CheckBox" fmlaLink="$F$49" lockText="1" noThreeD="1"/>
</file>

<file path=xl/ctrlProps/ctrlProp31.xml><?xml version="1.0" encoding="utf-8"?>
<formControlPr xmlns="http://schemas.microsoft.com/office/spreadsheetml/2009/9/main" objectType="CheckBox" fmlaLink="$F$50" lockText="1" noThreeD="1"/>
</file>

<file path=xl/ctrlProps/ctrlProp32.xml><?xml version="1.0" encoding="utf-8"?>
<formControlPr xmlns="http://schemas.microsoft.com/office/spreadsheetml/2009/9/main" objectType="CheckBox" fmlaLink="$F$57" lockText="1" noThreeD="1"/>
</file>

<file path=xl/ctrlProps/ctrlProp33.xml><?xml version="1.0" encoding="utf-8"?>
<formControlPr xmlns="http://schemas.microsoft.com/office/spreadsheetml/2009/9/main" objectType="CheckBox" fmlaLink="$F$58" lockText="1" noThreeD="1"/>
</file>

<file path=xl/ctrlProps/ctrlProp34.xml><?xml version="1.0" encoding="utf-8"?>
<formControlPr xmlns="http://schemas.microsoft.com/office/spreadsheetml/2009/9/main" objectType="CheckBox" fmlaLink="$F$61" lockText="1" noThreeD="1"/>
</file>

<file path=xl/ctrlProps/ctrlProp35.xml><?xml version="1.0" encoding="utf-8"?>
<formControlPr xmlns="http://schemas.microsoft.com/office/spreadsheetml/2009/9/main" objectType="CheckBox" fmlaLink="$F$62" lockText="1" noThreeD="1"/>
</file>

<file path=xl/ctrlProps/ctrlProp36.xml><?xml version="1.0" encoding="utf-8"?>
<formControlPr xmlns="http://schemas.microsoft.com/office/spreadsheetml/2009/9/main" objectType="CheckBox" fmlaLink="$F$65" lockText="1" noThreeD="1"/>
</file>

<file path=xl/ctrlProps/ctrlProp37.xml><?xml version="1.0" encoding="utf-8"?>
<formControlPr xmlns="http://schemas.microsoft.com/office/spreadsheetml/2009/9/main" objectType="CheckBox" fmlaLink="$F$66" lockText="1" noThreeD="1"/>
</file>

<file path=xl/ctrlProps/ctrlProp38.xml><?xml version="1.0" encoding="utf-8"?>
<formControlPr xmlns="http://schemas.microsoft.com/office/spreadsheetml/2009/9/main" objectType="CheckBox" fmlaLink="$F$69" lockText="1" noThreeD="1"/>
</file>

<file path=xl/ctrlProps/ctrlProp39.xml><?xml version="1.0" encoding="utf-8"?>
<formControlPr xmlns="http://schemas.microsoft.com/office/spreadsheetml/2009/9/main" objectType="CheckBox" fmlaLink="$F$70" lockText="1" noThreeD="1"/>
</file>

<file path=xl/ctrlProps/ctrlProp40.xml><?xml version="1.0" encoding="utf-8"?>
<formControlPr xmlns="http://schemas.microsoft.com/office/spreadsheetml/2009/9/main" objectType="CheckBox" fmlaLink="$F$73" lockText="1" noThreeD="1"/>
</file>

<file path=xl/ctrlProps/ctrlProp41.xml><?xml version="1.0" encoding="utf-8"?>
<formControlPr xmlns="http://schemas.microsoft.com/office/spreadsheetml/2009/9/main" objectType="CheckBox" fmlaLink="$F$74" lockText="1" noThreeD="1"/>
</file>

<file path=xl/ctrlProps/ctrlProp42.xml><?xml version="1.0" encoding="utf-8"?>
<formControlPr xmlns="http://schemas.microsoft.com/office/spreadsheetml/2009/9/main" objectType="CheckBox" fmlaLink="$F$77" lockText="1" noThreeD="1"/>
</file>

<file path=xl/ctrlProps/ctrlProp43.xml><?xml version="1.0" encoding="utf-8"?>
<formControlPr xmlns="http://schemas.microsoft.com/office/spreadsheetml/2009/9/main" objectType="CheckBox" fmlaLink="$F$78" lockText="1" noThreeD="1"/>
</file>

<file path=xl/ctrlProps/ctrlProp44.xml><?xml version="1.0" encoding="utf-8"?>
<formControlPr xmlns="http://schemas.microsoft.com/office/spreadsheetml/2009/9/main" objectType="CheckBox" fmlaLink="$F$81" lockText="1" noThreeD="1"/>
</file>

<file path=xl/ctrlProps/ctrlProp45.xml><?xml version="1.0" encoding="utf-8"?>
<formControlPr xmlns="http://schemas.microsoft.com/office/spreadsheetml/2009/9/main" objectType="CheckBox" fmlaLink="$F$82" lockText="1" noThreeD="1"/>
</file>

<file path=xl/ctrlProps/ctrlProp46.xml><?xml version="1.0" encoding="utf-8"?>
<formControlPr xmlns="http://schemas.microsoft.com/office/spreadsheetml/2009/9/main" objectType="CheckBox" fmlaLink="$F$85" lockText="1" noThreeD="1"/>
</file>

<file path=xl/ctrlProps/ctrlProp47.xml><?xml version="1.0" encoding="utf-8"?>
<formControlPr xmlns="http://schemas.microsoft.com/office/spreadsheetml/2009/9/main" objectType="CheckBox" fmlaLink="$F$86" lockText="1" noThreeD="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2442210</xdr:colOff>
      <xdr:row>6</xdr:row>
      <xdr:rowOff>171450</xdr:rowOff>
    </xdr:from>
    <xdr:to>
      <xdr:col>8</xdr:col>
      <xdr:colOff>282923</xdr:colOff>
      <xdr:row>8</xdr:row>
      <xdr:rowOff>136</xdr:rowOff>
    </xdr:to>
    <xdr:sp macro="[0]!Macro1"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609850" y="1466850"/>
          <a:ext cx="1495425" cy="219075"/>
        </a:xfrm>
        <a:prstGeom prst="rect">
          <a:avLst/>
        </a:prstGeom>
        <a:solidFill>
          <a:srgbClr val="0000FF"/>
        </a:solidFill>
        <a:ln w="9525">
          <a:solidFill>
            <a:srgbClr val="000000"/>
          </a:solidFill>
          <a:miter lim="800000"/>
          <a:headEnd/>
          <a:tailEnd/>
        </a:ln>
        <a:effectLst>
          <a:outerShdw dist="35921" dir="2700000" algn="ctr" rotWithShape="0">
            <a:srgbClr val="808080">
              <a:alpha val="50000"/>
            </a:srgbClr>
          </a:outerShdw>
        </a:effectLst>
      </xdr:spPr>
      <xdr:txBody>
        <a:bodyPr vertOverflow="clip" wrap="square" lIns="27432" tIns="22860" rIns="27432" bIns="0" anchor="t" upright="1"/>
        <a:lstStyle/>
        <a:p>
          <a:pPr algn="ctr" rtl="0">
            <a:defRPr sz="1000"/>
          </a:pPr>
          <a:r>
            <a:rPr lang="fr-FR" sz="1000" b="1" i="0" u="none" strike="noStrike" baseline="0">
              <a:solidFill>
                <a:srgbClr val="FFFFFF"/>
              </a:solidFill>
              <a:latin typeface="Arial"/>
              <a:cs typeface="Arial"/>
            </a:rPr>
            <a:t>parois types</a:t>
          </a:r>
        </a:p>
      </xdr:txBody>
    </xdr:sp>
    <xdr:clientData/>
  </xdr:twoCellAnchor>
  <mc:AlternateContent xmlns:mc="http://schemas.openxmlformats.org/markup-compatibility/2006">
    <mc:Choice xmlns:a14="http://schemas.microsoft.com/office/drawing/2010/main" Requires="a14">
      <xdr:twoCellAnchor>
        <xdr:from>
          <xdr:col>5</xdr:col>
          <xdr:colOff>320040</xdr:colOff>
          <xdr:row>78</xdr:row>
          <xdr:rowOff>152400</xdr:rowOff>
        </xdr:from>
        <xdr:to>
          <xdr:col>5</xdr:col>
          <xdr:colOff>495300</xdr:colOff>
          <xdr:row>79</xdr:row>
          <xdr:rowOff>144780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41</xdr:row>
          <xdr:rowOff>0</xdr:rowOff>
        </xdr:from>
        <xdr:to>
          <xdr:col>5</xdr:col>
          <xdr:colOff>495300</xdr:colOff>
          <xdr:row>41</xdr:row>
          <xdr:rowOff>144780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44</xdr:row>
          <xdr:rowOff>0</xdr:rowOff>
        </xdr:from>
        <xdr:to>
          <xdr:col>5</xdr:col>
          <xdr:colOff>495300</xdr:colOff>
          <xdr:row>44</xdr:row>
          <xdr:rowOff>144780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45</xdr:row>
          <xdr:rowOff>0</xdr:rowOff>
        </xdr:from>
        <xdr:to>
          <xdr:col>5</xdr:col>
          <xdr:colOff>495300</xdr:colOff>
          <xdr:row>45</xdr:row>
          <xdr:rowOff>152400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46</xdr:row>
          <xdr:rowOff>0</xdr:rowOff>
        </xdr:from>
        <xdr:to>
          <xdr:col>5</xdr:col>
          <xdr:colOff>495300</xdr:colOff>
          <xdr:row>46</xdr:row>
          <xdr:rowOff>144780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70</xdr:row>
          <xdr:rowOff>152400</xdr:rowOff>
        </xdr:from>
        <xdr:to>
          <xdr:col>5</xdr:col>
          <xdr:colOff>495300</xdr:colOff>
          <xdr:row>71</xdr:row>
          <xdr:rowOff>144780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74</xdr:row>
          <xdr:rowOff>152400</xdr:rowOff>
        </xdr:from>
        <xdr:to>
          <xdr:col>5</xdr:col>
          <xdr:colOff>495300</xdr:colOff>
          <xdr:row>75</xdr:row>
          <xdr:rowOff>144780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83</xdr:row>
          <xdr:rowOff>0</xdr:rowOff>
        </xdr:from>
        <xdr:to>
          <xdr:col>5</xdr:col>
          <xdr:colOff>495300</xdr:colOff>
          <xdr:row>83</xdr:row>
          <xdr:rowOff>144780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33</xdr:row>
          <xdr:rowOff>7620</xdr:rowOff>
        </xdr:from>
        <xdr:to>
          <xdr:col>5</xdr:col>
          <xdr:colOff>495300</xdr:colOff>
          <xdr:row>33</xdr:row>
          <xdr:rowOff>144780</xdr:rowOff>
        </xdr:to>
        <xdr:sp macro="" textlink="">
          <xdr:nvSpPr>
            <xdr:cNvPr id="1243" name="Check Box 219" descr="&#10;"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36</xdr:row>
          <xdr:rowOff>0</xdr:rowOff>
        </xdr:from>
        <xdr:to>
          <xdr:col>5</xdr:col>
          <xdr:colOff>495300</xdr:colOff>
          <xdr:row>36</xdr:row>
          <xdr:rowOff>144780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32</xdr:row>
          <xdr:rowOff>0</xdr:rowOff>
        </xdr:from>
        <xdr:to>
          <xdr:col>5</xdr:col>
          <xdr:colOff>495300</xdr:colOff>
          <xdr:row>32</xdr:row>
          <xdr:rowOff>144780</xdr:rowOff>
        </xdr:to>
        <xdr:sp macro="" textlink="">
          <xdr:nvSpPr>
            <xdr:cNvPr id="1392" name="Check Box 368" descr="&#10;"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67</xdr:row>
          <xdr:rowOff>0</xdr:rowOff>
        </xdr:from>
        <xdr:to>
          <xdr:col>5</xdr:col>
          <xdr:colOff>495300</xdr:colOff>
          <xdr:row>67</xdr:row>
          <xdr:rowOff>144780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55</xdr:row>
          <xdr:rowOff>0</xdr:rowOff>
        </xdr:from>
        <xdr:to>
          <xdr:col>5</xdr:col>
          <xdr:colOff>495300</xdr:colOff>
          <xdr:row>55</xdr:row>
          <xdr:rowOff>144780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58</xdr:row>
          <xdr:rowOff>0</xdr:rowOff>
        </xdr:from>
        <xdr:to>
          <xdr:col>5</xdr:col>
          <xdr:colOff>495300</xdr:colOff>
          <xdr:row>58</xdr:row>
          <xdr:rowOff>144780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59</xdr:row>
          <xdr:rowOff>0</xdr:rowOff>
        </xdr:from>
        <xdr:to>
          <xdr:col>5</xdr:col>
          <xdr:colOff>495300</xdr:colOff>
          <xdr:row>59</xdr:row>
          <xdr:rowOff>144780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62</xdr:row>
          <xdr:rowOff>0</xdr:rowOff>
        </xdr:from>
        <xdr:to>
          <xdr:col>5</xdr:col>
          <xdr:colOff>495300</xdr:colOff>
          <xdr:row>62</xdr:row>
          <xdr:rowOff>144780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63</xdr:row>
          <xdr:rowOff>0</xdr:rowOff>
        </xdr:from>
        <xdr:to>
          <xdr:col>5</xdr:col>
          <xdr:colOff>495300</xdr:colOff>
          <xdr:row>63</xdr:row>
          <xdr:rowOff>144780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46</xdr:row>
          <xdr:rowOff>220980</xdr:rowOff>
        </xdr:from>
        <xdr:to>
          <xdr:col>5</xdr:col>
          <xdr:colOff>495300</xdr:colOff>
          <xdr:row>47</xdr:row>
          <xdr:rowOff>160020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86</xdr:row>
          <xdr:rowOff>0</xdr:rowOff>
        </xdr:from>
        <xdr:to>
          <xdr:col>5</xdr:col>
          <xdr:colOff>495300</xdr:colOff>
          <xdr:row>86</xdr:row>
          <xdr:rowOff>144780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50</xdr:row>
          <xdr:rowOff>0</xdr:rowOff>
        </xdr:from>
        <xdr:to>
          <xdr:col>5</xdr:col>
          <xdr:colOff>495300</xdr:colOff>
          <xdr:row>50</xdr:row>
          <xdr:rowOff>144780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66</xdr:row>
          <xdr:rowOff>0</xdr:rowOff>
        </xdr:from>
        <xdr:to>
          <xdr:col>5</xdr:col>
          <xdr:colOff>495300</xdr:colOff>
          <xdr:row>66</xdr:row>
          <xdr:rowOff>144780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69</xdr:row>
          <xdr:rowOff>152400</xdr:rowOff>
        </xdr:from>
        <xdr:to>
          <xdr:col>5</xdr:col>
          <xdr:colOff>495300</xdr:colOff>
          <xdr:row>70</xdr:row>
          <xdr:rowOff>144780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73</xdr:row>
          <xdr:rowOff>152400</xdr:rowOff>
        </xdr:from>
        <xdr:to>
          <xdr:col>5</xdr:col>
          <xdr:colOff>495300</xdr:colOff>
          <xdr:row>74</xdr:row>
          <xdr:rowOff>144780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77</xdr:row>
          <xdr:rowOff>152400</xdr:rowOff>
        </xdr:from>
        <xdr:to>
          <xdr:col>5</xdr:col>
          <xdr:colOff>495300</xdr:colOff>
          <xdr:row>78</xdr:row>
          <xdr:rowOff>144780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82</xdr:row>
          <xdr:rowOff>0</xdr:rowOff>
        </xdr:from>
        <xdr:to>
          <xdr:col>5</xdr:col>
          <xdr:colOff>495300</xdr:colOff>
          <xdr:row>82</xdr:row>
          <xdr:rowOff>144780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34</xdr:row>
          <xdr:rowOff>7620</xdr:rowOff>
        </xdr:from>
        <xdr:to>
          <xdr:col>5</xdr:col>
          <xdr:colOff>495300</xdr:colOff>
          <xdr:row>34</xdr:row>
          <xdr:rowOff>144780</xdr:rowOff>
        </xdr:to>
        <xdr:sp macro="" textlink="">
          <xdr:nvSpPr>
            <xdr:cNvPr id="1419" name="Check Box 395" descr="&#10;"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35</xdr:row>
          <xdr:rowOff>7620</xdr:rowOff>
        </xdr:from>
        <xdr:to>
          <xdr:col>5</xdr:col>
          <xdr:colOff>495300</xdr:colOff>
          <xdr:row>35</xdr:row>
          <xdr:rowOff>144780</xdr:rowOff>
        </xdr:to>
        <xdr:sp macro="" textlink="">
          <xdr:nvSpPr>
            <xdr:cNvPr id="1420" name="Check Box 396" descr="&#10;"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42</xdr:row>
          <xdr:rowOff>0</xdr:rowOff>
        </xdr:from>
        <xdr:to>
          <xdr:col>5</xdr:col>
          <xdr:colOff>495300</xdr:colOff>
          <xdr:row>42</xdr:row>
          <xdr:rowOff>144780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327660</xdr:colOff>
          <xdr:row>43</xdr:row>
          <xdr:rowOff>0</xdr:rowOff>
        </xdr:from>
        <xdr:to>
          <xdr:col>5</xdr:col>
          <xdr:colOff>495300</xdr:colOff>
          <xdr:row>43</xdr:row>
          <xdr:rowOff>144780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47</xdr:row>
          <xdr:rowOff>220980</xdr:rowOff>
        </xdr:from>
        <xdr:to>
          <xdr:col>5</xdr:col>
          <xdr:colOff>495300</xdr:colOff>
          <xdr:row>48</xdr:row>
          <xdr:rowOff>160020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48</xdr:row>
          <xdr:rowOff>220980</xdr:rowOff>
        </xdr:from>
        <xdr:to>
          <xdr:col>5</xdr:col>
          <xdr:colOff>495300</xdr:colOff>
          <xdr:row>49</xdr:row>
          <xdr:rowOff>160020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56</xdr:row>
          <xdr:rowOff>0</xdr:rowOff>
        </xdr:from>
        <xdr:to>
          <xdr:col>5</xdr:col>
          <xdr:colOff>495300</xdr:colOff>
          <xdr:row>56</xdr:row>
          <xdr:rowOff>144780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57</xdr:row>
          <xdr:rowOff>0</xdr:rowOff>
        </xdr:from>
        <xdr:to>
          <xdr:col>5</xdr:col>
          <xdr:colOff>495300</xdr:colOff>
          <xdr:row>57</xdr:row>
          <xdr:rowOff>144780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60</xdr:row>
          <xdr:rowOff>0</xdr:rowOff>
        </xdr:from>
        <xdr:to>
          <xdr:col>5</xdr:col>
          <xdr:colOff>495300</xdr:colOff>
          <xdr:row>60</xdr:row>
          <xdr:rowOff>144780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61</xdr:row>
          <xdr:rowOff>0</xdr:rowOff>
        </xdr:from>
        <xdr:to>
          <xdr:col>5</xdr:col>
          <xdr:colOff>495300</xdr:colOff>
          <xdr:row>61</xdr:row>
          <xdr:rowOff>144780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64</xdr:row>
          <xdr:rowOff>0</xdr:rowOff>
        </xdr:from>
        <xdr:to>
          <xdr:col>5</xdr:col>
          <xdr:colOff>495300</xdr:colOff>
          <xdr:row>64</xdr:row>
          <xdr:rowOff>144780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65</xdr:row>
          <xdr:rowOff>0</xdr:rowOff>
        </xdr:from>
        <xdr:to>
          <xdr:col>5</xdr:col>
          <xdr:colOff>495300</xdr:colOff>
          <xdr:row>65</xdr:row>
          <xdr:rowOff>144780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68</xdr:row>
          <xdr:rowOff>0</xdr:rowOff>
        </xdr:from>
        <xdr:to>
          <xdr:col>5</xdr:col>
          <xdr:colOff>495300</xdr:colOff>
          <xdr:row>68</xdr:row>
          <xdr:rowOff>144780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69</xdr:row>
          <xdr:rowOff>0</xdr:rowOff>
        </xdr:from>
        <xdr:to>
          <xdr:col>5</xdr:col>
          <xdr:colOff>495300</xdr:colOff>
          <xdr:row>69</xdr:row>
          <xdr:rowOff>144780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71</xdr:row>
          <xdr:rowOff>152400</xdr:rowOff>
        </xdr:from>
        <xdr:to>
          <xdr:col>5</xdr:col>
          <xdr:colOff>495300</xdr:colOff>
          <xdr:row>72</xdr:row>
          <xdr:rowOff>144780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72</xdr:row>
          <xdr:rowOff>152400</xdr:rowOff>
        </xdr:from>
        <xdr:to>
          <xdr:col>5</xdr:col>
          <xdr:colOff>495300</xdr:colOff>
          <xdr:row>73</xdr:row>
          <xdr:rowOff>144780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75</xdr:row>
          <xdr:rowOff>152400</xdr:rowOff>
        </xdr:from>
        <xdr:to>
          <xdr:col>5</xdr:col>
          <xdr:colOff>495300</xdr:colOff>
          <xdr:row>76</xdr:row>
          <xdr:rowOff>144780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76</xdr:row>
          <xdr:rowOff>152400</xdr:rowOff>
        </xdr:from>
        <xdr:to>
          <xdr:col>5</xdr:col>
          <xdr:colOff>495300</xdr:colOff>
          <xdr:row>77</xdr:row>
          <xdr:rowOff>144780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79</xdr:row>
          <xdr:rowOff>152400</xdr:rowOff>
        </xdr:from>
        <xdr:to>
          <xdr:col>5</xdr:col>
          <xdr:colOff>495300</xdr:colOff>
          <xdr:row>80</xdr:row>
          <xdr:rowOff>144780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80</xdr:row>
          <xdr:rowOff>152400</xdr:rowOff>
        </xdr:from>
        <xdr:to>
          <xdr:col>5</xdr:col>
          <xdr:colOff>495300</xdr:colOff>
          <xdr:row>81</xdr:row>
          <xdr:rowOff>144780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84</xdr:row>
          <xdr:rowOff>0</xdr:rowOff>
        </xdr:from>
        <xdr:to>
          <xdr:col>5</xdr:col>
          <xdr:colOff>495300</xdr:colOff>
          <xdr:row>84</xdr:row>
          <xdr:rowOff>144780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320040</xdr:colOff>
          <xdr:row>85</xdr:row>
          <xdr:rowOff>0</xdr:rowOff>
        </xdr:from>
        <xdr:to>
          <xdr:col>5</xdr:col>
          <xdr:colOff>495300</xdr:colOff>
          <xdr:row>85</xdr:row>
          <xdr:rowOff>144780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143</xdr:row>
          <xdr:rowOff>30480</xdr:rowOff>
        </xdr:from>
        <xdr:to>
          <xdr:col>2</xdr:col>
          <xdr:colOff>1828800</xdr:colOff>
          <xdr:row>145</xdr:row>
          <xdr:rowOff>76200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Vérification et calcul du montant de la subvention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137160</xdr:colOff>
          <xdr:row>35</xdr:row>
          <xdr:rowOff>45720</xdr:rowOff>
        </xdr:from>
        <xdr:to>
          <xdr:col>2</xdr:col>
          <xdr:colOff>2659380</xdr:colOff>
          <xdr:row>36</xdr:row>
          <xdr:rowOff>76200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44</xdr:row>
          <xdr:rowOff>121920</xdr:rowOff>
        </xdr:from>
        <xdr:to>
          <xdr:col>2</xdr:col>
          <xdr:colOff>2644140</xdr:colOff>
          <xdr:row>46</xdr:row>
          <xdr:rowOff>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49</xdr:row>
          <xdr:rowOff>45720</xdr:rowOff>
        </xdr:from>
        <xdr:to>
          <xdr:col>2</xdr:col>
          <xdr:colOff>2644140</xdr:colOff>
          <xdr:row>50</xdr:row>
          <xdr:rowOff>76200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129540</xdr:colOff>
          <xdr:row>53</xdr:row>
          <xdr:rowOff>91440</xdr:rowOff>
        </xdr:from>
        <xdr:to>
          <xdr:col>2</xdr:col>
          <xdr:colOff>2651760</xdr:colOff>
          <xdr:row>54</xdr:row>
          <xdr:rowOff>121920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57</xdr:row>
          <xdr:rowOff>45720</xdr:rowOff>
        </xdr:from>
        <xdr:to>
          <xdr:col>2</xdr:col>
          <xdr:colOff>2644140</xdr:colOff>
          <xdr:row>58</xdr:row>
          <xdr:rowOff>76200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65</xdr:row>
          <xdr:rowOff>45720</xdr:rowOff>
        </xdr:from>
        <xdr:to>
          <xdr:col>2</xdr:col>
          <xdr:colOff>2644140</xdr:colOff>
          <xdr:row>66</xdr:row>
          <xdr:rowOff>76200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61</xdr:row>
          <xdr:rowOff>45720</xdr:rowOff>
        </xdr:from>
        <xdr:to>
          <xdr:col>2</xdr:col>
          <xdr:colOff>2644140</xdr:colOff>
          <xdr:row>62</xdr:row>
          <xdr:rowOff>76200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69</xdr:row>
          <xdr:rowOff>45720</xdr:rowOff>
        </xdr:from>
        <xdr:to>
          <xdr:col>2</xdr:col>
          <xdr:colOff>2644140</xdr:colOff>
          <xdr:row>70</xdr:row>
          <xdr:rowOff>76200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73</xdr:row>
          <xdr:rowOff>91440</xdr:rowOff>
        </xdr:from>
        <xdr:to>
          <xdr:col>2</xdr:col>
          <xdr:colOff>2644140</xdr:colOff>
          <xdr:row>74</xdr:row>
          <xdr:rowOff>121920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77</xdr:row>
          <xdr:rowOff>45720</xdr:rowOff>
        </xdr:from>
        <xdr:to>
          <xdr:col>2</xdr:col>
          <xdr:colOff>2644140</xdr:colOff>
          <xdr:row>78</xdr:row>
          <xdr:rowOff>76200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81</xdr:row>
          <xdr:rowOff>45720</xdr:rowOff>
        </xdr:from>
        <xdr:to>
          <xdr:col>2</xdr:col>
          <xdr:colOff>2644140</xdr:colOff>
          <xdr:row>82</xdr:row>
          <xdr:rowOff>76200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121920</xdr:colOff>
          <xdr:row>85</xdr:row>
          <xdr:rowOff>91440</xdr:rowOff>
        </xdr:from>
        <xdr:to>
          <xdr:col>2</xdr:col>
          <xdr:colOff>2644140</xdr:colOff>
          <xdr:row>86</xdr:row>
          <xdr:rowOff>121920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Calcul de parois équivalentes</a:t>
              </a:r>
            </a:p>
          </xdr:txBody>
        </xdr:sp>
        <xdr:clientData fPrintsWithSheet="0"/>
      </xdr:twoCellAnchor>
    </mc:Choice>
    <mc:Fallback/>
  </mc:AlternateContent>
  <xdr:twoCellAnchor editAs="oneCell">
    <xdr:from>
      <xdr:col>11</xdr:col>
      <xdr:colOff>544831</xdr:colOff>
      <xdr:row>9</xdr:row>
      <xdr:rowOff>34290</xdr:rowOff>
    </xdr:from>
    <xdr:to>
      <xdr:col>19</xdr:col>
      <xdr:colOff>401802</xdr:colOff>
      <xdr:row>14</xdr:row>
      <xdr:rowOff>285570</xdr:rowOff>
    </xdr:to>
    <xdr:pic>
      <xdr:nvPicPr>
        <xdr:cNvPr id="72" name="Image 71" descr="Accueil - Energie Plus Le Site">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2711" y="2084070"/>
          <a:ext cx="2855441" cy="145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24764</xdr:colOff>
      <xdr:row>0</xdr:row>
      <xdr:rowOff>434340</xdr:rowOff>
    </xdr:from>
    <xdr:to>
      <xdr:col>19</xdr:col>
      <xdr:colOff>250545</xdr:colOff>
      <xdr:row>8</xdr:row>
      <xdr:rowOff>20775</xdr:rowOff>
    </xdr:to>
    <xdr:pic>
      <xdr:nvPicPr>
        <xdr:cNvPr id="73" name="Imag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9404" y="434340"/>
          <a:ext cx="2427960" cy="144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678180</xdr:colOff>
          <xdr:row>131</xdr:row>
          <xdr:rowOff>0</xdr:rowOff>
        </xdr:from>
        <xdr:to>
          <xdr:col>9</xdr:col>
          <xdr:colOff>266700</xdr:colOff>
          <xdr:row>140</xdr:row>
          <xdr:rowOff>106680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systèmes de type 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640080</xdr:colOff>
          <xdr:row>130</xdr:row>
          <xdr:rowOff>160020</xdr:rowOff>
        </xdr:from>
        <xdr:to>
          <xdr:col>2</xdr:col>
          <xdr:colOff>2926080</xdr:colOff>
          <xdr:row>140</xdr:row>
          <xdr:rowOff>99060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systèmes de type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59</xdr:row>
          <xdr:rowOff>99060</xdr:rowOff>
        </xdr:from>
        <xdr:to>
          <xdr:col>3</xdr:col>
          <xdr:colOff>266700</xdr:colOff>
          <xdr:row>62</xdr:row>
          <xdr:rowOff>30480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Validation de l'encodage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1043940</xdr:colOff>
          <xdr:row>59</xdr:row>
          <xdr:rowOff>99060</xdr:rowOff>
        </xdr:from>
        <xdr:to>
          <xdr:col>4</xdr:col>
          <xdr:colOff>1043940</xdr:colOff>
          <xdr:row>62</xdr:row>
          <xdr:rowOff>30480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29</xdr:row>
          <xdr:rowOff>99060</xdr:rowOff>
        </xdr:from>
        <xdr:to>
          <xdr:col>3</xdr:col>
          <xdr:colOff>266700</xdr:colOff>
          <xdr:row>32</xdr:row>
          <xdr:rowOff>30480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Validation de l'encodage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1043940</xdr:colOff>
          <xdr:row>29</xdr:row>
          <xdr:rowOff>99060</xdr:rowOff>
        </xdr:from>
        <xdr:to>
          <xdr:col>4</xdr:col>
          <xdr:colOff>1043940</xdr:colOff>
          <xdr:row>32</xdr:row>
          <xdr:rowOff>30480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563880</xdr:colOff>
          <xdr:row>44</xdr:row>
          <xdr:rowOff>144780</xdr:rowOff>
        </xdr:from>
        <xdr:to>
          <xdr:col>6</xdr:col>
          <xdr:colOff>350520</xdr:colOff>
          <xdr:row>47</xdr:row>
          <xdr:rowOff>45720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93</xdr:row>
          <xdr:rowOff>0</xdr:rowOff>
        </xdr:from>
        <xdr:to>
          <xdr:col>6</xdr:col>
          <xdr:colOff>350520</xdr:colOff>
          <xdr:row>95</xdr:row>
          <xdr:rowOff>45720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143</xdr:row>
          <xdr:rowOff>0</xdr:rowOff>
        </xdr:from>
        <xdr:to>
          <xdr:col>6</xdr:col>
          <xdr:colOff>350520</xdr:colOff>
          <xdr:row>145</xdr:row>
          <xdr:rowOff>45720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193</xdr:row>
          <xdr:rowOff>0</xdr:rowOff>
        </xdr:from>
        <xdr:to>
          <xdr:col>6</xdr:col>
          <xdr:colOff>350520</xdr:colOff>
          <xdr:row>195</xdr:row>
          <xdr:rowOff>45720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243</xdr:row>
          <xdr:rowOff>0</xdr:rowOff>
        </xdr:from>
        <xdr:to>
          <xdr:col>6</xdr:col>
          <xdr:colOff>350520</xdr:colOff>
          <xdr:row>245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293</xdr:row>
          <xdr:rowOff>0</xdr:rowOff>
        </xdr:from>
        <xdr:to>
          <xdr:col>6</xdr:col>
          <xdr:colOff>350520</xdr:colOff>
          <xdr:row>295</xdr:row>
          <xdr:rowOff>45720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343</xdr:row>
          <xdr:rowOff>0</xdr:rowOff>
        </xdr:from>
        <xdr:to>
          <xdr:col>6</xdr:col>
          <xdr:colOff>350520</xdr:colOff>
          <xdr:row>345</xdr:row>
          <xdr:rowOff>45720</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393</xdr:row>
          <xdr:rowOff>0</xdr:rowOff>
        </xdr:from>
        <xdr:to>
          <xdr:col>6</xdr:col>
          <xdr:colOff>350520</xdr:colOff>
          <xdr:row>395</xdr:row>
          <xdr:rowOff>45720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443</xdr:row>
          <xdr:rowOff>0</xdr:rowOff>
        </xdr:from>
        <xdr:to>
          <xdr:col>6</xdr:col>
          <xdr:colOff>350520</xdr:colOff>
          <xdr:row>445</xdr:row>
          <xdr:rowOff>45720</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493</xdr:row>
          <xdr:rowOff>0</xdr:rowOff>
        </xdr:from>
        <xdr:to>
          <xdr:col>6</xdr:col>
          <xdr:colOff>350520</xdr:colOff>
          <xdr:row>495</xdr:row>
          <xdr:rowOff>45720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543</xdr:row>
          <xdr:rowOff>0</xdr:rowOff>
        </xdr:from>
        <xdr:to>
          <xdr:col>6</xdr:col>
          <xdr:colOff>350520</xdr:colOff>
          <xdr:row>545</xdr:row>
          <xdr:rowOff>45720</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593</xdr:row>
          <xdr:rowOff>0</xdr:rowOff>
        </xdr:from>
        <xdr:to>
          <xdr:col>6</xdr:col>
          <xdr:colOff>350520</xdr:colOff>
          <xdr:row>595</xdr:row>
          <xdr:rowOff>45720</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Encodage des valeurs dans le tableau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563880</xdr:colOff>
          <xdr:row>40</xdr:row>
          <xdr:rowOff>129540</xdr:rowOff>
        </xdr:from>
        <xdr:to>
          <xdr:col>6</xdr:col>
          <xdr:colOff>350520</xdr:colOff>
          <xdr:row>43</xdr:row>
          <xdr:rowOff>45720</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89</xdr:row>
          <xdr:rowOff>0</xdr:rowOff>
        </xdr:from>
        <xdr:to>
          <xdr:col>6</xdr:col>
          <xdr:colOff>342900</xdr:colOff>
          <xdr:row>91</xdr:row>
          <xdr:rowOff>83820</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139</xdr:row>
          <xdr:rowOff>0</xdr:rowOff>
        </xdr:from>
        <xdr:to>
          <xdr:col>6</xdr:col>
          <xdr:colOff>342900</xdr:colOff>
          <xdr:row>141</xdr:row>
          <xdr:rowOff>83820</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189</xdr:row>
          <xdr:rowOff>0</xdr:rowOff>
        </xdr:from>
        <xdr:to>
          <xdr:col>6</xdr:col>
          <xdr:colOff>342900</xdr:colOff>
          <xdr:row>191</xdr:row>
          <xdr:rowOff>83820</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239</xdr:row>
          <xdr:rowOff>0</xdr:rowOff>
        </xdr:from>
        <xdr:to>
          <xdr:col>6</xdr:col>
          <xdr:colOff>342900</xdr:colOff>
          <xdr:row>241</xdr:row>
          <xdr:rowOff>83820</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289</xdr:row>
          <xdr:rowOff>0</xdr:rowOff>
        </xdr:from>
        <xdr:to>
          <xdr:col>6</xdr:col>
          <xdr:colOff>342900</xdr:colOff>
          <xdr:row>291</xdr:row>
          <xdr:rowOff>83820</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339</xdr:row>
          <xdr:rowOff>0</xdr:rowOff>
        </xdr:from>
        <xdr:to>
          <xdr:col>6</xdr:col>
          <xdr:colOff>342900</xdr:colOff>
          <xdr:row>341</xdr:row>
          <xdr:rowOff>83820</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389</xdr:row>
          <xdr:rowOff>0</xdr:rowOff>
        </xdr:from>
        <xdr:to>
          <xdr:col>6</xdr:col>
          <xdr:colOff>342900</xdr:colOff>
          <xdr:row>391</xdr:row>
          <xdr:rowOff>83820</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439</xdr:row>
          <xdr:rowOff>0</xdr:rowOff>
        </xdr:from>
        <xdr:to>
          <xdr:col>6</xdr:col>
          <xdr:colOff>342900</xdr:colOff>
          <xdr:row>441</xdr:row>
          <xdr:rowOff>83820</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489</xdr:row>
          <xdr:rowOff>0</xdr:rowOff>
        </xdr:from>
        <xdr:to>
          <xdr:col>6</xdr:col>
          <xdr:colOff>342900</xdr:colOff>
          <xdr:row>491</xdr:row>
          <xdr:rowOff>83820</xdr:rowOff>
        </xdr:to>
        <xdr:sp macro="" textlink="">
          <xdr:nvSpPr>
            <xdr:cNvPr id="3099" name="Button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539</xdr:row>
          <xdr:rowOff>0</xdr:rowOff>
        </xdr:from>
        <xdr:to>
          <xdr:col>6</xdr:col>
          <xdr:colOff>342900</xdr:colOff>
          <xdr:row>541</xdr:row>
          <xdr:rowOff>83820</xdr:rowOff>
        </xdr:to>
        <xdr:sp macro="" textlink="">
          <xdr:nvSpPr>
            <xdr:cNvPr id="3100" name="Button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589</xdr:row>
          <xdr:rowOff>0</xdr:rowOff>
        </xdr:from>
        <xdr:to>
          <xdr:col>6</xdr:col>
          <xdr:colOff>342900</xdr:colOff>
          <xdr:row>591</xdr:row>
          <xdr:rowOff>83820</xdr:rowOff>
        </xdr:to>
        <xdr:sp macro="" textlink="">
          <xdr:nvSpPr>
            <xdr:cNvPr id="3101" name="Button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Retour sans encodage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472440</xdr:colOff>
      <xdr:row>2</xdr:row>
      <xdr:rowOff>7620</xdr:rowOff>
    </xdr:from>
    <xdr:to>
      <xdr:col>1</xdr:col>
      <xdr:colOff>373380</xdr:colOff>
      <xdr:row>3</xdr:row>
      <xdr:rowOff>182880</xdr:rowOff>
    </xdr:to>
    <xdr:pic>
      <xdr:nvPicPr>
        <xdr:cNvPr id="2322" name="Picture 1" descr="WARNING">
          <a:extLst>
            <a:ext uri="{FF2B5EF4-FFF2-40B4-BE49-F238E27FC236}">
              <a16:creationId xmlns:a16="http://schemas.microsoft.com/office/drawing/2014/main" id="{00000000-0008-0000-03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 y="342900"/>
          <a:ext cx="3733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289560</xdr:colOff>
      <xdr:row>4</xdr:row>
      <xdr:rowOff>118110</xdr:rowOff>
    </xdr:from>
    <xdr:to>
      <xdr:col>5</xdr:col>
      <xdr:colOff>480149</xdr:colOff>
      <xdr:row>5</xdr:row>
      <xdr:rowOff>164068</xdr:rowOff>
    </xdr:to>
    <xdr:sp macro="[0]!Macro2"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867275" y="714375"/>
          <a:ext cx="1657350" cy="238125"/>
        </a:xfrm>
        <a:prstGeom prst="rect">
          <a:avLst/>
        </a:prstGeom>
        <a:solidFill>
          <a:srgbClr val="0000FF"/>
        </a:solidFill>
        <a:ln w="9525">
          <a:solidFill>
            <a:srgbClr val="000000"/>
          </a:solidFill>
          <a:miter lim="800000"/>
          <a:headEnd/>
          <a:tailEnd/>
        </a:ln>
        <a:effectLst>
          <a:outerShdw dist="53882" dir="2700000" algn="ctr" rotWithShape="0">
            <a:srgbClr val="808080">
              <a:alpha val="50000"/>
            </a:srgbClr>
          </a:outerShdw>
        </a:effectLst>
      </xdr:spPr>
      <xdr:txBody>
        <a:bodyPr vertOverflow="clip" wrap="square" lIns="36576" tIns="27432" rIns="36576" bIns="0" anchor="t" upright="1"/>
        <a:lstStyle/>
        <a:p>
          <a:pPr algn="ctr" rtl="0">
            <a:defRPr sz="1000"/>
          </a:pPr>
          <a:r>
            <a:rPr lang="fr-FR" sz="1200" b="1" i="0" u="none" strike="noStrike" baseline="0">
              <a:solidFill>
                <a:srgbClr val="FFFFFF"/>
              </a:solidFill>
              <a:latin typeface="Arial"/>
              <a:cs typeface="Arial"/>
            </a:rPr>
            <a:t>retour</a:t>
          </a:r>
        </a:p>
      </xdr:txBody>
    </xdr:sp>
    <xdr:clientData/>
  </xdr:twoCellAnchor>
  <xdr:twoCellAnchor>
    <xdr:from>
      <xdr:col>2</xdr:col>
      <xdr:colOff>224790</xdr:colOff>
      <xdr:row>57</xdr:row>
      <xdr:rowOff>41910</xdr:rowOff>
    </xdr:from>
    <xdr:to>
      <xdr:col>4</xdr:col>
      <xdr:colOff>91330</xdr:colOff>
      <xdr:row>59</xdr:row>
      <xdr:rowOff>714</xdr:rowOff>
    </xdr:to>
    <xdr:sp macro="[0]!Macro3" textlink="">
      <xdr:nvSpPr>
        <xdr:cNvPr id="2051" name="Texte 11">
          <a:extLst>
            <a:ext uri="{FF2B5EF4-FFF2-40B4-BE49-F238E27FC236}">
              <a16:creationId xmlns:a16="http://schemas.microsoft.com/office/drawing/2014/main" id="{00000000-0008-0000-0300-000003080000}"/>
            </a:ext>
          </a:extLst>
        </xdr:cNvPr>
        <xdr:cNvSpPr txBox="1">
          <a:spLocks noChangeArrowheads="1"/>
        </xdr:cNvSpPr>
      </xdr:nvSpPr>
      <xdr:spPr bwMode="auto">
        <a:xfrm>
          <a:off x="3619500" y="7962900"/>
          <a:ext cx="1895475" cy="247650"/>
        </a:xfrm>
        <a:prstGeom prst="rect">
          <a:avLst/>
        </a:prstGeom>
        <a:solidFill>
          <a:srgbClr val="FF0000"/>
        </a:solidFill>
        <a:ln w="1">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fr-FR" sz="1000" b="1" i="0" u="none" strike="noStrike" baseline="0">
              <a:solidFill>
                <a:srgbClr val="FFFFFF"/>
              </a:solidFill>
              <a:latin typeface="Arial"/>
              <a:cs typeface="Arial"/>
            </a:rPr>
            <a:t>Imprimer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3.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3.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3.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P286"/>
  <sheetViews>
    <sheetView showGridLines="0" showRowColHeaders="0" tabSelected="1" topLeftCell="A125" zoomScaleNormal="100" workbookViewId="0">
      <selection activeCell="C199" sqref="C199:J215"/>
    </sheetView>
  </sheetViews>
  <sheetFormatPr baseColWidth="10" defaultColWidth="0" defaultRowHeight="13.2" zeroHeight="1" x14ac:dyDescent="0.25"/>
  <cols>
    <col min="1" max="1" width="0.88671875" customWidth="1"/>
    <col min="2" max="2" width="3" customWidth="1"/>
    <col min="3" max="3" width="45.77734375" customWidth="1"/>
    <col min="4" max="5" width="9.6640625" customWidth="1"/>
    <col min="6" max="6" width="12" customWidth="1"/>
    <col min="7" max="7" width="13.88671875" customWidth="1"/>
    <col min="8" max="8" width="13" customWidth="1"/>
    <col min="9" max="9" width="12.44140625" customWidth="1"/>
    <col min="10" max="10" width="9.6640625" customWidth="1"/>
    <col min="11" max="11" width="11.5546875" customWidth="1"/>
    <col min="12" max="12" width="10.88671875" customWidth="1"/>
    <col min="13" max="13" width="10.6640625" style="104" hidden="1" customWidth="1"/>
    <col min="14" max="14" width="21.109375" style="104" hidden="1" customWidth="1"/>
    <col min="15" max="15" width="16.44140625" style="104" hidden="1" customWidth="1"/>
    <col min="16" max="17" width="11.5546875" style="104" hidden="1" customWidth="1"/>
    <col min="18" max="18" width="20.33203125" style="104" customWidth="1"/>
    <col min="19" max="21" width="11.5546875" customWidth="1"/>
    <col min="22" max="25" width="11.5546875" hidden="1" customWidth="1"/>
    <col min="26" max="26" width="28" hidden="1" customWidth="1"/>
    <col min="27" max="30" width="11.5546875" hidden="1" customWidth="1"/>
    <col min="31" max="31" width="30" hidden="1" customWidth="1"/>
    <col min="32" max="42" width="0" hidden="1" customWidth="1"/>
    <col min="43" max="16384" width="11.5546875" hidden="1"/>
  </cols>
  <sheetData>
    <row r="1" spans="2:35" ht="39.75" customHeight="1" x14ac:dyDescent="0.25">
      <c r="D1" s="41" t="s">
        <v>66</v>
      </c>
      <c r="L1" s="104"/>
      <c r="AF1" s="253" t="s">
        <v>118</v>
      </c>
      <c r="AG1" s="255" t="s">
        <v>119</v>
      </c>
      <c r="AH1" s="225" t="s">
        <v>120</v>
      </c>
      <c r="AI1" s="225" t="s">
        <v>121</v>
      </c>
    </row>
    <row r="2" spans="2:35" ht="14.4" thickBot="1" x14ac:dyDescent="0.35">
      <c r="C2" s="45"/>
      <c r="D2" s="42" t="s">
        <v>0</v>
      </c>
      <c r="E2" s="4"/>
      <c r="F2" s="4"/>
      <c r="G2" s="4"/>
      <c r="H2" s="4"/>
      <c r="I2" s="5"/>
      <c r="J2" s="6"/>
      <c r="L2" s="104"/>
      <c r="Z2" s="55" t="s">
        <v>90</v>
      </c>
      <c r="AE2" s="55" t="s">
        <v>100</v>
      </c>
      <c r="AF2" s="254"/>
      <c r="AG2" s="256"/>
      <c r="AH2" s="226"/>
      <c r="AI2" s="249"/>
    </row>
    <row r="3" spans="2:35" ht="14.4" thickBot="1" x14ac:dyDescent="0.35">
      <c r="C3" s="44"/>
      <c r="D3" s="43" t="s">
        <v>1</v>
      </c>
      <c r="E3" s="1"/>
      <c r="F3" s="1"/>
      <c r="G3" s="1"/>
      <c r="H3" s="1"/>
      <c r="I3" s="2"/>
      <c r="J3" s="3"/>
      <c r="L3" s="212"/>
      <c r="Z3" s="55" t="s">
        <v>93</v>
      </c>
      <c r="AA3">
        <v>34.479999999999997</v>
      </c>
      <c r="AE3" s="67" t="s">
        <v>93</v>
      </c>
      <c r="AF3" s="68">
        <f t="shared" ref="AF3:AF8" si="0">ROUND(AA3*$AB$31,0)</f>
        <v>26</v>
      </c>
      <c r="AG3" s="68">
        <f t="shared" ref="AG3:AG8" si="1">ROUND(AA3*$AB$30,0)</f>
        <v>28</v>
      </c>
      <c r="AH3" s="68">
        <f t="shared" ref="AH3:AH9" si="2">ROUND(AA3*$AB$33,0)</f>
        <v>17</v>
      </c>
      <c r="AI3" s="68">
        <f t="shared" ref="AI3:AI8" si="3">ROUND(AA3*$AB$32,0)</f>
        <v>19</v>
      </c>
    </row>
    <row r="4" spans="2:35" ht="15" thickBot="1" x14ac:dyDescent="0.35">
      <c r="C4" s="46"/>
      <c r="D4" s="47"/>
      <c r="E4" s="12"/>
      <c r="F4" s="12"/>
      <c r="G4" s="12"/>
      <c r="H4" s="12"/>
      <c r="I4" s="13"/>
      <c r="J4" s="12"/>
      <c r="Z4" s="66" t="s">
        <v>94</v>
      </c>
      <c r="AA4">
        <v>71.73</v>
      </c>
      <c r="AE4" s="69" t="s">
        <v>94</v>
      </c>
      <c r="AF4" s="68">
        <f t="shared" si="0"/>
        <v>54</v>
      </c>
      <c r="AG4" s="68">
        <f t="shared" si="1"/>
        <v>57</v>
      </c>
      <c r="AH4" s="68">
        <f t="shared" si="2"/>
        <v>36</v>
      </c>
      <c r="AI4" s="68">
        <f t="shared" si="3"/>
        <v>39</v>
      </c>
    </row>
    <row r="5" spans="2:35" ht="15" thickBot="1" x14ac:dyDescent="0.35">
      <c r="C5" s="12" t="s">
        <v>64</v>
      </c>
      <c r="D5" s="47"/>
      <c r="E5" s="12"/>
      <c r="F5" s="12"/>
      <c r="G5" s="12"/>
      <c r="H5" s="12"/>
      <c r="I5" s="13"/>
      <c r="J5" s="12"/>
      <c r="L5" s="104"/>
      <c r="Z5" s="66" t="s">
        <v>95</v>
      </c>
      <c r="AA5">
        <v>140</v>
      </c>
      <c r="AE5" s="69" t="s">
        <v>95</v>
      </c>
      <c r="AF5" s="68">
        <f t="shared" si="0"/>
        <v>105</v>
      </c>
      <c r="AG5" s="68">
        <f t="shared" si="1"/>
        <v>112</v>
      </c>
      <c r="AH5" s="68">
        <f t="shared" si="2"/>
        <v>70</v>
      </c>
      <c r="AI5" s="68">
        <f t="shared" si="3"/>
        <v>77</v>
      </c>
    </row>
    <row r="6" spans="2:35" ht="15" thickBot="1" x14ac:dyDescent="0.35">
      <c r="C6" s="14" t="s">
        <v>49</v>
      </c>
      <c r="D6" s="47"/>
      <c r="E6" s="12"/>
      <c r="F6" s="12"/>
      <c r="G6" s="12"/>
      <c r="H6" s="12"/>
      <c r="I6" s="13"/>
      <c r="J6" s="12"/>
      <c r="L6" s="104"/>
      <c r="Z6" s="66" t="s">
        <v>96</v>
      </c>
      <c r="AA6">
        <v>117.91</v>
      </c>
      <c r="AE6" s="69" t="s">
        <v>96</v>
      </c>
      <c r="AF6" s="68">
        <f t="shared" si="0"/>
        <v>88</v>
      </c>
      <c r="AG6" s="68">
        <f t="shared" si="1"/>
        <v>94</v>
      </c>
      <c r="AH6" s="68">
        <f t="shared" si="2"/>
        <v>59</v>
      </c>
      <c r="AI6" s="68">
        <f t="shared" si="3"/>
        <v>65</v>
      </c>
    </row>
    <row r="7" spans="2:35" ht="15" thickBot="1" x14ac:dyDescent="0.35">
      <c r="C7" s="46"/>
      <c r="D7" s="47"/>
      <c r="E7" s="12"/>
      <c r="F7" s="12"/>
      <c r="G7" s="12"/>
      <c r="H7" s="12"/>
      <c r="I7" s="13"/>
      <c r="J7" s="12"/>
      <c r="L7" s="104"/>
      <c r="Z7" s="66" t="s">
        <v>97</v>
      </c>
      <c r="AA7">
        <v>79.540000000000006</v>
      </c>
      <c r="AE7" s="69" t="s">
        <v>97</v>
      </c>
      <c r="AF7" s="68">
        <f t="shared" si="0"/>
        <v>60</v>
      </c>
      <c r="AG7" s="68">
        <f t="shared" si="1"/>
        <v>64</v>
      </c>
      <c r="AH7" s="68">
        <f t="shared" si="2"/>
        <v>40</v>
      </c>
      <c r="AI7" s="68">
        <f t="shared" si="3"/>
        <v>44</v>
      </c>
    </row>
    <row r="8" spans="2:35" ht="18" thickBot="1" x14ac:dyDescent="0.35">
      <c r="C8" s="46"/>
      <c r="D8" s="47"/>
      <c r="E8" s="12"/>
      <c r="F8" s="12"/>
      <c r="G8" s="12"/>
      <c r="H8" s="12"/>
      <c r="I8" s="13"/>
      <c r="J8" s="12"/>
      <c r="L8" s="104"/>
      <c r="N8" s="139"/>
      <c r="Z8" s="66" t="s">
        <v>98</v>
      </c>
      <c r="AA8">
        <v>32.32</v>
      </c>
      <c r="AE8" s="69" t="s">
        <v>98</v>
      </c>
      <c r="AF8" s="68">
        <f t="shared" si="0"/>
        <v>24</v>
      </c>
      <c r="AG8" s="68">
        <f t="shared" si="1"/>
        <v>26</v>
      </c>
      <c r="AH8" s="68">
        <f t="shared" si="2"/>
        <v>16</v>
      </c>
      <c r="AI8" s="68">
        <f t="shared" si="3"/>
        <v>18</v>
      </c>
    </row>
    <row r="9" spans="2:35" ht="15" thickBot="1" x14ac:dyDescent="0.35">
      <c r="L9" s="104"/>
      <c r="Z9" s="66" t="s">
        <v>99</v>
      </c>
      <c r="AA9">
        <v>450</v>
      </c>
      <c r="AE9" s="69" t="s">
        <v>99</v>
      </c>
      <c r="AF9" s="68">
        <f>ROUND(AA9*$AB$31,0)</f>
        <v>338</v>
      </c>
      <c r="AG9" s="68">
        <f>ROUND(AA9*$AB$30,0)</f>
        <v>360</v>
      </c>
      <c r="AH9" s="68">
        <f t="shared" si="2"/>
        <v>225</v>
      </c>
      <c r="AI9" s="68">
        <f>ROUND(AA9*$AB$32,0)</f>
        <v>248</v>
      </c>
    </row>
    <row r="10" spans="2:35" ht="14.4" x14ac:dyDescent="0.3">
      <c r="L10" s="104"/>
      <c r="Z10" s="66"/>
      <c r="AE10" s="89"/>
      <c r="AF10" s="90"/>
      <c r="AG10" s="90"/>
      <c r="AH10" s="90"/>
      <c r="AI10" s="90"/>
    </row>
    <row r="11" spans="2:35" ht="34.950000000000003" customHeight="1" x14ac:dyDescent="0.3">
      <c r="C11" s="178" t="s">
        <v>192</v>
      </c>
      <c r="D11" s="272" t="s">
        <v>217</v>
      </c>
      <c r="E11" s="273"/>
      <c r="F11" s="273"/>
      <c r="G11" s="273"/>
      <c r="H11" s="273"/>
      <c r="I11" s="173"/>
      <c r="J11" s="174"/>
      <c r="K11" s="174"/>
      <c r="L11" s="172"/>
      <c r="M11" s="9"/>
      <c r="Z11" s="66"/>
      <c r="AE11" s="89"/>
      <c r="AF11" s="90"/>
      <c r="AG11" s="90"/>
      <c r="AH11" s="90"/>
      <c r="AI11" s="90"/>
    </row>
    <row r="12" spans="2:35" ht="16.05" customHeight="1" x14ac:dyDescent="0.3">
      <c r="C12" s="179" t="s">
        <v>193</v>
      </c>
      <c r="D12" s="222" t="s">
        <v>218</v>
      </c>
      <c r="E12" s="274"/>
      <c r="F12" s="274"/>
      <c r="G12" s="274"/>
      <c r="H12" s="274"/>
      <c r="I12" s="174"/>
      <c r="J12" s="174"/>
      <c r="K12" s="174"/>
      <c r="L12" s="250"/>
      <c r="M12" s="251"/>
      <c r="Z12" s="66"/>
      <c r="AE12" s="14" t="s">
        <v>112</v>
      </c>
      <c r="AF12" s="16" t="str">
        <f>IF(J124&lt;=20,Z30,Z32)</f>
        <v>K&gt;20</v>
      </c>
      <c r="AG12" s="90"/>
      <c r="AH12" s="90"/>
      <c r="AI12" s="90"/>
    </row>
    <row r="13" spans="2:35" ht="14.4" x14ac:dyDescent="0.3">
      <c r="C13" s="177"/>
      <c r="D13" s="222"/>
      <c r="E13" s="222"/>
      <c r="F13" s="222"/>
      <c r="G13" s="222"/>
      <c r="H13" s="222"/>
      <c r="L13" s="104"/>
      <c r="Z13" s="66"/>
      <c r="AE13" s="89"/>
      <c r="AF13" s="90"/>
      <c r="AG13" s="90"/>
      <c r="AH13" s="90"/>
      <c r="AI13" s="90"/>
    </row>
    <row r="14" spans="2:35" ht="15" thickBot="1" x14ac:dyDescent="0.35">
      <c r="C14" s="177"/>
      <c r="D14" s="177"/>
      <c r="E14" s="177"/>
      <c r="F14" s="177"/>
      <c r="G14" s="177"/>
      <c r="H14" s="177"/>
      <c r="L14" s="104"/>
      <c r="Z14" s="66"/>
      <c r="AE14" s="89"/>
      <c r="AF14" s="90"/>
      <c r="AG14" s="90"/>
      <c r="AH14" s="90"/>
      <c r="AI14" s="90"/>
    </row>
    <row r="15" spans="2:35" ht="86.4" customHeight="1" thickBot="1" x14ac:dyDescent="0.35">
      <c r="B15" s="90"/>
      <c r="C15" s="362" t="s">
        <v>212</v>
      </c>
      <c r="D15" s="363"/>
      <c r="E15" s="363"/>
      <c r="F15" s="363"/>
      <c r="G15" s="363"/>
      <c r="H15" s="364"/>
      <c r="I15" s="90"/>
      <c r="J15" s="90"/>
      <c r="K15" s="90"/>
      <c r="L15" s="104"/>
      <c r="Z15" s="66"/>
      <c r="AE15" s="89"/>
      <c r="AF15" s="90"/>
      <c r="AG15" s="90"/>
      <c r="AH15" s="90"/>
      <c r="AI15" s="90"/>
    </row>
    <row r="16" spans="2:35" ht="15" thickBot="1" x14ac:dyDescent="0.35">
      <c r="C16" s="262"/>
      <c r="D16" s="262"/>
      <c r="E16" s="262"/>
      <c r="F16" s="262"/>
      <c r="G16" s="262"/>
      <c r="H16" s="262"/>
      <c r="I16" s="90"/>
      <c r="L16" s="104"/>
      <c r="Z16" s="66"/>
      <c r="AE16" s="89"/>
      <c r="AF16" s="90"/>
      <c r="AG16" s="90"/>
      <c r="AH16" s="90"/>
      <c r="AI16" s="90"/>
    </row>
    <row r="17" spans="1:41" ht="16.2" thickBot="1" x14ac:dyDescent="0.35">
      <c r="C17" s="263" t="s">
        <v>128</v>
      </c>
      <c r="D17" s="264"/>
      <c r="E17" s="264"/>
      <c r="F17" s="264"/>
      <c r="G17" s="264"/>
      <c r="H17" s="265"/>
      <c r="L17" s="104"/>
      <c r="Z17" s="66"/>
      <c r="AE17" s="89"/>
      <c r="AF17" s="90"/>
      <c r="AG17" s="90"/>
      <c r="AH17" s="90"/>
      <c r="AI17" s="90"/>
    </row>
    <row r="18" spans="1:41" ht="14.4" x14ac:dyDescent="0.3">
      <c r="C18" s="266" t="s">
        <v>137</v>
      </c>
      <c r="D18" s="267"/>
      <c r="E18" s="267"/>
      <c r="F18" s="267"/>
      <c r="G18" s="267"/>
      <c r="H18" s="268"/>
      <c r="L18" s="104"/>
      <c r="Z18" s="66"/>
      <c r="AE18" s="89"/>
      <c r="AF18" s="90"/>
      <c r="AG18" s="90"/>
      <c r="AH18" s="90"/>
      <c r="AI18" s="90"/>
    </row>
    <row r="19" spans="1:41" ht="14.4" x14ac:dyDescent="0.3">
      <c r="C19" s="269" t="s">
        <v>141</v>
      </c>
      <c r="D19" s="270"/>
      <c r="E19" s="270"/>
      <c r="F19" s="270"/>
      <c r="G19" s="270"/>
      <c r="H19" s="271"/>
      <c r="L19" s="104"/>
      <c r="Z19" s="66"/>
      <c r="AE19" s="89"/>
      <c r="AF19" s="90"/>
      <c r="AG19" s="90"/>
      <c r="AH19" s="90"/>
      <c r="AI19" s="90"/>
    </row>
    <row r="20" spans="1:41" ht="14.4" x14ac:dyDescent="0.3">
      <c r="C20" s="246" t="s">
        <v>142</v>
      </c>
      <c r="D20" s="247"/>
      <c r="E20" s="247"/>
      <c r="F20" s="247"/>
      <c r="G20" s="247"/>
      <c r="H20" s="248"/>
      <c r="L20" s="104"/>
      <c r="Z20" s="66"/>
      <c r="AE20" s="89"/>
      <c r="AF20" s="90"/>
      <c r="AG20" s="90"/>
      <c r="AH20" s="90"/>
      <c r="AI20" s="90"/>
    </row>
    <row r="21" spans="1:41" ht="14.4" x14ac:dyDescent="0.3">
      <c r="C21" s="269" t="s">
        <v>139</v>
      </c>
      <c r="D21" s="270"/>
      <c r="E21" s="270"/>
      <c r="F21" s="270"/>
      <c r="G21" s="270"/>
      <c r="H21" s="271"/>
      <c r="L21" s="104"/>
      <c r="Z21" s="66"/>
      <c r="AE21" s="89"/>
      <c r="AF21" s="90"/>
      <c r="AG21" s="90"/>
      <c r="AH21" s="90"/>
      <c r="AI21" s="90"/>
    </row>
    <row r="22" spans="1:41" ht="14.4" x14ac:dyDescent="0.3">
      <c r="C22" s="246" t="s">
        <v>130</v>
      </c>
      <c r="D22" s="247"/>
      <c r="E22" s="247"/>
      <c r="F22" s="247"/>
      <c r="G22" s="247"/>
      <c r="H22" s="248"/>
      <c r="L22" s="104"/>
      <c r="Z22" s="66"/>
      <c r="AE22" s="89"/>
      <c r="AF22" s="90"/>
      <c r="AG22" s="90"/>
      <c r="AH22" s="90"/>
      <c r="AI22" s="90"/>
    </row>
    <row r="23" spans="1:41" ht="14.4" x14ac:dyDescent="0.3">
      <c r="C23" s="159" t="s">
        <v>131</v>
      </c>
      <c r="D23" s="160"/>
      <c r="E23" s="160"/>
      <c r="F23" s="160"/>
      <c r="G23" s="160"/>
      <c r="H23" s="161"/>
      <c r="L23" s="104"/>
      <c r="Z23" s="66"/>
      <c r="AE23" s="89"/>
      <c r="AF23" s="90"/>
      <c r="AG23" s="90"/>
      <c r="AH23" s="90"/>
      <c r="AI23" s="90"/>
    </row>
    <row r="24" spans="1:41" ht="14.4" x14ac:dyDescent="0.3">
      <c r="C24" s="159" t="s">
        <v>132</v>
      </c>
      <c r="D24" s="160"/>
      <c r="E24" s="160"/>
      <c r="F24" s="160"/>
      <c r="G24" s="160"/>
      <c r="H24" s="161"/>
      <c r="L24" s="104"/>
      <c r="Z24" s="66"/>
      <c r="AE24" s="89"/>
      <c r="AF24" s="90"/>
      <c r="AG24" s="90"/>
      <c r="AH24" s="90"/>
      <c r="AI24" s="90"/>
    </row>
    <row r="25" spans="1:41" ht="14.4" x14ac:dyDescent="0.3">
      <c r="C25" s="168" t="s">
        <v>138</v>
      </c>
      <c r="D25" s="169"/>
      <c r="E25" s="169"/>
      <c r="F25" s="169"/>
      <c r="G25" s="169"/>
      <c r="H25" s="170"/>
      <c r="L25" s="104"/>
      <c r="Z25" s="66"/>
      <c r="AE25" s="89"/>
      <c r="AF25" s="90"/>
      <c r="AG25" s="90"/>
      <c r="AH25" s="90"/>
      <c r="AI25" s="90"/>
    </row>
    <row r="26" spans="1:41" ht="15.6" x14ac:dyDescent="0.3">
      <c r="B26" s="40"/>
      <c r="C26" s="162" t="s">
        <v>136</v>
      </c>
      <c r="D26" s="163"/>
      <c r="E26" s="163"/>
      <c r="F26" s="163"/>
      <c r="G26" s="163"/>
      <c r="H26" s="164"/>
      <c r="L26" s="104"/>
      <c r="O26" s="98"/>
      <c r="P26" s="98"/>
      <c r="Q26" s="98"/>
      <c r="R26" s="98"/>
      <c r="S26" s="98"/>
      <c r="T26" s="98"/>
      <c r="U26" s="98"/>
      <c r="V26" s="98"/>
      <c r="W26" s="98"/>
    </row>
    <row r="27" spans="1:41" s="25" customFormat="1" ht="13.8" thickBot="1" x14ac:dyDescent="0.3">
      <c r="C27" s="165" t="s">
        <v>171</v>
      </c>
      <c r="D27" s="166"/>
      <c r="E27" s="166"/>
      <c r="F27" s="166"/>
      <c r="G27" s="166"/>
      <c r="H27" s="167"/>
      <c r="I27" s="13"/>
      <c r="J27" s="12"/>
      <c r="L27" s="140"/>
      <c r="M27" s="140"/>
      <c r="N27" s="140"/>
      <c r="O27" s="208"/>
      <c r="P27" s="208"/>
      <c r="Q27" s="208"/>
      <c r="R27" s="208"/>
      <c r="S27" s="208"/>
      <c r="T27" s="208"/>
      <c r="U27" s="208"/>
      <c r="V27" s="208"/>
      <c r="W27" s="208"/>
    </row>
    <row r="28" spans="1:41" ht="19.95" customHeight="1" x14ac:dyDescent="0.25">
      <c r="B28" s="7"/>
      <c r="C28" s="8"/>
      <c r="D28" s="8"/>
      <c r="E28" s="9"/>
      <c r="F28" s="9"/>
      <c r="G28" s="9"/>
      <c r="H28" s="9"/>
      <c r="I28" s="10"/>
      <c r="J28" s="11"/>
      <c r="K28" s="11"/>
      <c r="L28" s="11"/>
      <c r="M28" s="103"/>
      <c r="O28" s="98"/>
      <c r="P28" s="98"/>
      <c r="Q28" s="98"/>
      <c r="R28" s="98"/>
      <c r="S28" s="98"/>
      <c r="T28" s="98"/>
      <c r="U28" s="98"/>
      <c r="V28" s="98"/>
      <c r="W28" s="98"/>
      <c r="Z28" s="55"/>
      <c r="AA28" s="55"/>
    </row>
    <row r="29" spans="1:41" ht="15.6" customHeight="1" x14ac:dyDescent="0.3">
      <c r="A29" s="14"/>
      <c r="B29" s="40" t="s">
        <v>20</v>
      </c>
      <c r="C29" s="40" t="s">
        <v>65</v>
      </c>
      <c r="O29" s="98"/>
      <c r="P29" s="98"/>
      <c r="Q29" s="98"/>
      <c r="R29" s="98"/>
      <c r="S29" s="14"/>
      <c r="T29" s="14"/>
      <c r="U29" s="14"/>
      <c r="V29" s="14"/>
      <c r="W29" s="14"/>
      <c r="X29" s="16"/>
      <c r="Y29" s="16"/>
      <c r="Z29" s="55" t="s">
        <v>88</v>
      </c>
      <c r="AA29" s="55" t="s">
        <v>87</v>
      </c>
      <c r="AC29" s="16"/>
      <c r="AD29" s="16"/>
      <c r="AG29" s="16"/>
      <c r="AH29" s="16"/>
      <c r="AI29" s="16"/>
      <c r="AJ29" s="16"/>
    </row>
    <row r="30" spans="1:41" ht="15.6" customHeight="1" x14ac:dyDescent="0.25">
      <c r="A30" s="16"/>
      <c r="C30" s="175" t="s">
        <v>168</v>
      </c>
      <c r="E30" s="176"/>
      <c r="J30" s="158"/>
      <c r="O30" s="98"/>
      <c r="P30" s="98"/>
      <c r="Q30" s="98">
        <v>2</v>
      </c>
      <c r="R30" s="98"/>
      <c r="S30" s="14"/>
      <c r="T30" s="14"/>
      <c r="U30" s="14"/>
      <c r="V30" s="14"/>
      <c r="W30" s="14"/>
      <c r="X30" s="16"/>
      <c r="Y30" s="16"/>
      <c r="Z30" s="55" t="s">
        <v>85</v>
      </c>
      <c r="AA30" s="55" t="s">
        <v>82</v>
      </c>
      <c r="AB30">
        <v>0.8</v>
      </c>
      <c r="AC30" s="16"/>
      <c r="AD30" s="16"/>
      <c r="AE30" s="16"/>
      <c r="AF30" s="16"/>
      <c r="AG30" s="16"/>
      <c r="AH30" s="16"/>
      <c r="AI30" s="16"/>
      <c r="AJ30" s="16"/>
      <c r="AK30" s="16"/>
      <c r="AL30" s="16"/>
      <c r="AM30" s="16"/>
      <c r="AN30" s="16"/>
      <c r="AO30" s="16"/>
    </row>
    <row r="31" spans="1:41" ht="17.25" customHeight="1" x14ac:dyDescent="0.25">
      <c r="A31" s="16"/>
      <c r="B31" s="16"/>
      <c r="C31" s="9"/>
      <c r="D31" s="9"/>
      <c r="E31" s="9"/>
      <c r="F31" s="9"/>
      <c r="G31" s="9"/>
      <c r="H31" s="9"/>
      <c r="I31" s="10"/>
      <c r="J31" s="9"/>
      <c r="K31" s="9"/>
      <c r="L31" s="9"/>
      <c r="M31" s="60" t="s">
        <v>172</v>
      </c>
      <c r="N31" s="83"/>
      <c r="O31" s="60" t="s">
        <v>146</v>
      </c>
      <c r="P31" s="60" t="s">
        <v>140</v>
      </c>
      <c r="Q31" s="60" t="s">
        <v>167</v>
      </c>
      <c r="R31" s="60" t="s">
        <v>195</v>
      </c>
      <c r="S31" s="83"/>
      <c r="T31" s="83"/>
      <c r="U31" s="14"/>
      <c r="V31" s="122"/>
      <c r="W31" s="16"/>
      <c r="X31" s="16"/>
      <c r="Y31" s="16"/>
      <c r="Z31" s="55" t="s">
        <v>85</v>
      </c>
      <c r="AA31" s="55" t="s">
        <v>89</v>
      </c>
      <c r="AB31">
        <v>0.75</v>
      </c>
      <c r="AC31" s="16"/>
      <c r="AD31" s="16"/>
      <c r="AE31" s="16"/>
      <c r="AF31" s="16"/>
      <c r="AG31" s="16"/>
      <c r="AH31" s="16"/>
      <c r="AI31" s="16"/>
      <c r="AJ31" s="16"/>
      <c r="AK31" s="16"/>
      <c r="AL31" s="16"/>
      <c r="AM31" s="16"/>
      <c r="AN31" s="16"/>
      <c r="AO31" s="16"/>
    </row>
    <row r="32" spans="1:41" s="20" customFormat="1" ht="27" customHeight="1" x14ac:dyDescent="0.25">
      <c r="A32" s="19"/>
      <c r="B32" s="23"/>
      <c r="C32" s="97" t="s">
        <v>2</v>
      </c>
      <c r="D32" s="54" t="s">
        <v>53</v>
      </c>
      <c r="E32" s="54" t="s">
        <v>12</v>
      </c>
      <c r="F32" s="82" t="s">
        <v>124</v>
      </c>
      <c r="G32" s="54" t="s">
        <v>170</v>
      </c>
      <c r="H32" s="54" t="s">
        <v>83</v>
      </c>
      <c r="I32" s="54" t="s">
        <v>54</v>
      </c>
      <c r="J32" s="22" t="s">
        <v>55</v>
      </c>
      <c r="K32" s="21" t="s">
        <v>13</v>
      </c>
      <c r="L32" s="22" t="s">
        <v>56</v>
      </c>
      <c r="M32" s="213"/>
      <c r="N32" s="214"/>
      <c r="O32" s="215">
        <f>IF(SUM(O33:O41)&gt;=1,1,0)</f>
        <v>0</v>
      </c>
      <c r="P32" s="215">
        <f>IF(SUM(P33:P87)&gt;=1,1,0)</f>
        <v>0</v>
      </c>
      <c r="Q32" s="215">
        <f>IF(SUM(Q33:Q87)&gt;=1,1,0)</f>
        <v>0</v>
      </c>
      <c r="R32" s="216"/>
      <c r="S32" s="216"/>
      <c r="T32" s="142"/>
      <c r="U32" s="142"/>
      <c r="V32" s="142"/>
      <c r="W32" s="142"/>
      <c r="X32" s="19"/>
      <c r="Y32" s="19"/>
      <c r="Z32" s="55" t="s">
        <v>86</v>
      </c>
      <c r="AA32" s="55" t="s">
        <v>82</v>
      </c>
      <c r="AB32">
        <v>0.55000000000000004</v>
      </c>
      <c r="AC32" s="19"/>
      <c r="AD32" s="19"/>
      <c r="AE32" s="19"/>
      <c r="AF32" s="19"/>
      <c r="AG32" s="19"/>
      <c r="AH32" s="19"/>
      <c r="AI32" s="19"/>
      <c r="AJ32" s="19"/>
      <c r="AK32" s="19"/>
      <c r="AL32" s="19"/>
      <c r="AM32" s="19"/>
      <c r="AN32" s="19"/>
      <c r="AO32" s="19"/>
    </row>
    <row r="33" spans="1:41" ht="12.6" customHeight="1" x14ac:dyDescent="0.25">
      <c r="A33" s="16"/>
      <c r="B33" s="239">
        <v>1</v>
      </c>
      <c r="C33" s="261" t="s">
        <v>156</v>
      </c>
      <c r="D33" s="123">
        <v>1.5</v>
      </c>
      <c r="E33" s="124">
        <v>127.87</v>
      </c>
      <c r="F33" s="125" t="b">
        <v>1</v>
      </c>
      <c r="G33" s="126" t="s">
        <v>89</v>
      </c>
      <c r="H33" s="78">
        <f>IF(OR(G33="",F33=FALSE),"",HLOOKUP(N33,$AE$1:$AI$9,9,1)*E33*(1-O33))</f>
        <v>28770.75</v>
      </c>
      <c r="I33" s="35">
        <f t="shared" ref="I33:I93" si="4">D33*E33</f>
        <v>191.80500000000001</v>
      </c>
      <c r="J33" s="252">
        <f>SUM(I33:I37)</f>
        <v>191.80500000000001</v>
      </c>
      <c r="K33" s="284">
        <v>1</v>
      </c>
      <c r="L33" s="252">
        <f>+K33*J33</f>
        <v>191.80500000000001</v>
      </c>
      <c r="M33" s="60">
        <f>IF(F33=TRUE,1,0)</f>
        <v>1</v>
      </c>
      <c r="N33" s="217" t="str">
        <f t="shared" ref="N33:N41" si="5">$AF$12&amp;" "&amp;"+"&amp;" "&amp;G33</f>
        <v>K&gt;20 + non</v>
      </c>
      <c r="O33" s="103">
        <f>IF(AND(D33&gt;1.5,M33=1),1,0)</f>
        <v>0</v>
      </c>
      <c r="P33" s="103">
        <f>IF(D33="",0,IF(OR(D33&gt;6,D33&lt;0.7),1,0))</f>
        <v>0</v>
      </c>
      <c r="Q33" s="218">
        <f>IF(AND(D33&lt;&gt;"",E33&lt;&gt;"",F33=TRUE,G33=""),1*$Q$30,0)</f>
        <v>0</v>
      </c>
      <c r="R33" s="83">
        <f>E33*(1-O33)*M33</f>
        <v>127.87</v>
      </c>
      <c r="S33" s="83"/>
      <c r="T33" s="122"/>
      <c r="U33" s="122"/>
      <c r="V33" s="122" t="s">
        <v>82</v>
      </c>
      <c r="W33" s="122"/>
      <c r="X33" s="83"/>
      <c r="Y33" s="83"/>
      <c r="Z33" s="55" t="s">
        <v>86</v>
      </c>
      <c r="AA33" s="55" t="s">
        <v>89</v>
      </c>
      <c r="AB33">
        <v>0.5</v>
      </c>
      <c r="AC33" s="16"/>
      <c r="AD33" s="16"/>
      <c r="AE33" s="16"/>
      <c r="AF33" s="16"/>
      <c r="AG33" s="16"/>
      <c r="AH33" s="16"/>
      <c r="AI33" s="16"/>
      <c r="AJ33" s="16"/>
      <c r="AK33" s="16"/>
      <c r="AL33" s="16"/>
      <c r="AM33" s="16"/>
      <c r="AN33" s="16"/>
      <c r="AO33" s="16"/>
    </row>
    <row r="34" spans="1:41" ht="12" customHeight="1" x14ac:dyDescent="0.25">
      <c r="A34" s="16"/>
      <c r="B34" s="239"/>
      <c r="C34" s="261"/>
      <c r="D34" s="123"/>
      <c r="E34" s="124"/>
      <c r="F34" s="125" t="b">
        <v>0</v>
      </c>
      <c r="G34" s="126"/>
      <c r="H34" s="78" t="str">
        <f t="shared" ref="H34:H37" si="6">IF(OR(G34="",F34=FALSE),"",HLOOKUP(N34,$AE$1:$AI$9,9,1)*E34*(1-O34))</f>
        <v/>
      </c>
      <c r="I34" s="35">
        <f t="shared" si="4"/>
        <v>0</v>
      </c>
      <c r="J34" s="252"/>
      <c r="K34" s="284"/>
      <c r="L34" s="252"/>
      <c r="M34" s="60">
        <f>IF(F34=TRUE,1,0)</f>
        <v>0</v>
      </c>
      <c r="N34" s="217" t="str">
        <f t="shared" si="5"/>
        <v xml:space="preserve">K&gt;20 + </v>
      </c>
      <c r="O34" s="103">
        <f t="shared" ref="O34:O40" si="7">IF(AND(D34&gt;1.5,M34=1),1,0)</f>
        <v>0</v>
      </c>
      <c r="P34" s="103">
        <f t="shared" ref="P34:P41" si="8">IF(D34="",0,IF(OR(D34&gt;6,D34&lt;0.7),1,0))</f>
        <v>0</v>
      </c>
      <c r="Q34" s="218">
        <f t="shared" ref="Q34:Q93" si="9">IF(AND(D34&lt;&gt;"",E34&lt;&gt;"",F34=TRUE,G34=""),1*$Q$30,0)</f>
        <v>0</v>
      </c>
      <c r="R34" s="83">
        <f t="shared" ref="R34:R37" si="10">E34*(1-O34)*M34</f>
        <v>0</v>
      </c>
      <c r="S34" s="83"/>
      <c r="T34" s="122"/>
      <c r="U34" s="122"/>
      <c r="V34" s="122" t="s">
        <v>89</v>
      </c>
      <c r="W34" s="122"/>
      <c r="X34" s="83"/>
      <c r="Y34" s="83"/>
      <c r="Z34" s="16"/>
      <c r="AA34" s="16"/>
      <c r="AB34" s="16"/>
      <c r="AC34" s="16"/>
      <c r="AD34" s="16"/>
      <c r="AE34" s="16"/>
      <c r="AF34" s="16"/>
      <c r="AG34" s="16"/>
      <c r="AH34" s="16"/>
      <c r="AI34" s="16"/>
      <c r="AJ34" s="16"/>
      <c r="AK34" s="16"/>
      <c r="AL34" s="16"/>
      <c r="AM34" s="16"/>
      <c r="AN34" s="16"/>
      <c r="AO34" s="16"/>
    </row>
    <row r="35" spans="1:41" ht="12" customHeight="1" x14ac:dyDescent="0.25">
      <c r="A35" s="16"/>
      <c r="B35" s="239"/>
      <c r="C35" s="261"/>
      <c r="D35" s="123"/>
      <c r="E35" s="124"/>
      <c r="F35" s="125" t="b">
        <v>0</v>
      </c>
      <c r="G35" s="126"/>
      <c r="H35" s="78" t="str">
        <f t="shared" si="6"/>
        <v/>
      </c>
      <c r="I35" s="85">
        <f t="shared" si="4"/>
        <v>0</v>
      </c>
      <c r="J35" s="252"/>
      <c r="K35" s="284"/>
      <c r="L35" s="252"/>
      <c r="M35" s="60">
        <f>IF(F35=TRUE,1,0)</f>
        <v>0</v>
      </c>
      <c r="N35" s="217" t="str">
        <f t="shared" si="5"/>
        <v xml:space="preserve">K&gt;20 + </v>
      </c>
      <c r="O35" s="103">
        <f t="shared" si="7"/>
        <v>0</v>
      </c>
      <c r="P35" s="103">
        <f t="shared" si="8"/>
        <v>0</v>
      </c>
      <c r="Q35" s="218">
        <f t="shared" si="9"/>
        <v>0</v>
      </c>
      <c r="R35" s="83">
        <f t="shared" si="10"/>
        <v>0</v>
      </c>
      <c r="S35" s="83"/>
      <c r="T35" s="122"/>
      <c r="U35" s="122"/>
      <c r="V35" s="122"/>
      <c r="W35" s="122"/>
      <c r="X35" s="83"/>
      <c r="Y35" s="83"/>
      <c r="Z35" s="16"/>
      <c r="AA35" s="16"/>
      <c r="AB35" s="16"/>
      <c r="AC35" s="16"/>
      <c r="AD35" s="16"/>
      <c r="AE35" s="16"/>
      <c r="AF35" s="16"/>
      <c r="AG35" s="16"/>
      <c r="AH35" s="16"/>
      <c r="AI35" s="16"/>
      <c r="AJ35" s="16"/>
      <c r="AK35" s="16"/>
      <c r="AL35" s="16"/>
      <c r="AM35" s="16"/>
      <c r="AN35" s="16"/>
      <c r="AO35" s="16"/>
    </row>
    <row r="36" spans="1:41" ht="12" customHeight="1" x14ac:dyDescent="0.25">
      <c r="A36" s="16"/>
      <c r="B36" s="239"/>
      <c r="C36" s="261"/>
      <c r="D36" s="123"/>
      <c r="E36" s="124"/>
      <c r="F36" s="125" t="b">
        <v>0</v>
      </c>
      <c r="G36" s="126"/>
      <c r="H36" s="78" t="str">
        <f t="shared" si="6"/>
        <v/>
      </c>
      <c r="I36" s="85">
        <f>D36*E36</f>
        <v>0</v>
      </c>
      <c r="J36" s="252"/>
      <c r="K36" s="284"/>
      <c r="L36" s="252"/>
      <c r="M36" s="60">
        <f>IF(F36=TRUE,1,0)</f>
        <v>0</v>
      </c>
      <c r="N36" s="217" t="str">
        <f t="shared" si="5"/>
        <v xml:space="preserve">K&gt;20 + </v>
      </c>
      <c r="O36" s="103">
        <f t="shared" si="7"/>
        <v>0</v>
      </c>
      <c r="P36" s="103">
        <f t="shared" si="8"/>
        <v>0</v>
      </c>
      <c r="Q36" s="218">
        <f t="shared" si="9"/>
        <v>0</v>
      </c>
      <c r="R36" s="83">
        <f t="shared" si="10"/>
        <v>0</v>
      </c>
      <c r="S36" s="83"/>
      <c r="T36" s="122"/>
      <c r="U36" s="122"/>
      <c r="V36" s="122"/>
      <c r="W36" s="122"/>
      <c r="X36" s="83"/>
      <c r="Y36" s="83"/>
      <c r="Z36" s="16"/>
      <c r="AA36" s="16"/>
      <c r="AB36" s="16"/>
      <c r="AC36" s="16"/>
      <c r="AD36" s="16"/>
      <c r="AE36" s="16"/>
      <c r="AF36" s="16"/>
      <c r="AG36" s="16"/>
      <c r="AH36" s="16"/>
      <c r="AI36" s="16"/>
      <c r="AJ36" s="16"/>
      <c r="AK36" s="16"/>
      <c r="AL36" s="16"/>
      <c r="AM36" s="16"/>
      <c r="AN36" s="16"/>
      <c r="AO36" s="16"/>
    </row>
    <row r="37" spans="1:41" ht="12" customHeight="1" x14ac:dyDescent="0.25">
      <c r="A37" s="16"/>
      <c r="B37" s="239"/>
      <c r="C37" s="261"/>
      <c r="D37" s="123"/>
      <c r="E37" s="124"/>
      <c r="F37" s="125" t="b">
        <v>0</v>
      </c>
      <c r="G37" s="126"/>
      <c r="H37" s="78" t="str">
        <f t="shared" si="6"/>
        <v/>
      </c>
      <c r="I37" s="35">
        <f t="shared" si="4"/>
        <v>0</v>
      </c>
      <c r="J37" s="257"/>
      <c r="K37" s="284"/>
      <c r="L37" s="252"/>
      <c r="M37" s="60">
        <f t="shared" ref="M37:M93" si="11">IF(F37=TRUE,1,0)</f>
        <v>0</v>
      </c>
      <c r="N37" s="217" t="str">
        <f t="shared" si="5"/>
        <v xml:space="preserve">K&gt;20 + </v>
      </c>
      <c r="O37" s="103">
        <f t="shared" si="7"/>
        <v>0</v>
      </c>
      <c r="P37" s="103">
        <f t="shared" si="8"/>
        <v>0</v>
      </c>
      <c r="Q37" s="218">
        <f t="shared" si="9"/>
        <v>0</v>
      </c>
      <c r="R37" s="83">
        <f t="shared" si="10"/>
        <v>0</v>
      </c>
      <c r="S37" s="83"/>
      <c r="T37" s="122"/>
      <c r="U37" s="122"/>
      <c r="V37" s="122"/>
      <c r="W37" s="122"/>
      <c r="X37" s="83"/>
      <c r="Y37" s="83"/>
      <c r="Z37" s="16"/>
      <c r="AA37" s="16"/>
      <c r="AB37" s="16"/>
      <c r="AC37" s="16"/>
      <c r="AD37" s="16"/>
      <c r="AE37" s="14"/>
      <c r="AF37" s="14"/>
      <c r="AG37" s="16"/>
      <c r="AH37" s="16"/>
      <c r="AI37" s="16"/>
      <c r="AJ37" s="16"/>
      <c r="AK37" s="16"/>
      <c r="AL37" s="16"/>
      <c r="AM37" s="16"/>
      <c r="AN37" s="16"/>
      <c r="AO37" s="16"/>
    </row>
    <row r="38" spans="1:41" ht="12" hidden="1" customHeight="1" x14ac:dyDescent="0.25">
      <c r="A38" s="16"/>
      <c r="B38" s="236"/>
      <c r="C38" s="258"/>
      <c r="D38" s="144"/>
      <c r="E38" s="145"/>
      <c r="F38" s="146" t="b">
        <v>0</v>
      </c>
      <c r="G38" s="147"/>
      <c r="H38" s="78" t="str">
        <f t="shared" ref="H38:H40" si="12">IF(OR(G38="",F38=FALSE),"",HLOOKUP(N38,$AE$1:$AI$9,9,1)*E38)</f>
        <v/>
      </c>
      <c r="I38" s="35"/>
      <c r="J38" s="230"/>
      <c r="K38" s="243"/>
      <c r="L38" s="230"/>
      <c r="M38" s="60">
        <f t="shared" si="11"/>
        <v>0</v>
      </c>
      <c r="N38" s="217" t="str">
        <f t="shared" si="5"/>
        <v xml:space="preserve">K&gt;20 + </v>
      </c>
      <c r="O38" s="103">
        <f t="shared" si="7"/>
        <v>0</v>
      </c>
      <c r="P38" s="103">
        <f t="shared" si="8"/>
        <v>0</v>
      </c>
      <c r="Q38" s="218">
        <f t="shared" si="9"/>
        <v>0</v>
      </c>
      <c r="R38" s="83"/>
      <c r="S38" s="83"/>
      <c r="T38" s="122"/>
      <c r="U38" s="122"/>
      <c r="V38" s="122"/>
      <c r="W38" s="122"/>
      <c r="X38" s="83"/>
      <c r="Y38" s="83"/>
      <c r="Z38" s="16"/>
      <c r="AA38" s="16"/>
      <c r="AB38" s="16"/>
      <c r="AC38" s="16"/>
      <c r="AD38" s="16"/>
      <c r="AE38" s="16"/>
      <c r="AF38" s="16"/>
      <c r="AG38" s="16"/>
      <c r="AH38" s="16"/>
      <c r="AI38" s="16"/>
      <c r="AJ38" s="16"/>
      <c r="AK38" s="16"/>
      <c r="AL38" s="16"/>
      <c r="AM38" s="16"/>
      <c r="AN38" s="16"/>
      <c r="AO38" s="16"/>
    </row>
    <row r="39" spans="1:41" ht="12" hidden="1" customHeight="1" x14ac:dyDescent="0.25">
      <c r="A39" s="16"/>
      <c r="B39" s="237"/>
      <c r="C39" s="259"/>
      <c r="D39" s="144"/>
      <c r="E39" s="145"/>
      <c r="F39" s="146" t="b">
        <v>0</v>
      </c>
      <c r="G39" s="147"/>
      <c r="H39" s="78" t="str">
        <f t="shared" si="12"/>
        <v/>
      </c>
      <c r="I39" s="85"/>
      <c r="J39" s="231"/>
      <c r="K39" s="244"/>
      <c r="L39" s="231"/>
      <c r="M39" s="60">
        <f t="shared" si="11"/>
        <v>0</v>
      </c>
      <c r="N39" s="217" t="str">
        <f t="shared" si="5"/>
        <v xml:space="preserve">K&gt;20 + </v>
      </c>
      <c r="O39" s="103">
        <f t="shared" si="7"/>
        <v>0</v>
      </c>
      <c r="P39" s="103">
        <f t="shared" si="8"/>
        <v>0</v>
      </c>
      <c r="Q39" s="218">
        <f t="shared" si="9"/>
        <v>0</v>
      </c>
      <c r="R39" s="83"/>
      <c r="S39" s="83"/>
      <c r="T39" s="122"/>
      <c r="U39" s="122"/>
      <c r="V39" s="122"/>
      <c r="W39" s="122"/>
      <c r="X39" s="83"/>
      <c r="Y39" s="83"/>
      <c r="Z39" s="16"/>
      <c r="AA39" s="16"/>
      <c r="AB39" s="16"/>
      <c r="AC39" s="16"/>
      <c r="AD39" s="16"/>
      <c r="AE39" s="16"/>
      <c r="AF39" s="16"/>
      <c r="AG39" s="16"/>
      <c r="AH39" s="16"/>
      <c r="AI39" s="16"/>
      <c r="AJ39" s="16"/>
      <c r="AK39" s="16"/>
      <c r="AL39" s="16"/>
      <c r="AM39" s="16"/>
      <c r="AN39" s="16"/>
      <c r="AO39" s="16"/>
    </row>
    <row r="40" spans="1:41" ht="12" hidden="1" customHeight="1" x14ac:dyDescent="0.25">
      <c r="A40" s="16"/>
      <c r="B40" s="237"/>
      <c r="C40" s="259"/>
      <c r="D40" s="144"/>
      <c r="E40" s="145"/>
      <c r="F40" s="146" t="b">
        <v>0</v>
      </c>
      <c r="G40" s="147"/>
      <c r="H40" s="78" t="str">
        <f t="shared" si="12"/>
        <v/>
      </c>
      <c r="I40" s="85"/>
      <c r="J40" s="231"/>
      <c r="K40" s="244"/>
      <c r="L40" s="231"/>
      <c r="M40" s="60">
        <f t="shared" si="11"/>
        <v>0</v>
      </c>
      <c r="N40" s="217" t="str">
        <f t="shared" si="5"/>
        <v xml:space="preserve">K&gt;20 + </v>
      </c>
      <c r="O40" s="103">
        <f t="shared" si="7"/>
        <v>0</v>
      </c>
      <c r="P40" s="103">
        <f t="shared" si="8"/>
        <v>0</v>
      </c>
      <c r="Q40" s="218">
        <f t="shared" si="9"/>
        <v>0</v>
      </c>
      <c r="R40" s="83"/>
      <c r="S40" s="83"/>
      <c r="T40" s="122"/>
      <c r="U40" s="122"/>
      <c r="V40" s="122"/>
      <c r="W40" s="122"/>
      <c r="X40" s="83"/>
      <c r="Y40" s="83"/>
      <c r="Z40" s="16"/>
      <c r="AA40" s="16"/>
      <c r="AB40" s="16"/>
      <c r="AC40" s="16"/>
      <c r="AD40" s="16"/>
      <c r="AE40" s="16"/>
      <c r="AF40" s="16"/>
      <c r="AG40" s="16"/>
      <c r="AH40" s="16"/>
      <c r="AI40" s="16"/>
      <c r="AJ40" s="16"/>
      <c r="AK40" s="16"/>
      <c r="AL40" s="16"/>
      <c r="AM40" s="16"/>
      <c r="AN40" s="16"/>
      <c r="AO40" s="16"/>
    </row>
    <row r="41" spans="1:41" ht="12" hidden="1" customHeight="1" x14ac:dyDescent="0.25">
      <c r="A41" s="16"/>
      <c r="B41" s="238"/>
      <c r="C41" s="260"/>
      <c r="D41" s="144"/>
      <c r="E41" s="145"/>
      <c r="F41" s="146" t="b">
        <v>0</v>
      </c>
      <c r="G41" s="147"/>
      <c r="H41" s="78" t="str">
        <f>IF(OR(G41="",F41=FALSE),"",HLOOKUP(N41,$AE$1:$AI$9,9,1)*E41)</f>
        <v/>
      </c>
      <c r="I41" s="35"/>
      <c r="J41" s="232"/>
      <c r="K41" s="245"/>
      <c r="L41" s="232"/>
      <c r="M41" s="60">
        <f t="shared" si="11"/>
        <v>0</v>
      </c>
      <c r="N41" s="217" t="str">
        <f t="shared" si="5"/>
        <v xml:space="preserve">K&gt;20 + </v>
      </c>
      <c r="O41" s="103">
        <f>IF(AND(D41&gt;1.5,M41=1),1,0)</f>
        <v>0</v>
      </c>
      <c r="P41" s="103">
        <f t="shared" si="8"/>
        <v>0</v>
      </c>
      <c r="Q41" s="218">
        <f t="shared" si="9"/>
        <v>0</v>
      </c>
      <c r="R41" s="83"/>
      <c r="S41" s="83"/>
      <c r="T41" s="122"/>
      <c r="U41" s="122"/>
      <c r="V41" s="122"/>
      <c r="W41" s="122"/>
      <c r="X41" s="83"/>
      <c r="Y41" s="83"/>
      <c r="AC41" s="16"/>
      <c r="AD41" s="16"/>
      <c r="AE41" s="16"/>
      <c r="AF41" s="16"/>
      <c r="AG41" s="16"/>
      <c r="AH41" s="16"/>
      <c r="AI41" s="16"/>
      <c r="AJ41" s="16"/>
      <c r="AK41" s="16"/>
      <c r="AL41" s="16"/>
      <c r="AM41" s="16"/>
      <c r="AN41" s="16"/>
      <c r="AO41" s="16"/>
    </row>
    <row r="42" spans="1:41" ht="12" customHeight="1" x14ac:dyDescent="0.25">
      <c r="A42" s="16"/>
      <c r="B42" s="240">
        <v>2</v>
      </c>
      <c r="C42" s="227" t="s">
        <v>157</v>
      </c>
      <c r="D42" s="124">
        <v>0.15</v>
      </c>
      <c r="E42" s="124">
        <v>891.18</v>
      </c>
      <c r="F42" s="125" t="b">
        <v>1</v>
      </c>
      <c r="G42" s="126" t="s">
        <v>89</v>
      </c>
      <c r="H42" s="78">
        <f>IF(OR(G42="",F42=FALSE),"",HLOOKUP(N42,$AE$1:$AI$9,7,1)*E42*(1-O42))</f>
        <v>35647.199999999997</v>
      </c>
      <c r="I42" s="35">
        <f t="shared" si="4"/>
        <v>133.67699999999999</v>
      </c>
      <c r="J42" s="230">
        <f>SUM(I42:I47)</f>
        <v>163.32</v>
      </c>
      <c r="K42" s="243">
        <v>1</v>
      </c>
      <c r="L42" s="230">
        <f>+K42*J42</f>
        <v>163.32</v>
      </c>
      <c r="M42" s="60">
        <f t="shared" si="11"/>
        <v>1</v>
      </c>
      <c r="N42" s="217" t="str">
        <f t="shared" ref="N42:N93" si="13">$AF$12&amp;" "&amp;"+"&amp;" "&amp;G42</f>
        <v>K&gt;20 + non</v>
      </c>
      <c r="O42" s="103">
        <f t="shared" ref="O42:O87" si="14">IF(AND(D42&gt;0.24,M42=1),1,0)</f>
        <v>0</v>
      </c>
      <c r="P42" s="103">
        <f>IF(D42="",0,IF(OR(D42&gt;6,D42&lt;0.1),1,0))</f>
        <v>0</v>
      </c>
      <c r="Q42" s="218">
        <f t="shared" si="9"/>
        <v>0</v>
      </c>
      <c r="R42" s="83">
        <f>E42*(1-O42)*M42</f>
        <v>891.18</v>
      </c>
      <c r="S42" s="83"/>
      <c r="T42" s="122"/>
      <c r="U42" s="122"/>
      <c r="V42" s="122"/>
      <c r="W42" s="122"/>
      <c r="X42" s="83"/>
      <c r="Y42" s="83"/>
      <c r="AC42" s="16"/>
      <c r="AD42" s="16"/>
      <c r="AE42" s="16"/>
      <c r="AF42" s="16"/>
      <c r="AG42" s="16"/>
      <c r="AH42" s="16"/>
      <c r="AI42" s="16"/>
      <c r="AJ42" s="16"/>
      <c r="AK42" s="16"/>
      <c r="AL42" s="16"/>
      <c r="AM42" s="16"/>
      <c r="AN42" s="16"/>
      <c r="AO42" s="16"/>
    </row>
    <row r="43" spans="1:41" ht="12" customHeight="1" x14ac:dyDescent="0.25">
      <c r="A43" s="16"/>
      <c r="B43" s="241"/>
      <c r="C43" s="228"/>
      <c r="D43" s="124">
        <v>0.15</v>
      </c>
      <c r="E43" s="124">
        <v>197.62</v>
      </c>
      <c r="F43" s="125" t="b">
        <v>0</v>
      </c>
      <c r="G43" s="126"/>
      <c r="H43" s="78" t="str">
        <f t="shared" ref="H43:H46" si="15">IF(OR(G43="",F43=FALSE),"",HLOOKUP(N43,$AE$1:$AI$9,7,1)*E43*(1-O43))</f>
        <v/>
      </c>
      <c r="I43" s="85">
        <f t="shared" si="4"/>
        <v>29.643000000000001</v>
      </c>
      <c r="J43" s="231"/>
      <c r="K43" s="244"/>
      <c r="L43" s="231"/>
      <c r="M43" s="60">
        <f t="shared" si="11"/>
        <v>0</v>
      </c>
      <c r="N43" s="217" t="str">
        <f t="shared" si="13"/>
        <v xml:space="preserve">K&gt;20 + </v>
      </c>
      <c r="O43" s="103">
        <f t="shared" si="14"/>
        <v>0</v>
      </c>
      <c r="P43" s="103">
        <f t="shared" ref="P43:P93" si="16">IF(D43="",0,IF(OR(D43&gt;6,D43&lt;0.1),1,0))</f>
        <v>0</v>
      </c>
      <c r="Q43" s="218">
        <f t="shared" si="9"/>
        <v>0</v>
      </c>
      <c r="R43" s="83">
        <f t="shared" ref="R43:R87" si="17">E43*(1-O43)*M43</f>
        <v>0</v>
      </c>
      <c r="S43" s="83"/>
      <c r="T43" s="122"/>
      <c r="U43" s="122"/>
      <c r="V43" s="122"/>
      <c r="W43" s="122"/>
      <c r="X43" s="83"/>
      <c r="Y43" s="83"/>
      <c r="AC43" s="16"/>
      <c r="AD43" s="16"/>
      <c r="AE43" s="16"/>
      <c r="AF43" s="16"/>
      <c r="AG43" s="16"/>
      <c r="AH43" s="16"/>
      <c r="AI43" s="16"/>
      <c r="AJ43" s="16"/>
      <c r="AK43" s="16"/>
      <c r="AL43" s="16"/>
      <c r="AM43" s="16"/>
      <c r="AN43" s="16"/>
      <c r="AO43" s="16"/>
    </row>
    <row r="44" spans="1:41" ht="12" customHeight="1" x14ac:dyDescent="0.25">
      <c r="A44" s="16"/>
      <c r="B44" s="241"/>
      <c r="C44" s="228"/>
      <c r="D44" s="124"/>
      <c r="E44" s="124"/>
      <c r="F44" s="125" t="b">
        <v>0</v>
      </c>
      <c r="G44" s="126"/>
      <c r="H44" s="78" t="str">
        <f t="shared" si="15"/>
        <v/>
      </c>
      <c r="I44" s="85">
        <f>D44*E44</f>
        <v>0</v>
      </c>
      <c r="J44" s="231"/>
      <c r="K44" s="244"/>
      <c r="L44" s="231"/>
      <c r="M44" s="60">
        <f t="shared" si="11"/>
        <v>0</v>
      </c>
      <c r="N44" s="217" t="str">
        <f t="shared" si="13"/>
        <v xml:space="preserve">K&gt;20 + </v>
      </c>
      <c r="O44" s="103">
        <f t="shared" si="14"/>
        <v>0</v>
      </c>
      <c r="P44" s="103">
        <f t="shared" si="16"/>
        <v>0</v>
      </c>
      <c r="Q44" s="218">
        <f t="shared" si="9"/>
        <v>0</v>
      </c>
      <c r="R44" s="83">
        <f t="shared" si="17"/>
        <v>0</v>
      </c>
      <c r="S44" s="83"/>
      <c r="T44" s="122"/>
      <c r="U44" s="122"/>
      <c r="V44" s="122"/>
      <c r="W44" s="122"/>
      <c r="X44" s="83"/>
      <c r="Y44" s="83"/>
      <c r="AC44" s="16"/>
      <c r="AD44" s="16"/>
      <c r="AE44" s="16"/>
      <c r="AF44" s="16"/>
      <c r="AG44" s="16"/>
      <c r="AH44" s="16"/>
      <c r="AI44" s="16"/>
      <c r="AJ44" s="16"/>
      <c r="AK44" s="16"/>
      <c r="AL44" s="16"/>
      <c r="AM44" s="16"/>
      <c r="AN44" s="16"/>
      <c r="AO44" s="16"/>
    </row>
    <row r="45" spans="1:41" ht="12" customHeight="1" x14ac:dyDescent="0.25">
      <c r="A45" s="16">
        <v>8</v>
      </c>
      <c r="B45" s="241"/>
      <c r="C45" s="228"/>
      <c r="D45" s="124"/>
      <c r="E45" s="124"/>
      <c r="F45" s="125" t="b">
        <v>0</v>
      </c>
      <c r="G45" s="126"/>
      <c r="H45" s="78" t="str">
        <f t="shared" si="15"/>
        <v/>
      </c>
      <c r="I45" s="35">
        <f>D45*E45</f>
        <v>0</v>
      </c>
      <c r="J45" s="231"/>
      <c r="K45" s="244"/>
      <c r="L45" s="231"/>
      <c r="M45" s="60">
        <f t="shared" si="11"/>
        <v>0</v>
      </c>
      <c r="N45" s="217" t="str">
        <f t="shared" si="13"/>
        <v xml:space="preserve">K&gt;20 + </v>
      </c>
      <c r="O45" s="103">
        <f t="shared" si="14"/>
        <v>0</v>
      </c>
      <c r="P45" s="103">
        <f t="shared" si="16"/>
        <v>0</v>
      </c>
      <c r="Q45" s="218">
        <f t="shared" si="9"/>
        <v>0</v>
      </c>
      <c r="R45" s="83">
        <f t="shared" si="17"/>
        <v>0</v>
      </c>
      <c r="S45" s="83"/>
      <c r="T45" s="122"/>
      <c r="U45" s="122"/>
      <c r="V45" s="122"/>
      <c r="W45" s="122"/>
      <c r="X45" s="83"/>
      <c r="Y45" s="83"/>
      <c r="AC45" s="16"/>
      <c r="AD45" s="16"/>
      <c r="AE45" s="16"/>
      <c r="AF45" s="16"/>
      <c r="AG45" s="16"/>
      <c r="AH45" s="16"/>
      <c r="AI45" s="16"/>
      <c r="AJ45" s="16"/>
      <c r="AK45" s="16"/>
      <c r="AL45" s="16"/>
      <c r="AM45" s="16"/>
      <c r="AN45" s="16"/>
      <c r="AO45" s="16"/>
    </row>
    <row r="46" spans="1:41" ht="12" customHeight="1" x14ac:dyDescent="0.25">
      <c r="A46" s="16"/>
      <c r="B46" s="241"/>
      <c r="C46" s="228"/>
      <c r="D46" s="124"/>
      <c r="E46" s="124"/>
      <c r="F46" s="125" t="b">
        <v>0</v>
      </c>
      <c r="G46" s="126"/>
      <c r="H46" s="78" t="str">
        <f t="shared" si="15"/>
        <v/>
      </c>
      <c r="I46" s="35">
        <f t="shared" si="4"/>
        <v>0</v>
      </c>
      <c r="J46" s="231"/>
      <c r="K46" s="244"/>
      <c r="L46" s="231"/>
      <c r="M46" s="60">
        <f t="shared" si="11"/>
        <v>0</v>
      </c>
      <c r="N46" s="217" t="str">
        <f t="shared" si="13"/>
        <v xml:space="preserve">K&gt;20 + </v>
      </c>
      <c r="O46" s="103">
        <f t="shared" si="14"/>
        <v>0</v>
      </c>
      <c r="P46" s="103">
        <f t="shared" si="16"/>
        <v>0</v>
      </c>
      <c r="Q46" s="218">
        <f t="shared" si="9"/>
        <v>0</v>
      </c>
      <c r="R46" s="83">
        <f t="shared" si="17"/>
        <v>0</v>
      </c>
      <c r="S46" s="83"/>
      <c r="T46" s="122"/>
      <c r="U46" s="122"/>
      <c r="V46" s="122" t="s">
        <v>115</v>
      </c>
      <c r="W46" s="122"/>
      <c r="X46" s="83"/>
      <c r="Y46" s="83"/>
      <c r="AC46" s="16"/>
      <c r="AD46" s="16"/>
      <c r="AE46" s="16"/>
      <c r="AF46" s="16"/>
      <c r="AG46" s="16"/>
      <c r="AH46" s="16"/>
      <c r="AI46" s="16"/>
      <c r="AJ46" s="16"/>
      <c r="AK46" s="16"/>
      <c r="AL46" s="16"/>
      <c r="AM46" s="16"/>
      <c r="AN46" s="16"/>
      <c r="AO46" s="16"/>
    </row>
    <row r="47" spans="1:41" ht="12" customHeight="1" x14ac:dyDescent="0.25">
      <c r="A47" s="16"/>
      <c r="B47" s="242"/>
      <c r="C47" s="229"/>
      <c r="D47" s="124"/>
      <c r="E47" s="124"/>
      <c r="F47" s="125" t="b">
        <v>0</v>
      </c>
      <c r="G47" s="126"/>
      <c r="H47" s="78" t="str">
        <f>IF(OR(G47="",F47=FALSE),"",HLOOKUP(N47,$AE$1:$AI$9,7,1)*E47*(1-O47))</f>
        <v/>
      </c>
      <c r="I47" s="35">
        <f t="shared" si="4"/>
        <v>0</v>
      </c>
      <c r="J47" s="232"/>
      <c r="K47" s="245"/>
      <c r="L47" s="232"/>
      <c r="M47" s="60">
        <f t="shared" si="11"/>
        <v>0</v>
      </c>
      <c r="N47" s="217" t="str">
        <f t="shared" si="13"/>
        <v xml:space="preserve">K&gt;20 + </v>
      </c>
      <c r="O47" s="103">
        <f t="shared" si="14"/>
        <v>0</v>
      </c>
      <c r="P47" s="103">
        <f t="shared" si="16"/>
        <v>0</v>
      </c>
      <c r="Q47" s="218">
        <f t="shared" si="9"/>
        <v>0</v>
      </c>
      <c r="R47" s="83">
        <f t="shared" si="17"/>
        <v>0</v>
      </c>
      <c r="S47" s="83"/>
      <c r="T47" s="122"/>
      <c r="U47" s="122"/>
      <c r="V47" s="122" t="s">
        <v>114</v>
      </c>
      <c r="W47" s="122"/>
      <c r="X47" s="83"/>
      <c r="Y47" s="83"/>
      <c r="AJ47" s="16"/>
      <c r="AK47" s="16"/>
      <c r="AL47" s="16"/>
      <c r="AM47" s="16"/>
      <c r="AN47" s="16"/>
      <c r="AO47" s="16"/>
    </row>
    <row r="48" spans="1:41" ht="12" customHeight="1" x14ac:dyDescent="0.25">
      <c r="A48" s="16"/>
      <c r="B48" s="240">
        <v>3</v>
      </c>
      <c r="C48" s="227" t="s">
        <v>158</v>
      </c>
      <c r="D48" s="124">
        <v>0.16</v>
      </c>
      <c r="E48" s="124">
        <v>970.71</v>
      </c>
      <c r="F48" s="125" t="b">
        <v>1</v>
      </c>
      <c r="G48" s="126" t="s">
        <v>89</v>
      </c>
      <c r="H48" s="78">
        <f>IF(OR(G48="",F48=FALSE),"",HLOOKUP(N48,$AE$1:$AI$9,6,1)*E48*(1-O48))</f>
        <v>57271.89</v>
      </c>
      <c r="I48" s="35">
        <f t="shared" si="4"/>
        <v>155.31360000000001</v>
      </c>
      <c r="J48" s="230">
        <f>SUM(I48:I51)</f>
        <v>155.31360000000001</v>
      </c>
      <c r="K48" s="243">
        <v>1</v>
      </c>
      <c r="L48" s="230">
        <f>+K48*J48</f>
        <v>155.31360000000001</v>
      </c>
      <c r="M48" s="60">
        <f t="shared" si="11"/>
        <v>1</v>
      </c>
      <c r="N48" s="217" t="str">
        <f t="shared" si="13"/>
        <v>K&gt;20 + non</v>
      </c>
      <c r="O48" s="103">
        <f t="shared" si="14"/>
        <v>0</v>
      </c>
      <c r="P48" s="103">
        <f t="shared" si="16"/>
        <v>0</v>
      </c>
      <c r="Q48" s="218">
        <f t="shared" si="9"/>
        <v>0</v>
      </c>
      <c r="R48" s="83">
        <f t="shared" si="17"/>
        <v>970.71</v>
      </c>
      <c r="S48" s="83"/>
      <c r="T48" s="122"/>
      <c r="U48" s="122"/>
      <c r="V48" s="122" t="s">
        <v>117</v>
      </c>
      <c r="W48" s="122"/>
      <c r="X48" s="83"/>
      <c r="Y48" s="83"/>
      <c r="AJ48" s="16"/>
      <c r="AK48" s="16"/>
      <c r="AL48" s="16"/>
      <c r="AM48" s="16"/>
      <c r="AN48" s="16"/>
      <c r="AO48" s="16"/>
    </row>
    <row r="49" spans="1:41" ht="12" customHeight="1" x14ac:dyDescent="0.25">
      <c r="A49" s="16"/>
      <c r="B49" s="241"/>
      <c r="C49" s="228"/>
      <c r="D49" s="124"/>
      <c r="E49" s="124"/>
      <c r="F49" s="125" t="b">
        <v>0</v>
      </c>
      <c r="G49" s="126"/>
      <c r="H49" s="78" t="str">
        <f t="shared" ref="H49:H51" si="18">IF(OR(G49="",F49=FALSE),"",HLOOKUP(N49,$AE$1:$AI$9,6,1)*E49*(1-O49))</f>
        <v/>
      </c>
      <c r="I49" s="85">
        <f t="shared" si="4"/>
        <v>0</v>
      </c>
      <c r="J49" s="231"/>
      <c r="K49" s="244"/>
      <c r="L49" s="231"/>
      <c r="M49" s="60">
        <f t="shared" si="11"/>
        <v>0</v>
      </c>
      <c r="N49" s="217" t="str">
        <f t="shared" si="13"/>
        <v xml:space="preserve">K&gt;20 + </v>
      </c>
      <c r="O49" s="103">
        <f t="shared" si="14"/>
        <v>0</v>
      </c>
      <c r="P49" s="103">
        <f t="shared" si="16"/>
        <v>0</v>
      </c>
      <c r="Q49" s="218">
        <f t="shared" si="9"/>
        <v>0</v>
      </c>
      <c r="R49" s="83">
        <f t="shared" si="17"/>
        <v>0</v>
      </c>
      <c r="S49" s="83"/>
      <c r="T49" s="122"/>
      <c r="U49" s="122"/>
      <c r="V49" s="122"/>
      <c r="W49" s="122"/>
      <c r="X49" s="83"/>
      <c r="Y49" s="83"/>
      <c r="AJ49" s="16"/>
      <c r="AK49" s="16"/>
      <c r="AL49" s="16"/>
      <c r="AM49" s="16"/>
      <c r="AN49" s="16"/>
      <c r="AO49" s="16"/>
    </row>
    <row r="50" spans="1:41" ht="12" customHeight="1" x14ac:dyDescent="0.25">
      <c r="A50" s="16"/>
      <c r="B50" s="241"/>
      <c r="C50" s="228"/>
      <c r="D50" s="124"/>
      <c r="E50" s="124"/>
      <c r="F50" s="125" t="b">
        <v>0</v>
      </c>
      <c r="G50" s="126"/>
      <c r="H50" s="78" t="str">
        <f t="shared" si="18"/>
        <v/>
      </c>
      <c r="I50" s="85">
        <f>D50*E50</f>
        <v>0</v>
      </c>
      <c r="J50" s="231"/>
      <c r="K50" s="244"/>
      <c r="L50" s="231"/>
      <c r="M50" s="60">
        <f t="shared" si="11"/>
        <v>0</v>
      </c>
      <c r="N50" s="217" t="str">
        <f t="shared" si="13"/>
        <v xml:space="preserve">K&gt;20 + </v>
      </c>
      <c r="O50" s="103">
        <f t="shared" si="14"/>
        <v>0</v>
      </c>
      <c r="P50" s="103">
        <f t="shared" si="16"/>
        <v>0</v>
      </c>
      <c r="Q50" s="218">
        <f t="shared" si="9"/>
        <v>0</v>
      </c>
      <c r="R50" s="83">
        <f t="shared" si="17"/>
        <v>0</v>
      </c>
      <c r="S50" s="83"/>
      <c r="T50" s="122"/>
      <c r="U50" s="122"/>
      <c r="V50" s="122"/>
      <c r="W50" s="122"/>
      <c r="X50" s="83"/>
      <c r="Y50" s="83"/>
      <c r="AJ50" s="16"/>
      <c r="AK50" s="16"/>
      <c r="AL50" s="16"/>
      <c r="AM50" s="16"/>
      <c r="AN50" s="16"/>
      <c r="AO50" s="16"/>
    </row>
    <row r="51" spans="1:41" ht="12" customHeight="1" x14ac:dyDescent="0.25">
      <c r="A51" s="16"/>
      <c r="B51" s="242"/>
      <c r="C51" s="229"/>
      <c r="D51" s="124"/>
      <c r="E51" s="124"/>
      <c r="F51" s="125" t="b">
        <v>0</v>
      </c>
      <c r="G51" s="126"/>
      <c r="H51" s="78" t="str">
        <f t="shared" si="18"/>
        <v/>
      </c>
      <c r="I51" s="85">
        <f t="shared" si="4"/>
        <v>0</v>
      </c>
      <c r="J51" s="232"/>
      <c r="K51" s="245"/>
      <c r="L51" s="232"/>
      <c r="M51" s="60">
        <f t="shared" si="11"/>
        <v>0</v>
      </c>
      <c r="N51" s="217" t="str">
        <f t="shared" si="13"/>
        <v xml:space="preserve">K&gt;20 + </v>
      </c>
      <c r="O51" s="103">
        <f t="shared" si="14"/>
        <v>0</v>
      </c>
      <c r="P51" s="103">
        <f t="shared" si="16"/>
        <v>0</v>
      </c>
      <c r="Q51" s="218">
        <f t="shared" si="9"/>
        <v>0</v>
      </c>
      <c r="R51" s="83">
        <f t="shared" si="17"/>
        <v>0</v>
      </c>
      <c r="S51" s="83"/>
      <c r="T51" s="122"/>
      <c r="U51" s="122"/>
      <c r="V51" s="122" t="s">
        <v>116</v>
      </c>
      <c r="W51" s="122"/>
      <c r="X51" s="83"/>
      <c r="Y51" s="83"/>
      <c r="AJ51" s="16"/>
      <c r="AK51" s="16"/>
      <c r="AL51" s="16"/>
      <c r="AM51" s="16"/>
      <c r="AN51" s="16"/>
      <c r="AO51" s="16"/>
    </row>
    <row r="52" spans="1:41" ht="12" customHeight="1" x14ac:dyDescent="0.25">
      <c r="A52" s="16"/>
      <c r="B52" s="240">
        <v>4</v>
      </c>
      <c r="C52" s="227" t="s">
        <v>159</v>
      </c>
      <c r="D52" s="124"/>
      <c r="E52" s="124"/>
      <c r="F52" s="275"/>
      <c r="G52" s="276"/>
      <c r="H52" s="277"/>
      <c r="I52" s="92">
        <f t="shared" si="4"/>
        <v>0</v>
      </c>
      <c r="J52" s="230">
        <f>SUM(I52:I55)</f>
        <v>0</v>
      </c>
      <c r="K52" s="243">
        <v>1</v>
      </c>
      <c r="L52" s="230">
        <f>+K52*J52</f>
        <v>0</v>
      </c>
      <c r="M52" s="60"/>
      <c r="N52" s="217"/>
      <c r="O52" s="103">
        <f t="shared" si="14"/>
        <v>0</v>
      </c>
      <c r="P52" s="103">
        <f t="shared" si="16"/>
        <v>0</v>
      </c>
      <c r="Q52" s="218">
        <f t="shared" si="9"/>
        <v>0</v>
      </c>
      <c r="R52" s="83">
        <f t="shared" si="17"/>
        <v>0</v>
      </c>
      <c r="S52" s="83"/>
      <c r="T52" s="122"/>
      <c r="U52" s="122"/>
      <c r="V52" s="122"/>
      <c r="W52" s="122"/>
      <c r="X52" s="83"/>
      <c r="Y52" s="83"/>
      <c r="AJ52" s="16"/>
      <c r="AK52" s="16"/>
      <c r="AL52" s="16"/>
      <c r="AM52" s="16"/>
      <c r="AN52" s="16"/>
      <c r="AO52" s="16"/>
    </row>
    <row r="53" spans="1:41" ht="12" customHeight="1" x14ac:dyDescent="0.25">
      <c r="A53" s="16"/>
      <c r="B53" s="241"/>
      <c r="C53" s="228"/>
      <c r="D53" s="124"/>
      <c r="E53" s="124"/>
      <c r="F53" s="278"/>
      <c r="G53" s="279"/>
      <c r="H53" s="280"/>
      <c r="I53" s="92">
        <f t="shared" si="4"/>
        <v>0</v>
      </c>
      <c r="J53" s="231"/>
      <c r="K53" s="244"/>
      <c r="L53" s="231"/>
      <c r="M53" s="60"/>
      <c r="N53" s="217"/>
      <c r="O53" s="103">
        <f t="shared" si="14"/>
        <v>0</v>
      </c>
      <c r="P53" s="103">
        <f t="shared" si="16"/>
        <v>0</v>
      </c>
      <c r="Q53" s="218">
        <f t="shared" si="9"/>
        <v>0</v>
      </c>
      <c r="R53" s="83">
        <f t="shared" si="17"/>
        <v>0</v>
      </c>
      <c r="S53" s="83"/>
      <c r="T53" s="122"/>
      <c r="U53" s="122"/>
      <c r="V53" s="122"/>
      <c r="W53" s="122"/>
      <c r="X53" s="83"/>
      <c r="Y53" s="83"/>
      <c r="AJ53" s="16"/>
      <c r="AK53" s="16"/>
      <c r="AL53" s="16"/>
      <c r="AM53" s="16"/>
      <c r="AN53" s="16"/>
      <c r="AO53" s="16"/>
    </row>
    <row r="54" spans="1:41" ht="12" customHeight="1" x14ac:dyDescent="0.25">
      <c r="A54" s="16"/>
      <c r="B54" s="241"/>
      <c r="C54" s="228"/>
      <c r="D54" s="124"/>
      <c r="E54" s="124"/>
      <c r="F54" s="278"/>
      <c r="G54" s="279"/>
      <c r="H54" s="280"/>
      <c r="I54" s="92">
        <f t="shared" si="4"/>
        <v>0</v>
      </c>
      <c r="J54" s="231"/>
      <c r="K54" s="244"/>
      <c r="L54" s="231"/>
      <c r="M54" s="60"/>
      <c r="N54" s="217"/>
      <c r="O54" s="103">
        <f t="shared" si="14"/>
        <v>0</v>
      </c>
      <c r="P54" s="103">
        <f t="shared" si="16"/>
        <v>0</v>
      </c>
      <c r="Q54" s="218">
        <f t="shared" si="9"/>
        <v>0</v>
      </c>
      <c r="R54" s="83">
        <f t="shared" si="17"/>
        <v>0</v>
      </c>
      <c r="S54" s="83"/>
      <c r="T54" s="122"/>
      <c r="U54" s="122"/>
      <c r="V54" s="122"/>
      <c r="W54" s="122"/>
      <c r="X54" s="83"/>
      <c r="Y54" s="83"/>
      <c r="AJ54" s="16"/>
      <c r="AK54" s="16"/>
      <c r="AL54" s="16"/>
      <c r="AM54" s="16"/>
      <c r="AN54" s="16"/>
      <c r="AO54" s="16"/>
    </row>
    <row r="55" spans="1:41" ht="12" customHeight="1" x14ac:dyDescent="0.25">
      <c r="A55" s="16"/>
      <c r="B55" s="242"/>
      <c r="C55" s="229"/>
      <c r="D55" s="124"/>
      <c r="E55" s="124"/>
      <c r="F55" s="281"/>
      <c r="G55" s="282"/>
      <c r="H55" s="283"/>
      <c r="I55" s="92">
        <f>D55*E55</f>
        <v>0</v>
      </c>
      <c r="J55" s="232"/>
      <c r="K55" s="245"/>
      <c r="L55" s="232"/>
      <c r="M55" s="60"/>
      <c r="N55" s="217"/>
      <c r="O55" s="103">
        <f t="shared" si="14"/>
        <v>0</v>
      </c>
      <c r="P55" s="103">
        <f>IF(D55="",0,IF(OR(D55&gt;6,D55&lt;0.1),1,0))</f>
        <v>0</v>
      </c>
      <c r="Q55" s="218">
        <f t="shared" si="9"/>
        <v>0</v>
      </c>
      <c r="R55" s="83">
        <f t="shared" si="17"/>
        <v>0</v>
      </c>
      <c r="S55" s="83"/>
      <c r="T55" s="122"/>
      <c r="U55" s="122"/>
      <c r="V55" s="122"/>
      <c r="W55" s="122"/>
      <c r="X55" s="83"/>
      <c r="Y55" s="83"/>
      <c r="AJ55" s="16"/>
      <c r="AK55" s="16"/>
      <c r="AL55" s="16"/>
      <c r="AM55" s="16"/>
      <c r="AN55" s="16"/>
      <c r="AO55" s="16"/>
    </row>
    <row r="56" spans="1:41" ht="12" customHeight="1" x14ac:dyDescent="0.25">
      <c r="A56" s="16"/>
      <c r="B56" s="240">
        <v>5</v>
      </c>
      <c r="C56" s="227" t="s">
        <v>165</v>
      </c>
      <c r="D56" s="124"/>
      <c r="E56" s="124"/>
      <c r="F56" s="125" t="b">
        <v>0</v>
      </c>
      <c r="G56" s="126"/>
      <c r="H56" s="78" t="str">
        <f>IF(OR(G56="",F56=FALSE),"",HLOOKUP(N56,$AE$1:$AI$9,4,1)*E56*(1-O56))</f>
        <v/>
      </c>
      <c r="I56" s="81">
        <f t="shared" ref="I56:I66" si="19">D56*E56</f>
        <v>0</v>
      </c>
      <c r="J56" s="230">
        <f>SUM(I56:I59)</f>
        <v>0</v>
      </c>
      <c r="K56" s="243">
        <v>1</v>
      </c>
      <c r="L56" s="230">
        <f t="shared" ref="L56" si="20">+K56*J56</f>
        <v>0</v>
      </c>
      <c r="M56" s="60">
        <f t="shared" si="11"/>
        <v>0</v>
      </c>
      <c r="N56" s="217" t="str">
        <f t="shared" si="13"/>
        <v xml:space="preserve">K&gt;20 + </v>
      </c>
      <c r="O56" s="103">
        <f t="shared" si="14"/>
        <v>0</v>
      </c>
      <c r="P56" s="103">
        <f t="shared" si="16"/>
        <v>0</v>
      </c>
      <c r="Q56" s="218">
        <f t="shared" si="9"/>
        <v>0</v>
      </c>
      <c r="R56" s="83">
        <f t="shared" si="17"/>
        <v>0</v>
      </c>
      <c r="S56" s="83"/>
      <c r="T56" s="122"/>
      <c r="U56" s="122"/>
      <c r="V56" s="122"/>
      <c r="W56" s="122"/>
      <c r="X56" s="83"/>
      <c r="Y56" s="83"/>
      <c r="AJ56" s="16"/>
      <c r="AK56" s="16"/>
      <c r="AL56" s="16"/>
      <c r="AM56" s="16"/>
      <c r="AN56" s="16"/>
      <c r="AO56" s="16"/>
    </row>
    <row r="57" spans="1:41" ht="12" customHeight="1" x14ac:dyDescent="0.25">
      <c r="A57" s="16"/>
      <c r="B57" s="241"/>
      <c r="C57" s="228"/>
      <c r="D57" s="124"/>
      <c r="E57" s="124"/>
      <c r="F57" s="125" t="b">
        <v>0</v>
      </c>
      <c r="G57" s="126"/>
      <c r="H57" s="78" t="str">
        <f t="shared" ref="H57:H59" si="21">IF(OR(G57="",F57=FALSE),"",HLOOKUP(N57,$AE$1:$AI$9,4,1)*E57*(1-O57))</f>
        <v/>
      </c>
      <c r="I57" s="85">
        <f t="shared" si="19"/>
        <v>0</v>
      </c>
      <c r="J57" s="231"/>
      <c r="K57" s="244"/>
      <c r="L57" s="231"/>
      <c r="M57" s="60">
        <f t="shared" si="11"/>
        <v>0</v>
      </c>
      <c r="N57" s="217" t="str">
        <f t="shared" si="13"/>
        <v xml:space="preserve">K&gt;20 + </v>
      </c>
      <c r="O57" s="103">
        <f t="shared" si="14"/>
        <v>0</v>
      </c>
      <c r="P57" s="103">
        <f t="shared" si="16"/>
        <v>0</v>
      </c>
      <c r="Q57" s="218">
        <f t="shared" si="9"/>
        <v>0</v>
      </c>
      <c r="R57" s="83">
        <f t="shared" si="17"/>
        <v>0</v>
      </c>
      <c r="S57" s="83"/>
      <c r="T57" s="122"/>
      <c r="U57" s="122"/>
      <c r="V57" s="122"/>
      <c r="W57" s="122"/>
      <c r="X57" s="16"/>
      <c r="Y57" s="16"/>
      <c r="AJ57" s="16"/>
      <c r="AK57" s="16"/>
      <c r="AL57" s="16"/>
      <c r="AM57" s="16"/>
      <c r="AN57" s="16"/>
      <c r="AO57" s="16"/>
    </row>
    <row r="58" spans="1:41" ht="12" customHeight="1" x14ac:dyDescent="0.25">
      <c r="A58" s="16"/>
      <c r="B58" s="241"/>
      <c r="C58" s="228"/>
      <c r="D58" s="124"/>
      <c r="E58" s="124"/>
      <c r="F58" s="125" t="b">
        <v>0</v>
      </c>
      <c r="G58" s="126"/>
      <c r="H58" s="78" t="str">
        <f t="shared" si="21"/>
        <v/>
      </c>
      <c r="I58" s="85">
        <f t="shared" si="19"/>
        <v>0</v>
      </c>
      <c r="J58" s="231"/>
      <c r="K58" s="244"/>
      <c r="L58" s="231"/>
      <c r="M58" s="60">
        <f>IF(F58=TRUE,1,0)</f>
        <v>0</v>
      </c>
      <c r="N58" s="217" t="str">
        <f t="shared" si="13"/>
        <v xml:space="preserve">K&gt;20 + </v>
      </c>
      <c r="O58" s="103">
        <f t="shared" si="14"/>
        <v>0</v>
      </c>
      <c r="P58" s="103">
        <f t="shared" si="16"/>
        <v>0</v>
      </c>
      <c r="Q58" s="218">
        <f t="shared" si="9"/>
        <v>0</v>
      </c>
      <c r="R58" s="83">
        <f t="shared" si="17"/>
        <v>0</v>
      </c>
      <c r="S58" s="83"/>
      <c r="T58" s="122"/>
      <c r="U58" s="122"/>
      <c r="V58" s="122"/>
      <c r="W58" s="122"/>
      <c r="X58" s="16"/>
      <c r="Y58" s="16"/>
      <c r="AJ58" s="16"/>
      <c r="AK58" s="16"/>
      <c r="AL58" s="16"/>
      <c r="AM58" s="16"/>
      <c r="AN58" s="16"/>
      <c r="AO58" s="16"/>
    </row>
    <row r="59" spans="1:41" ht="12" customHeight="1" x14ac:dyDescent="0.25">
      <c r="A59" s="16"/>
      <c r="B59" s="242"/>
      <c r="C59" s="229"/>
      <c r="D59" s="124"/>
      <c r="E59" s="124"/>
      <c r="F59" s="125" t="b">
        <v>0</v>
      </c>
      <c r="G59" s="126"/>
      <c r="H59" s="78" t="str">
        <f t="shared" si="21"/>
        <v/>
      </c>
      <c r="I59" s="85">
        <f>D59*E59</f>
        <v>0</v>
      </c>
      <c r="J59" s="232"/>
      <c r="K59" s="245"/>
      <c r="L59" s="232"/>
      <c r="M59" s="60">
        <f t="shared" si="11"/>
        <v>0</v>
      </c>
      <c r="N59" s="217" t="str">
        <f t="shared" si="13"/>
        <v xml:space="preserve">K&gt;20 + </v>
      </c>
      <c r="O59" s="103">
        <f t="shared" si="14"/>
        <v>0</v>
      </c>
      <c r="P59" s="103">
        <f t="shared" si="16"/>
        <v>0</v>
      </c>
      <c r="Q59" s="218">
        <f t="shared" si="9"/>
        <v>0</v>
      </c>
      <c r="R59" s="83">
        <f t="shared" si="17"/>
        <v>0</v>
      </c>
      <c r="S59" s="83"/>
      <c r="T59" s="122"/>
      <c r="U59" s="122"/>
      <c r="V59" s="122"/>
      <c r="W59" s="122"/>
      <c r="X59" s="16"/>
      <c r="Y59" s="16"/>
      <c r="AJ59" s="16"/>
      <c r="AK59" s="16"/>
      <c r="AL59" s="16"/>
      <c r="AM59" s="16"/>
      <c r="AN59" s="16"/>
      <c r="AO59" s="16"/>
    </row>
    <row r="60" spans="1:41" ht="12" customHeight="1" x14ac:dyDescent="0.25">
      <c r="A60" s="16"/>
      <c r="B60" s="240">
        <v>6</v>
      </c>
      <c r="C60" s="227" t="s">
        <v>160</v>
      </c>
      <c r="D60" s="124"/>
      <c r="E60" s="124"/>
      <c r="F60" s="125" t="b">
        <v>0</v>
      </c>
      <c r="G60" s="126"/>
      <c r="H60" s="78" t="str">
        <f>IF(OR(G60="",F60=FALSE),"",HLOOKUP(N60,$AE$1:$AI$9,5,1)*E60*(1-O60))</f>
        <v/>
      </c>
      <c r="I60" s="81">
        <f t="shared" si="19"/>
        <v>0</v>
      </c>
      <c r="J60" s="230">
        <f>SUM(I60:I63)</f>
        <v>0</v>
      </c>
      <c r="K60" s="243">
        <v>1</v>
      </c>
      <c r="L60" s="230">
        <f t="shared" ref="L60" si="22">+K60*J60</f>
        <v>0</v>
      </c>
      <c r="M60" s="60">
        <f t="shared" si="11"/>
        <v>0</v>
      </c>
      <c r="N60" s="217" t="str">
        <f t="shared" si="13"/>
        <v xml:space="preserve">K&gt;20 + </v>
      </c>
      <c r="O60" s="103">
        <f t="shared" si="14"/>
        <v>0</v>
      </c>
      <c r="P60" s="103">
        <f t="shared" si="16"/>
        <v>0</v>
      </c>
      <c r="Q60" s="218">
        <f t="shared" si="9"/>
        <v>0</v>
      </c>
      <c r="R60" s="83">
        <f t="shared" si="17"/>
        <v>0</v>
      </c>
      <c r="S60" s="83"/>
      <c r="T60" s="122"/>
      <c r="U60" s="122"/>
      <c r="V60" s="122"/>
      <c r="W60" s="122"/>
      <c r="X60" s="16"/>
      <c r="Y60" s="16"/>
      <c r="AJ60" s="16"/>
      <c r="AK60" s="16"/>
      <c r="AL60" s="16"/>
      <c r="AM60" s="16"/>
      <c r="AN60" s="16"/>
      <c r="AO60" s="16"/>
    </row>
    <row r="61" spans="1:41" ht="12" customHeight="1" x14ac:dyDescent="0.25">
      <c r="A61" s="16"/>
      <c r="B61" s="241"/>
      <c r="C61" s="228"/>
      <c r="D61" s="124"/>
      <c r="E61" s="124"/>
      <c r="F61" s="125" t="b">
        <v>0</v>
      </c>
      <c r="G61" s="126"/>
      <c r="H61" s="78" t="str">
        <f t="shared" ref="H61:H63" si="23">IF(OR(G61="",F61=FALSE),"",HLOOKUP(N61,$AE$1:$AI$9,5,1)*E61*(1-O61))</f>
        <v/>
      </c>
      <c r="I61" s="85">
        <f t="shared" si="19"/>
        <v>0</v>
      </c>
      <c r="J61" s="231"/>
      <c r="K61" s="244"/>
      <c r="L61" s="231"/>
      <c r="M61" s="60">
        <f t="shared" si="11"/>
        <v>0</v>
      </c>
      <c r="N61" s="217" t="str">
        <f t="shared" si="13"/>
        <v xml:space="preserve">K&gt;20 + </v>
      </c>
      <c r="O61" s="103">
        <f t="shared" si="14"/>
        <v>0</v>
      </c>
      <c r="P61" s="103">
        <f t="shared" si="16"/>
        <v>0</v>
      </c>
      <c r="Q61" s="218">
        <f t="shared" si="9"/>
        <v>0</v>
      </c>
      <c r="R61" s="83">
        <f t="shared" si="17"/>
        <v>0</v>
      </c>
      <c r="S61" s="83"/>
      <c r="T61" s="122"/>
      <c r="U61" s="122"/>
      <c r="V61" s="122"/>
      <c r="W61" s="122"/>
      <c r="X61" s="16"/>
      <c r="Y61" s="16"/>
      <c r="AJ61" s="16"/>
      <c r="AK61" s="16"/>
      <c r="AL61" s="16"/>
      <c r="AM61" s="16"/>
      <c r="AN61" s="16"/>
      <c r="AO61" s="16"/>
    </row>
    <row r="62" spans="1:41" ht="12" customHeight="1" x14ac:dyDescent="0.25">
      <c r="A62" s="16"/>
      <c r="B62" s="241"/>
      <c r="C62" s="228"/>
      <c r="D62" s="124"/>
      <c r="E62" s="124"/>
      <c r="F62" s="125" t="b">
        <v>0</v>
      </c>
      <c r="G62" s="126"/>
      <c r="H62" s="78" t="str">
        <f t="shared" si="23"/>
        <v/>
      </c>
      <c r="I62" s="85">
        <f t="shared" si="19"/>
        <v>0</v>
      </c>
      <c r="J62" s="231"/>
      <c r="K62" s="244"/>
      <c r="L62" s="231"/>
      <c r="M62" s="60">
        <f t="shared" si="11"/>
        <v>0</v>
      </c>
      <c r="N62" s="217" t="str">
        <f t="shared" si="13"/>
        <v xml:space="preserve">K&gt;20 + </v>
      </c>
      <c r="O62" s="103">
        <f t="shared" si="14"/>
        <v>0</v>
      </c>
      <c r="P62" s="103">
        <f t="shared" si="16"/>
        <v>0</v>
      </c>
      <c r="Q62" s="218">
        <f t="shared" si="9"/>
        <v>0</v>
      </c>
      <c r="R62" s="83">
        <f t="shared" si="17"/>
        <v>0</v>
      </c>
      <c r="S62" s="83"/>
      <c r="T62" s="122"/>
      <c r="U62" s="122"/>
      <c r="V62" s="122"/>
      <c r="W62" s="122"/>
      <c r="X62" s="16"/>
      <c r="Y62" s="16"/>
      <c r="AJ62" s="16"/>
      <c r="AK62" s="16"/>
      <c r="AL62" s="16"/>
      <c r="AM62" s="16"/>
      <c r="AN62" s="16"/>
      <c r="AO62" s="16"/>
    </row>
    <row r="63" spans="1:41" ht="12" customHeight="1" x14ac:dyDescent="0.25">
      <c r="A63" s="16"/>
      <c r="B63" s="242"/>
      <c r="C63" s="229"/>
      <c r="D63" s="124"/>
      <c r="E63" s="124"/>
      <c r="F63" s="125" t="b">
        <v>0</v>
      </c>
      <c r="G63" s="126"/>
      <c r="H63" s="78" t="str">
        <f t="shared" si="23"/>
        <v/>
      </c>
      <c r="I63" s="85">
        <f t="shared" si="19"/>
        <v>0</v>
      </c>
      <c r="J63" s="232"/>
      <c r="K63" s="245"/>
      <c r="L63" s="232"/>
      <c r="M63" s="60">
        <f t="shared" si="11"/>
        <v>0</v>
      </c>
      <c r="N63" s="217" t="str">
        <f t="shared" si="13"/>
        <v xml:space="preserve">K&gt;20 + </v>
      </c>
      <c r="O63" s="103">
        <f t="shared" si="14"/>
        <v>0</v>
      </c>
      <c r="P63" s="103">
        <f t="shared" si="16"/>
        <v>0</v>
      </c>
      <c r="Q63" s="218">
        <f t="shared" si="9"/>
        <v>0</v>
      </c>
      <c r="R63" s="83">
        <f t="shared" si="17"/>
        <v>0</v>
      </c>
      <c r="S63" s="83"/>
      <c r="T63" s="122"/>
      <c r="U63" s="122"/>
      <c r="V63" s="122"/>
      <c r="W63" s="122"/>
      <c r="X63" s="16"/>
      <c r="AJ63" s="16"/>
      <c r="AK63" s="16"/>
      <c r="AL63" s="16"/>
      <c r="AM63" s="16"/>
      <c r="AN63" s="16"/>
      <c r="AO63" s="16"/>
    </row>
    <row r="64" spans="1:41" ht="12" customHeight="1" x14ac:dyDescent="0.25">
      <c r="A64" s="16"/>
      <c r="B64" s="240">
        <v>7</v>
      </c>
      <c r="C64" s="227" t="s">
        <v>169</v>
      </c>
      <c r="D64" s="124"/>
      <c r="E64" s="124"/>
      <c r="F64" s="125" t="b">
        <v>0</v>
      </c>
      <c r="G64" s="126"/>
      <c r="H64" s="78" t="str">
        <f>IF(OR(G64="",F64=FALSE),"",HLOOKUP(N64,$AE$1:$AI$9,3,1)*E64*(1-O64))</f>
        <v/>
      </c>
      <c r="I64" s="81">
        <f t="shared" si="19"/>
        <v>0</v>
      </c>
      <c r="J64" s="230">
        <f>SUM(I64:I67)</f>
        <v>0</v>
      </c>
      <c r="K64" s="243">
        <v>1</v>
      </c>
      <c r="L64" s="230">
        <f>+K64*J64</f>
        <v>0</v>
      </c>
      <c r="M64" s="60">
        <f t="shared" si="11"/>
        <v>0</v>
      </c>
      <c r="N64" s="217" t="str">
        <f t="shared" si="13"/>
        <v xml:space="preserve">K&gt;20 + </v>
      </c>
      <c r="O64" s="103">
        <f t="shared" si="14"/>
        <v>0</v>
      </c>
      <c r="P64" s="103">
        <f t="shared" si="16"/>
        <v>0</v>
      </c>
      <c r="Q64" s="218">
        <f t="shared" si="9"/>
        <v>0</v>
      </c>
      <c r="R64" s="83">
        <f t="shared" si="17"/>
        <v>0</v>
      </c>
      <c r="S64" s="83"/>
      <c r="T64" s="122"/>
      <c r="U64" s="122"/>
      <c r="V64" s="122"/>
      <c r="W64" s="122"/>
      <c r="X64" s="16"/>
      <c r="AJ64" s="16"/>
      <c r="AK64" s="16"/>
      <c r="AL64" s="16"/>
      <c r="AM64" s="16"/>
      <c r="AN64" s="16"/>
      <c r="AO64" s="16"/>
    </row>
    <row r="65" spans="1:42" ht="12" customHeight="1" x14ac:dyDescent="0.25">
      <c r="A65" s="16"/>
      <c r="B65" s="241"/>
      <c r="C65" s="228"/>
      <c r="D65" s="124"/>
      <c r="E65" s="124"/>
      <c r="F65" s="125" t="b">
        <v>0</v>
      </c>
      <c r="G65" s="126"/>
      <c r="H65" s="78" t="str">
        <f t="shared" ref="H65:H67" si="24">IF(OR(G65="",F65=FALSE),"",HLOOKUP(N65,$AE$1:$AI$9,3,1)*E65*(1-O65))</f>
        <v/>
      </c>
      <c r="I65" s="85">
        <f t="shared" si="19"/>
        <v>0</v>
      </c>
      <c r="J65" s="231"/>
      <c r="K65" s="244"/>
      <c r="L65" s="231"/>
      <c r="M65" s="60">
        <f t="shared" si="11"/>
        <v>0</v>
      </c>
      <c r="N65" s="217" t="str">
        <f t="shared" si="13"/>
        <v xml:space="preserve">K&gt;20 + </v>
      </c>
      <c r="O65" s="103">
        <f t="shared" si="14"/>
        <v>0</v>
      </c>
      <c r="P65" s="103">
        <f t="shared" si="16"/>
        <v>0</v>
      </c>
      <c r="Q65" s="218">
        <f t="shared" si="9"/>
        <v>0</v>
      </c>
      <c r="R65" s="83">
        <f t="shared" si="17"/>
        <v>0</v>
      </c>
      <c r="S65" s="83"/>
      <c r="T65" s="122"/>
      <c r="U65" s="122"/>
      <c r="V65" s="122"/>
      <c r="W65" s="122"/>
      <c r="X65" s="16"/>
      <c r="AJ65" s="16"/>
      <c r="AK65" s="16"/>
      <c r="AL65" s="16"/>
      <c r="AM65" s="16"/>
      <c r="AN65" s="16"/>
      <c r="AO65" s="16"/>
    </row>
    <row r="66" spans="1:42" ht="12" customHeight="1" x14ac:dyDescent="0.25">
      <c r="A66" s="16"/>
      <c r="B66" s="241"/>
      <c r="C66" s="228"/>
      <c r="D66" s="124"/>
      <c r="E66" s="124"/>
      <c r="F66" s="125" t="b">
        <v>0</v>
      </c>
      <c r="G66" s="126"/>
      <c r="H66" s="78" t="str">
        <f t="shared" si="24"/>
        <v/>
      </c>
      <c r="I66" s="85">
        <f t="shared" si="19"/>
        <v>0</v>
      </c>
      <c r="J66" s="231"/>
      <c r="K66" s="244"/>
      <c r="L66" s="231"/>
      <c r="M66" s="60">
        <f t="shared" si="11"/>
        <v>0</v>
      </c>
      <c r="N66" s="217" t="str">
        <f t="shared" si="13"/>
        <v xml:space="preserve">K&gt;20 + </v>
      </c>
      <c r="O66" s="103">
        <f t="shared" si="14"/>
        <v>0</v>
      </c>
      <c r="P66" s="103">
        <f t="shared" si="16"/>
        <v>0</v>
      </c>
      <c r="Q66" s="218">
        <f t="shared" si="9"/>
        <v>0</v>
      </c>
      <c r="R66" s="83">
        <f t="shared" si="17"/>
        <v>0</v>
      </c>
      <c r="S66" s="83"/>
      <c r="T66" s="122"/>
      <c r="U66" s="122"/>
      <c r="V66" s="122"/>
      <c r="W66" s="122"/>
      <c r="X66" s="16"/>
      <c r="AE66" s="16"/>
      <c r="AF66" s="87" t="s">
        <v>111</v>
      </c>
      <c r="AG66" s="16" t="str" cm="1">
        <f t="array" ref="AG66">_xlfn.IFS(D129&lt;AE71,AF71,D129&lt;AE72,AF72,D129&lt;AE73,AF73,D129&lt;AE74,AF74,D129&lt;AE75,AF75,D129&lt;AE76,AF76,TRUE,AF77)</f>
        <v>0-3000 m³/h</v>
      </c>
      <c r="AL66" s="77" t="s">
        <v>111</v>
      </c>
      <c r="AM66" s="16" t="str" cm="1">
        <f t="array" ref="AM66">_xlfn.IFS(J129&lt;AK71,AL71,J129&lt;AK72,AL72,J129&lt;AK73,AL73,J129&lt;AK74,AL74,J129&lt;AK75,AL75,J129&lt;AK76,AL76,TRUE,AL77)</f>
        <v>0-3000 m³/h</v>
      </c>
    </row>
    <row r="67" spans="1:42" ht="12" customHeight="1" x14ac:dyDescent="0.25">
      <c r="A67" s="16"/>
      <c r="B67" s="242"/>
      <c r="C67" s="229"/>
      <c r="D67" s="124"/>
      <c r="E67" s="124"/>
      <c r="F67" s="125" t="b">
        <v>0</v>
      </c>
      <c r="G67" s="126"/>
      <c r="H67" s="78" t="str">
        <f t="shared" si="24"/>
        <v/>
      </c>
      <c r="I67" s="81">
        <f>D67*E67</f>
        <v>0</v>
      </c>
      <c r="J67" s="232"/>
      <c r="K67" s="245"/>
      <c r="L67" s="232"/>
      <c r="M67" s="60">
        <f t="shared" si="11"/>
        <v>0</v>
      </c>
      <c r="N67" s="217" t="str">
        <f t="shared" si="13"/>
        <v xml:space="preserve">K&gt;20 + </v>
      </c>
      <c r="O67" s="103">
        <f t="shared" si="14"/>
        <v>0</v>
      </c>
      <c r="P67" s="103">
        <f t="shared" si="16"/>
        <v>0</v>
      </c>
      <c r="Q67" s="218">
        <f t="shared" si="9"/>
        <v>0</v>
      </c>
      <c r="R67" s="83">
        <f t="shared" si="17"/>
        <v>0</v>
      </c>
      <c r="S67" s="83"/>
      <c r="T67" s="122"/>
      <c r="U67" s="122"/>
      <c r="V67" s="122"/>
      <c r="W67" s="122"/>
      <c r="X67" s="16"/>
      <c r="AE67" s="16"/>
      <c r="AF67" s="16" t="s">
        <v>112</v>
      </c>
      <c r="AG67" s="16">
        <f>IF($J$124&lt;=20,0.75,0.5)</f>
        <v>0.5</v>
      </c>
      <c r="AL67" s="77" t="s">
        <v>112</v>
      </c>
      <c r="AM67" s="16">
        <f>IF($J$124&lt;=20,0.75,0.5)</f>
        <v>0.5</v>
      </c>
    </row>
    <row r="68" spans="1:42" ht="12" customHeight="1" x14ac:dyDescent="0.25">
      <c r="A68" s="16"/>
      <c r="B68" s="240">
        <v>8</v>
      </c>
      <c r="C68" s="227" t="s">
        <v>161</v>
      </c>
      <c r="D68" s="124"/>
      <c r="E68" s="124"/>
      <c r="F68" s="125" t="b">
        <v>0</v>
      </c>
      <c r="G68" s="126"/>
      <c r="H68" s="78" t="str">
        <f>IF(OR(G68="",F68=FALSE),"",HLOOKUP(N68,$AE$1:$AI$9,8,1)*E68*(1-O68))</f>
        <v/>
      </c>
      <c r="I68" s="35">
        <f t="shared" si="4"/>
        <v>0</v>
      </c>
      <c r="J68" s="230">
        <f>SUM(I68:I71)</f>
        <v>0</v>
      </c>
      <c r="K68" s="243">
        <v>1</v>
      </c>
      <c r="L68" s="230">
        <f>+K68*J68</f>
        <v>0</v>
      </c>
      <c r="M68" s="60">
        <f t="shared" si="11"/>
        <v>0</v>
      </c>
      <c r="N68" s="217" t="str">
        <f t="shared" si="13"/>
        <v xml:space="preserve">K&gt;20 + </v>
      </c>
      <c r="O68" s="103">
        <f t="shared" si="14"/>
        <v>0</v>
      </c>
      <c r="P68" s="103">
        <f t="shared" si="16"/>
        <v>0</v>
      </c>
      <c r="Q68" s="218">
        <f t="shared" si="9"/>
        <v>0</v>
      </c>
      <c r="R68" s="83">
        <f t="shared" si="17"/>
        <v>0</v>
      </c>
      <c r="S68" s="83"/>
      <c r="T68" s="122"/>
      <c r="U68" s="122"/>
      <c r="V68" s="122"/>
      <c r="W68" s="122"/>
      <c r="X68" s="16"/>
      <c r="AE68" s="16"/>
      <c r="AG68">
        <f>VLOOKUP(AG66,AF71:AI77,4,0)</f>
        <v>1600</v>
      </c>
      <c r="AL68" s="16"/>
      <c r="AM68" s="16">
        <f>VLOOKUP(AM66,AL71:AO77,4,0)</f>
        <v>15000</v>
      </c>
    </row>
    <row r="69" spans="1:42" ht="12" customHeight="1" x14ac:dyDescent="0.25">
      <c r="A69" s="16"/>
      <c r="B69" s="241"/>
      <c r="C69" s="228"/>
      <c r="D69" s="124"/>
      <c r="E69" s="124"/>
      <c r="F69" s="125" t="b">
        <v>0</v>
      </c>
      <c r="G69" s="126"/>
      <c r="H69" s="78" t="str">
        <f t="shared" ref="H69:H71" si="25">IF(OR(G69="",F69=FALSE),"",HLOOKUP(N69,$AE$1:$AI$9,8,1)*E69*(1-O69))</f>
        <v/>
      </c>
      <c r="I69" s="85">
        <f t="shared" si="4"/>
        <v>0</v>
      </c>
      <c r="J69" s="231"/>
      <c r="K69" s="244"/>
      <c r="L69" s="231"/>
      <c r="M69" s="60">
        <f t="shared" si="11"/>
        <v>0</v>
      </c>
      <c r="N69" s="217" t="str">
        <f t="shared" si="13"/>
        <v xml:space="preserve">K&gt;20 + </v>
      </c>
      <c r="O69" s="103">
        <f t="shared" si="14"/>
        <v>0</v>
      </c>
      <c r="P69" s="103">
        <f t="shared" si="16"/>
        <v>0</v>
      </c>
      <c r="Q69" s="218">
        <f t="shared" si="9"/>
        <v>0</v>
      </c>
      <c r="R69" s="83">
        <f t="shared" si="17"/>
        <v>0</v>
      </c>
      <c r="S69" s="83"/>
      <c r="T69" s="122"/>
      <c r="U69" s="122"/>
      <c r="V69" s="122"/>
      <c r="W69" s="122"/>
      <c r="X69" s="16"/>
      <c r="AE69" s="16"/>
    </row>
    <row r="70" spans="1:42" ht="12" customHeight="1" thickBot="1" x14ac:dyDescent="0.3">
      <c r="A70" s="16"/>
      <c r="B70" s="241"/>
      <c r="C70" s="228"/>
      <c r="D70" s="124"/>
      <c r="E70" s="124"/>
      <c r="F70" s="125" t="b">
        <v>0</v>
      </c>
      <c r="G70" s="126"/>
      <c r="H70" s="78" t="str">
        <f t="shared" si="25"/>
        <v/>
      </c>
      <c r="I70" s="85">
        <f t="shared" si="4"/>
        <v>0</v>
      </c>
      <c r="J70" s="231"/>
      <c r="K70" s="244"/>
      <c r="L70" s="231"/>
      <c r="M70" s="60">
        <f t="shared" si="11"/>
        <v>0</v>
      </c>
      <c r="N70" s="217" t="str">
        <f t="shared" si="13"/>
        <v xml:space="preserve">K&gt;20 + </v>
      </c>
      <c r="O70" s="103">
        <f t="shared" si="14"/>
        <v>0</v>
      </c>
      <c r="P70" s="103">
        <f t="shared" si="16"/>
        <v>0</v>
      </c>
      <c r="Q70" s="218">
        <f t="shared" si="9"/>
        <v>0</v>
      </c>
      <c r="R70" s="83">
        <f t="shared" si="17"/>
        <v>0</v>
      </c>
      <c r="S70" s="83"/>
      <c r="T70" s="122"/>
      <c r="U70" s="122"/>
      <c r="V70" s="122"/>
      <c r="W70" s="122"/>
      <c r="X70" s="16"/>
      <c r="AE70" s="16"/>
      <c r="AF70" s="55" t="s">
        <v>92</v>
      </c>
      <c r="AG70" s="55"/>
      <c r="AH70" s="61"/>
      <c r="AI70" s="16"/>
      <c r="AJ70" s="16"/>
      <c r="AK70" s="16"/>
      <c r="AL70" s="55" t="s">
        <v>91</v>
      </c>
      <c r="AN70" s="55"/>
      <c r="AO70" s="61"/>
    </row>
    <row r="71" spans="1:42" ht="12" customHeight="1" thickBot="1" x14ac:dyDescent="0.3">
      <c r="A71" s="16"/>
      <c r="B71" s="242"/>
      <c r="C71" s="229"/>
      <c r="D71" s="124"/>
      <c r="E71" s="124"/>
      <c r="F71" s="125" t="b">
        <v>0</v>
      </c>
      <c r="G71" s="126"/>
      <c r="H71" s="78" t="str">
        <f t="shared" si="25"/>
        <v/>
      </c>
      <c r="I71" s="35">
        <f t="shared" si="4"/>
        <v>0</v>
      </c>
      <c r="J71" s="232"/>
      <c r="K71" s="245"/>
      <c r="L71" s="232"/>
      <c r="M71" s="60">
        <f t="shared" si="11"/>
        <v>0</v>
      </c>
      <c r="N71" s="217" t="str">
        <f t="shared" si="13"/>
        <v xml:space="preserve">K&gt;20 + </v>
      </c>
      <c r="O71" s="103">
        <f t="shared" si="14"/>
        <v>0</v>
      </c>
      <c r="P71" s="103">
        <f t="shared" si="16"/>
        <v>0</v>
      </c>
      <c r="Q71" s="218">
        <f t="shared" si="9"/>
        <v>0</v>
      </c>
      <c r="R71" s="83">
        <f t="shared" si="17"/>
        <v>0</v>
      </c>
      <c r="S71" s="83"/>
      <c r="T71" s="122"/>
      <c r="U71" s="122"/>
      <c r="V71" s="122"/>
      <c r="W71" s="122"/>
      <c r="X71" s="16"/>
      <c r="AE71" s="16">
        <v>2999.99</v>
      </c>
      <c r="AF71" s="62" t="s">
        <v>104</v>
      </c>
      <c r="AG71" s="63">
        <f t="shared" ref="AG71:AG77" si="26">AI71*0.75</f>
        <v>1200</v>
      </c>
      <c r="AH71" s="63">
        <f t="shared" ref="AH71:AH77" si="27">AI71*0.5</f>
        <v>800</v>
      </c>
      <c r="AI71" s="65">
        <v>1600</v>
      </c>
      <c r="AK71" s="16">
        <v>2999.99</v>
      </c>
      <c r="AL71" s="62" t="s">
        <v>104</v>
      </c>
      <c r="AM71" s="63">
        <f>AO71*0.75</f>
        <v>11250</v>
      </c>
      <c r="AN71" s="63">
        <f>AO71*0.5</f>
        <v>7500</v>
      </c>
      <c r="AO71" s="65">
        <v>15000</v>
      </c>
    </row>
    <row r="72" spans="1:42" ht="12" customHeight="1" thickBot="1" x14ac:dyDescent="0.3">
      <c r="A72" s="16"/>
      <c r="B72" s="233">
        <v>9</v>
      </c>
      <c r="C72" s="227" t="s">
        <v>166</v>
      </c>
      <c r="D72" s="124"/>
      <c r="E72" s="124"/>
      <c r="F72" s="125" t="b">
        <v>0</v>
      </c>
      <c r="G72" s="126"/>
      <c r="H72" s="78" t="str">
        <f>IF(OR(G72="",F72=FALSE),"",HLOOKUP(N72,$AE$1:$AI$9,8,1)*E72*(1-O72))</f>
        <v/>
      </c>
      <c r="I72" s="35">
        <f t="shared" si="4"/>
        <v>0</v>
      </c>
      <c r="J72" s="230">
        <f>SUM(I72:I75)</f>
        <v>0</v>
      </c>
      <c r="K72" s="243">
        <v>1</v>
      </c>
      <c r="L72" s="230">
        <f>+K72*J72</f>
        <v>0</v>
      </c>
      <c r="M72" s="60">
        <f>IF(F72=TRUE,1,0)</f>
        <v>0</v>
      </c>
      <c r="N72" s="217" t="str">
        <f t="shared" si="13"/>
        <v xml:space="preserve">K&gt;20 + </v>
      </c>
      <c r="O72" s="103">
        <f t="shared" si="14"/>
        <v>0</v>
      </c>
      <c r="P72" s="103">
        <f t="shared" si="16"/>
        <v>0</v>
      </c>
      <c r="Q72" s="218">
        <f t="shared" si="9"/>
        <v>0</v>
      </c>
      <c r="R72" s="83">
        <f t="shared" si="17"/>
        <v>0</v>
      </c>
      <c r="S72" s="83"/>
      <c r="T72" s="122"/>
      <c r="U72" s="122"/>
      <c r="V72" s="122"/>
      <c r="W72" s="122"/>
      <c r="X72" s="16"/>
      <c r="AE72" s="16">
        <v>5000.99</v>
      </c>
      <c r="AF72" s="64" t="s">
        <v>105</v>
      </c>
      <c r="AG72" s="63">
        <f t="shared" si="26"/>
        <v>1425</v>
      </c>
      <c r="AH72" s="63">
        <f t="shared" si="27"/>
        <v>950</v>
      </c>
      <c r="AI72" s="65">
        <v>1900</v>
      </c>
      <c r="AK72" s="16">
        <v>5000.99</v>
      </c>
      <c r="AL72" s="64" t="s">
        <v>105</v>
      </c>
      <c r="AM72" s="63">
        <f t="shared" ref="AM72:AM77" si="28">AO72*0.75</f>
        <v>12900</v>
      </c>
      <c r="AN72" s="63">
        <f t="shared" ref="AN72:AN77" si="29">AO72*0.5</f>
        <v>8600</v>
      </c>
      <c r="AO72" s="65">
        <v>17200</v>
      </c>
    </row>
    <row r="73" spans="1:42" ht="12" customHeight="1" thickBot="1" x14ac:dyDescent="0.3">
      <c r="A73" s="16"/>
      <c r="B73" s="234"/>
      <c r="C73" s="228"/>
      <c r="D73" s="124"/>
      <c r="E73" s="124"/>
      <c r="F73" s="125" t="b">
        <v>0</v>
      </c>
      <c r="G73" s="126"/>
      <c r="H73" s="78" t="str">
        <f t="shared" ref="H73:H75" si="30">IF(OR(G73="",F73=FALSE),"",HLOOKUP(N73,$AE$1:$AI$9,8,1)*E73*(1-O73))</f>
        <v/>
      </c>
      <c r="I73" s="85">
        <f t="shared" si="4"/>
        <v>0</v>
      </c>
      <c r="J73" s="231"/>
      <c r="K73" s="244"/>
      <c r="L73" s="231"/>
      <c r="M73" s="60">
        <f t="shared" ref="M73:M74" si="31">IF(F73=TRUE,1,0)</f>
        <v>0</v>
      </c>
      <c r="N73" s="217" t="str">
        <f t="shared" si="13"/>
        <v xml:space="preserve">K&gt;20 + </v>
      </c>
      <c r="O73" s="103">
        <f t="shared" si="14"/>
        <v>0</v>
      </c>
      <c r="P73" s="103">
        <f t="shared" si="16"/>
        <v>0</v>
      </c>
      <c r="Q73" s="218">
        <f t="shared" si="9"/>
        <v>0</v>
      </c>
      <c r="R73" s="83">
        <f t="shared" si="17"/>
        <v>0</v>
      </c>
      <c r="S73" s="83"/>
      <c r="T73" s="122"/>
      <c r="U73" s="122"/>
      <c r="V73" s="122"/>
      <c r="W73" s="122"/>
      <c r="X73" s="16"/>
      <c r="AE73" s="16">
        <v>10000.99</v>
      </c>
      <c r="AF73" s="64" t="s">
        <v>106</v>
      </c>
      <c r="AG73" s="63">
        <f t="shared" si="26"/>
        <v>2887.5</v>
      </c>
      <c r="AH73" s="63">
        <f t="shared" si="27"/>
        <v>1925</v>
      </c>
      <c r="AI73" s="65">
        <v>3850</v>
      </c>
      <c r="AK73" s="16">
        <v>10000.99</v>
      </c>
      <c r="AL73" s="64" t="s">
        <v>106</v>
      </c>
      <c r="AM73" s="63">
        <f t="shared" si="28"/>
        <v>16650</v>
      </c>
      <c r="AN73" s="63">
        <f t="shared" si="29"/>
        <v>11100</v>
      </c>
      <c r="AO73" s="65">
        <v>22200</v>
      </c>
    </row>
    <row r="74" spans="1:42" ht="12" customHeight="1" thickBot="1" x14ac:dyDescent="0.3">
      <c r="A74" s="16"/>
      <c r="B74" s="234"/>
      <c r="C74" s="228"/>
      <c r="D74" s="124"/>
      <c r="E74" s="124"/>
      <c r="F74" s="125" t="b">
        <v>0</v>
      </c>
      <c r="G74" s="126"/>
      <c r="H74" s="78" t="str">
        <f t="shared" si="30"/>
        <v/>
      </c>
      <c r="I74" s="85">
        <f t="shared" si="4"/>
        <v>0</v>
      </c>
      <c r="J74" s="231"/>
      <c r="K74" s="244"/>
      <c r="L74" s="231"/>
      <c r="M74" s="60">
        <f t="shared" si="31"/>
        <v>0</v>
      </c>
      <c r="N74" s="217" t="str">
        <f t="shared" si="13"/>
        <v xml:space="preserve">K&gt;20 + </v>
      </c>
      <c r="O74" s="103">
        <f t="shared" si="14"/>
        <v>0</v>
      </c>
      <c r="P74" s="103">
        <f t="shared" si="16"/>
        <v>0</v>
      </c>
      <c r="Q74" s="218">
        <f t="shared" si="9"/>
        <v>0</v>
      </c>
      <c r="R74" s="83">
        <f t="shared" si="17"/>
        <v>0</v>
      </c>
      <c r="S74" s="83"/>
      <c r="T74" s="122"/>
      <c r="U74" s="122"/>
      <c r="V74" s="122"/>
      <c r="W74" s="122"/>
      <c r="X74" s="16"/>
      <c r="AE74" s="14">
        <v>15000.99</v>
      </c>
      <c r="AF74" s="64" t="s">
        <v>107</v>
      </c>
      <c r="AG74" s="63">
        <f t="shared" si="26"/>
        <v>3037.5</v>
      </c>
      <c r="AH74" s="63">
        <f t="shared" si="27"/>
        <v>2025</v>
      </c>
      <c r="AI74" s="65">
        <v>4050</v>
      </c>
      <c r="AK74" s="14">
        <v>15000.99</v>
      </c>
      <c r="AL74" s="64" t="s">
        <v>107</v>
      </c>
      <c r="AM74" s="63">
        <f t="shared" si="28"/>
        <v>23062.5</v>
      </c>
      <c r="AN74" s="63">
        <f t="shared" si="29"/>
        <v>15375</v>
      </c>
      <c r="AO74" s="65">
        <v>30750</v>
      </c>
    </row>
    <row r="75" spans="1:42" ht="12" customHeight="1" thickBot="1" x14ac:dyDescent="0.3">
      <c r="A75" s="16"/>
      <c r="B75" s="235"/>
      <c r="C75" s="229"/>
      <c r="D75" s="124"/>
      <c r="E75" s="124"/>
      <c r="F75" s="125" t="b">
        <v>0</v>
      </c>
      <c r="G75" s="126"/>
      <c r="H75" s="78" t="str">
        <f t="shared" si="30"/>
        <v/>
      </c>
      <c r="I75" s="35">
        <f t="shared" si="4"/>
        <v>0</v>
      </c>
      <c r="J75" s="232"/>
      <c r="K75" s="245"/>
      <c r="L75" s="232"/>
      <c r="M75" s="60">
        <f t="shared" si="11"/>
        <v>0</v>
      </c>
      <c r="N75" s="217" t="str">
        <f t="shared" si="13"/>
        <v xml:space="preserve">K&gt;20 + </v>
      </c>
      <c r="O75" s="103">
        <f t="shared" si="14"/>
        <v>0</v>
      </c>
      <c r="P75" s="103">
        <f t="shared" si="16"/>
        <v>0</v>
      </c>
      <c r="Q75" s="218">
        <f t="shared" si="9"/>
        <v>0</v>
      </c>
      <c r="R75" s="83">
        <f t="shared" si="17"/>
        <v>0</v>
      </c>
      <c r="S75" s="83"/>
      <c r="T75" s="122"/>
      <c r="U75" s="122"/>
      <c r="V75" s="122"/>
      <c r="W75" s="122"/>
      <c r="X75" s="16"/>
      <c r="AE75" s="14">
        <v>20000.990000000002</v>
      </c>
      <c r="AF75" s="64" t="s">
        <v>108</v>
      </c>
      <c r="AG75" s="63">
        <f t="shared" si="26"/>
        <v>3225</v>
      </c>
      <c r="AH75" s="63">
        <f t="shared" si="27"/>
        <v>2150</v>
      </c>
      <c r="AI75" s="65">
        <v>4300</v>
      </c>
      <c r="AK75" s="14">
        <v>20000.990000000002</v>
      </c>
      <c r="AL75" s="64" t="s">
        <v>108</v>
      </c>
      <c r="AM75" s="63">
        <f t="shared" si="28"/>
        <v>46350</v>
      </c>
      <c r="AN75" s="63">
        <f t="shared" si="29"/>
        <v>30900</v>
      </c>
      <c r="AO75" s="65">
        <v>61800</v>
      </c>
    </row>
    <row r="76" spans="1:42" ht="12" customHeight="1" thickBot="1" x14ac:dyDescent="0.3">
      <c r="A76" s="16"/>
      <c r="B76" s="233">
        <v>10</v>
      </c>
      <c r="C76" s="227" t="s">
        <v>164</v>
      </c>
      <c r="D76" s="124"/>
      <c r="E76" s="124"/>
      <c r="F76" s="125" t="b">
        <v>0</v>
      </c>
      <c r="G76" s="126"/>
      <c r="H76" s="78" t="str">
        <f>IF(OR(G76="",F76=FALSE),"",HLOOKUP(N76,$AE$1:$AI$9,8,1)*E76*(1-O76))</f>
        <v/>
      </c>
      <c r="I76" s="35">
        <f t="shared" si="4"/>
        <v>0</v>
      </c>
      <c r="J76" s="230">
        <f>SUM(I76:I79)</f>
        <v>0</v>
      </c>
      <c r="K76" s="297">
        <v>1</v>
      </c>
      <c r="L76" s="230">
        <f>+K76*J76</f>
        <v>0</v>
      </c>
      <c r="M76" s="60">
        <f t="shared" si="11"/>
        <v>0</v>
      </c>
      <c r="N76" s="217" t="str">
        <f t="shared" si="13"/>
        <v xml:space="preserve">K&gt;20 + </v>
      </c>
      <c r="O76" s="103">
        <f t="shared" si="14"/>
        <v>0</v>
      </c>
      <c r="P76" s="103">
        <f t="shared" si="16"/>
        <v>0</v>
      </c>
      <c r="Q76" s="218">
        <f t="shared" si="9"/>
        <v>0</v>
      </c>
      <c r="R76" s="83">
        <f t="shared" si="17"/>
        <v>0</v>
      </c>
      <c r="S76" s="83"/>
      <c r="T76" s="122"/>
      <c r="U76" s="122"/>
      <c r="V76" s="122"/>
      <c r="W76" s="122"/>
      <c r="X76" s="16"/>
      <c r="AE76" s="14">
        <v>25000.99</v>
      </c>
      <c r="AF76" s="64" t="s">
        <v>109</v>
      </c>
      <c r="AG76" s="63">
        <f t="shared" si="26"/>
        <v>3675</v>
      </c>
      <c r="AH76" s="63">
        <f t="shared" si="27"/>
        <v>2450</v>
      </c>
      <c r="AI76" s="65">
        <v>4900</v>
      </c>
      <c r="AK76" s="14">
        <v>25000.99</v>
      </c>
      <c r="AL76" s="64" t="s">
        <v>109</v>
      </c>
      <c r="AM76" s="63">
        <f t="shared" si="28"/>
        <v>54000</v>
      </c>
      <c r="AN76" s="63">
        <f t="shared" si="29"/>
        <v>36000</v>
      </c>
      <c r="AO76" s="65">
        <v>72000</v>
      </c>
      <c r="AP76" s="25"/>
    </row>
    <row r="77" spans="1:42" ht="12" customHeight="1" thickBot="1" x14ac:dyDescent="0.3">
      <c r="A77" s="16"/>
      <c r="B77" s="234"/>
      <c r="C77" s="228"/>
      <c r="D77" s="124"/>
      <c r="E77" s="124"/>
      <c r="F77" s="125" t="b">
        <v>0</v>
      </c>
      <c r="G77" s="126"/>
      <c r="H77" s="78" t="str">
        <f t="shared" ref="H77:H78" si="32">IF(OR(G77="",F77=FALSE),"",HLOOKUP(N77,$AE$1:$AI$9,8,1)*E77*(1-O77))</f>
        <v/>
      </c>
      <c r="I77" s="85">
        <f t="shared" si="4"/>
        <v>0</v>
      </c>
      <c r="J77" s="231"/>
      <c r="K77" s="298"/>
      <c r="L77" s="231"/>
      <c r="M77" s="60">
        <f t="shared" si="11"/>
        <v>0</v>
      </c>
      <c r="N77" s="217" t="str">
        <f t="shared" si="13"/>
        <v xml:space="preserve">K&gt;20 + </v>
      </c>
      <c r="O77" s="103">
        <f t="shared" si="14"/>
        <v>0</v>
      </c>
      <c r="P77" s="103">
        <f t="shared" si="16"/>
        <v>0</v>
      </c>
      <c r="Q77" s="218">
        <f t="shared" si="9"/>
        <v>0</v>
      </c>
      <c r="R77" s="83">
        <f t="shared" si="17"/>
        <v>0</v>
      </c>
      <c r="S77" s="83"/>
      <c r="T77" s="122"/>
      <c r="U77" s="122"/>
      <c r="V77" s="122"/>
      <c r="W77" s="122"/>
      <c r="X77" s="16"/>
      <c r="AE77" s="14">
        <v>999999</v>
      </c>
      <c r="AF77" s="64" t="s">
        <v>110</v>
      </c>
      <c r="AG77" s="63">
        <f t="shared" si="26"/>
        <v>4350</v>
      </c>
      <c r="AH77" s="63">
        <f t="shared" si="27"/>
        <v>2900</v>
      </c>
      <c r="AI77" s="65">
        <v>5800</v>
      </c>
      <c r="AK77" s="14">
        <v>999999</v>
      </c>
      <c r="AL77" s="64" t="s">
        <v>110</v>
      </c>
      <c r="AM77" s="63">
        <f t="shared" si="28"/>
        <v>69187.5</v>
      </c>
      <c r="AN77" s="63">
        <f t="shared" si="29"/>
        <v>46125</v>
      </c>
      <c r="AO77" s="65">
        <v>92250</v>
      </c>
    </row>
    <row r="78" spans="1:42" ht="12" customHeight="1" x14ac:dyDescent="0.25">
      <c r="A78" s="16"/>
      <c r="B78" s="234"/>
      <c r="C78" s="228"/>
      <c r="D78" s="124"/>
      <c r="E78" s="124"/>
      <c r="F78" s="125" t="b">
        <v>0</v>
      </c>
      <c r="G78" s="126"/>
      <c r="H78" s="78" t="str">
        <f t="shared" si="32"/>
        <v/>
      </c>
      <c r="I78" s="85">
        <f t="shared" si="4"/>
        <v>0</v>
      </c>
      <c r="J78" s="231"/>
      <c r="K78" s="298"/>
      <c r="L78" s="231"/>
      <c r="M78" s="60">
        <f t="shared" si="11"/>
        <v>0</v>
      </c>
      <c r="N78" s="217" t="str">
        <f t="shared" si="13"/>
        <v xml:space="preserve">K&gt;20 + </v>
      </c>
      <c r="O78" s="103">
        <f t="shared" si="14"/>
        <v>0</v>
      </c>
      <c r="P78" s="103">
        <f t="shared" si="16"/>
        <v>0</v>
      </c>
      <c r="Q78" s="218">
        <f t="shared" si="9"/>
        <v>0</v>
      </c>
      <c r="R78" s="83">
        <f t="shared" si="17"/>
        <v>0</v>
      </c>
      <c r="S78" s="83"/>
      <c r="T78" s="122"/>
      <c r="U78" s="122"/>
      <c r="V78" s="122"/>
      <c r="W78" s="122"/>
      <c r="X78" s="16"/>
      <c r="AE78" s="16"/>
      <c r="AF78" s="16"/>
      <c r="AG78" s="16"/>
      <c r="AH78" s="16"/>
      <c r="AI78" s="16"/>
    </row>
    <row r="79" spans="1:42" ht="12" customHeight="1" x14ac:dyDescent="0.25">
      <c r="A79" s="16"/>
      <c r="B79" s="235"/>
      <c r="C79" s="229"/>
      <c r="D79" s="124"/>
      <c r="E79" s="124"/>
      <c r="F79" s="125" t="b">
        <v>0</v>
      </c>
      <c r="G79" s="126"/>
      <c r="H79" s="78" t="str">
        <f>IF(OR(G79="",F79=FALSE),"",HLOOKUP(N79,$AE$1:$AI$9,8,1)*E79*(1-O79))</f>
        <v/>
      </c>
      <c r="I79" s="85">
        <f t="shared" si="4"/>
        <v>0</v>
      </c>
      <c r="J79" s="232"/>
      <c r="K79" s="299"/>
      <c r="L79" s="232"/>
      <c r="M79" s="60">
        <f t="shared" si="11"/>
        <v>0</v>
      </c>
      <c r="N79" s="217" t="str">
        <f t="shared" si="13"/>
        <v xml:space="preserve">K&gt;20 + </v>
      </c>
      <c r="O79" s="103">
        <f t="shared" si="14"/>
        <v>0</v>
      </c>
      <c r="P79" s="103">
        <f t="shared" si="16"/>
        <v>0</v>
      </c>
      <c r="Q79" s="218">
        <f t="shared" si="9"/>
        <v>0</v>
      </c>
      <c r="R79" s="83">
        <f t="shared" si="17"/>
        <v>0</v>
      </c>
      <c r="S79" s="83"/>
      <c r="T79" s="122"/>
      <c r="U79" s="122"/>
      <c r="V79" s="122"/>
      <c r="W79" s="122"/>
      <c r="X79" s="16"/>
      <c r="AJ79" s="16"/>
      <c r="AK79" s="16"/>
      <c r="AL79" s="16"/>
      <c r="AM79" s="16"/>
      <c r="AN79" s="16"/>
      <c r="AO79" s="16"/>
    </row>
    <row r="80" spans="1:42" ht="12" customHeight="1" x14ac:dyDescent="0.25">
      <c r="A80" s="16"/>
      <c r="B80" s="233">
        <v>11</v>
      </c>
      <c r="C80" s="227" t="s">
        <v>162</v>
      </c>
      <c r="D80" s="124">
        <v>3.05</v>
      </c>
      <c r="E80" s="124">
        <v>1068</v>
      </c>
      <c r="F80" s="125" t="b">
        <v>0</v>
      </c>
      <c r="G80" s="126"/>
      <c r="H80" s="78" t="str">
        <f>IF(OR(G80="",F80=FALSE),"",HLOOKUP(N80,$AE$1:$AI$9,8,1)*E80*(1-O80))</f>
        <v/>
      </c>
      <c r="I80" s="85">
        <f t="shared" si="4"/>
        <v>3257.3999999999996</v>
      </c>
      <c r="J80" s="230">
        <f>SUM(I80:I83)</f>
        <v>3257.3999999999996</v>
      </c>
      <c r="K80" s="297">
        <v>1</v>
      </c>
      <c r="L80" s="230">
        <f>+K80*J80</f>
        <v>3257.3999999999996</v>
      </c>
      <c r="M80" s="60">
        <f t="shared" si="11"/>
        <v>0</v>
      </c>
      <c r="N80" s="217" t="str">
        <f t="shared" si="13"/>
        <v xml:space="preserve">K&gt;20 + </v>
      </c>
      <c r="O80" s="103">
        <f t="shared" si="14"/>
        <v>0</v>
      </c>
      <c r="P80" s="103">
        <f t="shared" si="16"/>
        <v>0</v>
      </c>
      <c r="Q80" s="218">
        <f t="shared" si="9"/>
        <v>0</v>
      </c>
      <c r="R80" s="83">
        <f t="shared" si="17"/>
        <v>0</v>
      </c>
      <c r="S80" s="83"/>
      <c r="T80" s="122"/>
      <c r="U80" s="122"/>
      <c r="V80" s="122"/>
      <c r="W80" s="122"/>
      <c r="X80" s="16"/>
      <c r="AJ80" s="16"/>
      <c r="AK80" s="16"/>
      <c r="AL80" s="16"/>
      <c r="AM80" s="16"/>
      <c r="AN80" s="16"/>
      <c r="AO80" s="16"/>
    </row>
    <row r="81" spans="1:41" ht="12" customHeight="1" x14ac:dyDescent="0.25">
      <c r="A81" s="16"/>
      <c r="B81" s="234"/>
      <c r="C81" s="228"/>
      <c r="D81" s="124"/>
      <c r="E81" s="124"/>
      <c r="F81" s="125" t="b">
        <v>0</v>
      </c>
      <c r="G81" s="126"/>
      <c r="H81" s="78" t="str">
        <f t="shared" ref="H81:H83" si="33">IF(OR(G81="",F81=FALSE),"",HLOOKUP(N81,$AE$1:$AI$9,8,1)*E81*(1-O81))</f>
        <v/>
      </c>
      <c r="I81" s="85">
        <f t="shared" si="4"/>
        <v>0</v>
      </c>
      <c r="J81" s="231"/>
      <c r="K81" s="298"/>
      <c r="L81" s="231"/>
      <c r="M81" s="60">
        <f t="shared" si="11"/>
        <v>0</v>
      </c>
      <c r="N81" s="217" t="str">
        <f t="shared" si="13"/>
        <v xml:space="preserve">K&gt;20 + </v>
      </c>
      <c r="O81" s="103">
        <f t="shared" si="14"/>
        <v>0</v>
      </c>
      <c r="P81" s="103">
        <f t="shared" si="16"/>
        <v>0</v>
      </c>
      <c r="Q81" s="218">
        <f t="shared" si="9"/>
        <v>0</v>
      </c>
      <c r="R81" s="83">
        <f t="shared" si="17"/>
        <v>0</v>
      </c>
      <c r="S81" s="83"/>
      <c r="T81" s="122"/>
      <c r="U81" s="122"/>
      <c r="V81" s="122"/>
      <c r="W81" s="122"/>
      <c r="X81" s="16"/>
      <c r="AJ81" s="16"/>
      <c r="AK81" s="16"/>
      <c r="AL81" s="16"/>
      <c r="AM81" s="16"/>
      <c r="AN81" s="16"/>
      <c r="AO81" s="16"/>
    </row>
    <row r="82" spans="1:41" ht="12" customHeight="1" x14ac:dyDescent="0.25">
      <c r="A82" s="16"/>
      <c r="B82" s="234"/>
      <c r="C82" s="228"/>
      <c r="D82" s="124"/>
      <c r="E82" s="124"/>
      <c r="F82" s="125" t="b">
        <v>0</v>
      </c>
      <c r="G82" s="126"/>
      <c r="H82" s="78" t="str">
        <f t="shared" si="33"/>
        <v/>
      </c>
      <c r="I82" s="85">
        <f t="shared" si="4"/>
        <v>0</v>
      </c>
      <c r="J82" s="231"/>
      <c r="K82" s="298"/>
      <c r="L82" s="231"/>
      <c r="M82" s="60">
        <f t="shared" si="11"/>
        <v>0</v>
      </c>
      <c r="N82" s="217" t="str">
        <f t="shared" si="13"/>
        <v xml:space="preserve">K&gt;20 + </v>
      </c>
      <c r="O82" s="103">
        <f t="shared" si="14"/>
        <v>0</v>
      </c>
      <c r="P82" s="103">
        <f t="shared" si="16"/>
        <v>0</v>
      </c>
      <c r="Q82" s="218">
        <f t="shared" si="9"/>
        <v>0</v>
      </c>
      <c r="R82" s="83">
        <f t="shared" si="17"/>
        <v>0</v>
      </c>
      <c r="S82" s="83"/>
      <c r="T82" s="122"/>
      <c r="U82" s="122"/>
      <c r="V82" s="122"/>
      <c r="W82" s="122"/>
      <c r="X82" s="16"/>
      <c r="AJ82" s="16"/>
      <c r="AK82" s="16"/>
      <c r="AL82" s="16"/>
      <c r="AM82" s="16"/>
      <c r="AN82" s="16"/>
      <c r="AO82" s="16"/>
    </row>
    <row r="83" spans="1:41" ht="12" customHeight="1" x14ac:dyDescent="0.25">
      <c r="A83" s="16"/>
      <c r="B83" s="235"/>
      <c r="C83" s="229"/>
      <c r="D83" s="124"/>
      <c r="E83" s="124"/>
      <c r="F83" s="125" t="b">
        <v>0</v>
      </c>
      <c r="G83" s="126"/>
      <c r="H83" s="78" t="str">
        <f t="shared" si="33"/>
        <v/>
      </c>
      <c r="I83" s="85">
        <f t="shared" si="4"/>
        <v>0</v>
      </c>
      <c r="J83" s="232"/>
      <c r="K83" s="299"/>
      <c r="L83" s="232"/>
      <c r="M83" s="60">
        <f t="shared" si="11"/>
        <v>0</v>
      </c>
      <c r="N83" s="217" t="str">
        <f t="shared" si="13"/>
        <v xml:space="preserve">K&gt;20 + </v>
      </c>
      <c r="O83" s="103">
        <f t="shared" si="14"/>
        <v>0</v>
      </c>
      <c r="P83" s="103">
        <f t="shared" si="16"/>
        <v>0</v>
      </c>
      <c r="Q83" s="218">
        <f t="shared" si="9"/>
        <v>0</v>
      </c>
      <c r="R83" s="83">
        <f t="shared" si="17"/>
        <v>0</v>
      </c>
      <c r="S83" s="83"/>
      <c r="T83" s="122"/>
      <c r="U83" s="122"/>
      <c r="V83" s="122"/>
      <c r="W83" s="122"/>
      <c r="X83" s="16"/>
      <c r="AJ83" s="16"/>
      <c r="AK83" s="16"/>
      <c r="AL83" s="16"/>
      <c r="AM83" s="186"/>
      <c r="AN83" s="16"/>
      <c r="AO83" s="16"/>
    </row>
    <row r="84" spans="1:41" ht="12" customHeight="1" x14ac:dyDescent="0.25">
      <c r="A84" s="16"/>
      <c r="B84" s="233">
        <v>12</v>
      </c>
      <c r="C84" s="227" t="s">
        <v>163</v>
      </c>
      <c r="D84" s="124"/>
      <c r="E84" s="124"/>
      <c r="F84" s="125" t="b">
        <v>0</v>
      </c>
      <c r="G84" s="126"/>
      <c r="H84" s="78" t="str">
        <f>IF(OR(G84="",F84=FALSE),"",HLOOKUP(N84,$AE$1:$AI$9,7,1)*E84*(1-O84))</f>
        <v/>
      </c>
      <c r="I84" s="85">
        <f t="shared" si="4"/>
        <v>0</v>
      </c>
      <c r="J84" s="230">
        <f>SUM(I84:I87)</f>
        <v>0</v>
      </c>
      <c r="K84" s="297">
        <v>1</v>
      </c>
      <c r="L84" s="230">
        <f>+K84*J84</f>
        <v>0</v>
      </c>
      <c r="M84" s="60">
        <f t="shared" si="11"/>
        <v>0</v>
      </c>
      <c r="N84" s="217" t="str">
        <f t="shared" si="13"/>
        <v xml:space="preserve">K&gt;20 + </v>
      </c>
      <c r="O84" s="103">
        <f t="shared" si="14"/>
        <v>0</v>
      </c>
      <c r="P84" s="103">
        <f t="shared" si="16"/>
        <v>0</v>
      </c>
      <c r="Q84" s="218">
        <f t="shared" si="9"/>
        <v>0</v>
      </c>
      <c r="R84" s="83">
        <f t="shared" si="17"/>
        <v>0</v>
      </c>
      <c r="S84" s="83"/>
      <c r="T84" s="122"/>
      <c r="U84" s="122"/>
      <c r="V84" s="122"/>
      <c r="W84" s="122"/>
      <c r="X84" s="16"/>
      <c r="AJ84" s="16"/>
      <c r="AK84" s="16"/>
      <c r="AL84" s="16"/>
      <c r="AM84" s="16"/>
      <c r="AN84" s="16"/>
      <c r="AO84" s="16"/>
    </row>
    <row r="85" spans="1:41" ht="12" customHeight="1" x14ac:dyDescent="0.25">
      <c r="A85" s="16"/>
      <c r="B85" s="234"/>
      <c r="C85" s="228"/>
      <c r="D85" s="124"/>
      <c r="E85" s="124"/>
      <c r="F85" s="125" t="b">
        <v>0</v>
      </c>
      <c r="G85" s="126"/>
      <c r="H85" s="78" t="str">
        <f t="shared" ref="H85:H86" si="34">IF(OR(G85="",F85=FALSE),"",HLOOKUP(N85,$AE$1:$AI$9,7,1)*E85*(1-O85))</f>
        <v/>
      </c>
      <c r="I85" s="85">
        <f t="shared" si="4"/>
        <v>0</v>
      </c>
      <c r="J85" s="231"/>
      <c r="K85" s="298"/>
      <c r="L85" s="231"/>
      <c r="M85" s="60">
        <f t="shared" si="11"/>
        <v>0</v>
      </c>
      <c r="N85" s="217" t="str">
        <f t="shared" si="13"/>
        <v xml:space="preserve">K&gt;20 + </v>
      </c>
      <c r="O85" s="103">
        <f t="shared" si="14"/>
        <v>0</v>
      </c>
      <c r="P85" s="103">
        <f t="shared" si="16"/>
        <v>0</v>
      </c>
      <c r="Q85" s="218">
        <f t="shared" si="9"/>
        <v>0</v>
      </c>
      <c r="R85" s="83">
        <f t="shared" si="17"/>
        <v>0</v>
      </c>
      <c r="S85" s="83"/>
      <c r="T85" s="122"/>
      <c r="U85" s="122"/>
      <c r="V85" s="122"/>
      <c r="W85" s="122"/>
      <c r="X85" s="16"/>
      <c r="AJ85" s="16"/>
      <c r="AK85" s="16"/>
      <c r="AL85" s="16"/>
      <c r="AM85" s="16"/>
      <c r="AN85" s="16"/>
      <c r="AO85" s="16"/>
    </row>
    <row r="86" spans="1:41" ht="12" customHeight="1" x14ac:dyDescent="0.25">
      <c r="A86" s="16"/>
      <c r="B86" s="234"/>
      <c r="C86" s="228"/>
      <c r="D86" s="124"/>
      <c r="E86" s="124"/>
      <c r="F86" s="125" t="b">
        <v>0</v>
      </c>
      <c r="G86" s="126"/>
      <c r="H86" s="78" t="str">
        <f t="shared" si="34"/>
        <v/>
      </c>
      <c r="I86" s="85">
        <f>D86*E86</f>
        <v>0</v>
      </c>
      <c r="J86" s="231"/>
      <c r="K86" s="298"/>
      <c r="L86" s="231"/>
      <c r="M86" s="60">
        <f>IF(F86=TRUE,1,0)</f>
        <v>0</v>
      </c>
      <c r="N86" s="217" t="str">
        <f t="shared" si="13"/>
        <v xml:space="preserve">K&gt;20 + </v>
      </c>
      <c r="O86" s="103">
        <f t="shared" si="14"/>
        <v>0</v>
      </c>
      <c r="P86" s="103">
        <f t="shared" si="16"/>
        <v>0</v>
      </c>
      <c r="Q86" s="218">
        <f t="shared" si="9"/>
        <v>0</v>
      </c>
      <c r="R86" s="83">
        <f t="shared" si="17"/>
        <v>0</v>
      </c>
      <c r="S86" s="83"/>
      <c r="T86" s="122"/>
      <c r="U86" s="122"/>
      <c r="V86" s="122"/>
      <c r="W86" s="122"/>
      <c r="X86" s="16"/>
      <c r="AJ86" s="16"/>
      <c r="AK86" s="16"/>
      <c r="AL86" s="16"/>
      <c r="AM86" s="16"/>
      <c r="AN86" s="16"/>
      <c r="AO86" s="16"/>
    </row>
    <row r="87" spans="1:41" ht="12" customHeight="1" x14ac:dyDescent="0.25">
      <c r="A87" s="16"/>
      <c r="B87" s="235"/>
      <c r="C87" s="229"/>
      <c r="D87" s="124"/>
      <c r="E87" s="124"/>
      <c r="F87" s="125" t="b">
        <v>0</v>
      </c>
      <c r="G87" s="126"/>
      <c r="H87" s="78" t="str">
        <f>IF(OR(G87="",F87=FALSE),"",HLOOKUP(N87,$AE$1:$AI$9,7,1)*E87*(1-O87))</f>
        <v/>
      </c>
      <c r="I87" s="35">
        <f t="shared" si="4"/>
        <v>0</v>
      </c>
      <c r="J87" s="232"/>
      <c r="K87" s="299"/>
      <c r="L87" s="232"/>
      <c r="M87" s="60">
        <f>IF(F87=TRUE,1,0)</f>
        <v>0</v>
      </c>
      <c r="N87" s="217" t="str">
        <f t="shared" si="13"/>
        <v xml:space="preserve">K&gt;20 + </v>
      </c>
      <c r="O87" s="103">
        <f t="shared" si="14"/>
        <v>0</v>
      </c>
      <c r="P87" s="103">
        <f t="shared" si="16"/>
        <v>0</v>
      </c>
      <c r="Q87" s="218">
        <f t="shared" si="9"/>
        <v>0</v>
      </c>
      <c r="R87" s="83">
        <f t="shared" si="17"/>
        <v>0</v>
      </c>
      <c r="S87" s="83"/>
      <c r="T87" s="122"/>
      <c r="U87" s="122"/>
      <c r="V87" s="122"/>
      <c r="W87" s="122"/>
      <c r="X87" s="16"/>
      <c r="Z87" s="16"/>
      <c r="AB87" s="16"/>
      <c r="AC87" s="16"/>
      <c r="AD87" s="16"/>
      <c r="AE87" s="16"/>
      <c r="AF87" s="16"/>
      <c r="AG87" s="16"/>
      <c r="AH87" s="16"/>
      <c r="AI87" s="16"/>
      <c r="AJ87" s="16"/>
      <c r="AK87" s="16"/>
      <c r="AL87" s="16"/>
      <c r="AM87" s="16"/>
      <c r="AN87" s="16"/>
      <c r="AO87" s="16"/>
    </row>
    <row r="88" spans="1:41" ht="12" hidden="1" customHeight="1" x14ac:dyDescent="0.25">
      <c r="A88" s="16"/>
      <c r="B88" s="223"/>
      <c r="C88" s="332"/>
      <c r="D88" s="34"/>
      <c r="E88" s="34"/>
      <c r="F88" s="58" t="b">
        <v>0</v>
      </c>
      <c r="G88" s="59"/>
      <c r="H88" s="78"/>
      <c r="I88" s="35">
        <f t="shared" si="4"/>
        <v>0</v>
      </c>
      <c r="J88" s="230">
        <f>+I89+I88</f>
        <v>0</v>
      </c>
      <c r="K88" s="338">
        <v>1</v>
      </c>
      <c r="L88" s="230">
        <f>+K88*J88</f>
        <v>0</v>
      </c>
      <c r="M88" s="60">
        <f t="shared" si="11"/>
        <v>0</v>
      </c>
      <c r="N88" s="217" t="str">
        <f t="shared" si="13"/>
        <v xml:space="preserve">K&gt;20 + </v>
      </c>
      <c r="O88" s="83"/>
      <c r="P88" s="103">
        <f t="shared" si="16"/>
        <v>0</v>
      </c>
      <c r="Q88" s="218">
        <f t="shared" si="9"/>
        <v>0</v>
      </c>
      <c r="R88" s="83"/>
      <c r="S88" s="83"/>
      <c r="T88" s="122"/>
      <c r="U88" s="122"/>
      <c r="V88" s="122"/>
      <c r="W88" s="122"/>
      <c r="X88" s="16"/>
      <c r="Z88" s="16"/>
      <c r="AB88" s="16"/>
      <c r="AC88" s="16"/>
      <c r="AD88" s="16"/>
      <c r="AE88" s="16"/>
      <c r="AF88" s="16"/>
      <c r="AG88" s="16"/>
      <c r="AH88" s="16"/>
      <c r="AI88" s="16"/>
      <c r="AJ88" s="16"/>
      <c r="AK88" s="16"/>
      <c r="AL88" s="16"/>
      <c r="AM88" s="16"/>
      <c r="AN88" s="16"/>
      <c r="AO88" s="16"/>
    </row>
    <row r="89" spans="1:41" ht="12" hidden="1" customHeight="1" x14ac:dyDescent="0.25">
      <c r="A89" s="16"/>
      <c r="B89" s="224"/>
      <c r="C89" s="333"/>
      <c r="D89" s="34"/>
      <c r="E89" s="34"/>
      <c r="F89" s="58" t="b">
        <v>0</v>
      </c>
      <c r="G89" s="59"/>
      <c r="H89" s="78"/>
      <c r="I89" s="35">
        <f t="shared" si="4"/>
        <v>0</v>
      </c>
      <c r="J89" s="232"/>
      <c r="K89" s="339"/>
      <c r="L89" s="232"/>
      <c r="M89" s="60">
        <f t="shared" si="11"/>
        <v>0</v>
      </c>
      <c r="N89" s="217" t="str">
        <f t="shared" si="13"/>
        <v xml:space="preserve">K&gt;20 + </v>
      </c>
      <c r="O89" s="83"/>
      <c r="P89" s="103">
        <f t="shared" si="16"/>
        <v>0</v>
      </c>
      <c r="Q89" s="218">
        <f t="shared" si="9"/>
        <v>0</v>
      </c>
      <c r="R89" s="83"/>
      <c r="S89" s="83"/>
      <c r="T89" s="122"/>
      <c r="U89" s="122"/>
      <c r="V89" s="122"/>
      <c r="W89" s="122"/>
      <c r="X89" s="16"/>
      <c r="AB89" s="16"/>
      <c r="AC89" s="16"/>
      <c r="AD89" s="16"/>
      <c r="AE89" s="16"/>
      <c r="AH89" s="16"/>
      <c r="AI89" s="16"/>
      <c r="AJ89" s="16"/>
      <c r="AK89" s="16"/>
      <c r="AL89" s="16"/>
      <c r="AM89" s="16"/>
      <c r="AN89" s="16"/>
      <c r="AO89" s="16"/>
    </row>
    <row r="90" spans="1:41" ht="12" hidden="1" customHeight="1" x14ac:dyDescent="0.25">
      <c r="A90" s="16"/>
      <c r="B90" s="223"/>
      <c r="C90" s="258"/>
      <c r="D90" s="34"/>
      <c r="E90" s="34"/>
      <c r="F90" s="58" t="b">
        <v>0</v>
      </c>
      <c r="G90" s="59"/>
      <c r="H90" s="78"/>
      <c r="I90" s="35">
        <f t="shared" si="4"/>
        <v>0</v>
      </c>
      <c r="J90" s="252">
        <f>+I90+I91+I92+I93</f>
        <v>0</v>
      </c>
      <c r="K90" s="372">
        <v>0.66666666666666663</v>
      </c>
      <c r="L90" s="230">
        <f>+K90*J90</f>
        <v>0</v>
      </c>
      <c r="M90" s="60">
        <f t="shared" si="11"/>
        <v>0</v>
      </c>
      <c r="N90" s="217" t="str">
        <f t="shared" si="13"/>
        <v xml:space="preserve">K&gt;20 + </v>
      </c>
      <c r="O90" s="83"/>
      <c r="P90" s="103">
        <f t="shared" si="16"/>
        <v>0</v>
      </c>
      <c r="Q90" s="218">
        <f t="shared" si="9"/>
        <v>0</v>
      </c>
      <c r="R90" s="83"/>
      <c r="S90" s="83"/>
      <c r="T90" s="122"/>
      <c r="U90" s="122"/>
      <c r="V90" s="122"/>
      <c r="W90" s="122"/>
      <c r="X90" s="16"/>
      <c r="AB90" s="16"/>
      <c r="AC90" s="16"/>
      <c r="AD90" s="16"/>
      <c r="AE90" s="16"/>
      <c r="AH90" s="16"/>
      <c r="AI90" s="16"/>
      <c r="AJ90" s="16"/>
      <c r="AK90" s="16"/>
      <c r="AL90" s="16"/>
      <c r="AM90" s="16"/>
      <c r="AN90" s="16"/>
      <c r="AO90" s="16"/>
    </row>
    <row r="91" spans="1:41" ht="12" hidden="1" customHeight="1" x14ac:dyDescent="0.25">
      <c r="A91" s="16"/>
      <c r="B91" s="300"/>
      <c r="C91" s="259"/>
      <c r="D91" s="34"/>
      <c r="E91" s="34"/>
      <c r="F91" s="58" t="b">
        <v>0</v>
      </c>
      <c r="G91" s="59"/>
      <c r="H91" s="78"/>
      <c r="I91" s="35">
        <f t="shared" si="4"/>
        <v>0</v>
      </c>
      <c r="J91" s="252"/>
      <c r="K91" s="373"/>
      <c r="L91" s="231"/>
      <c r="M91" s="60">
        <f t="shared" si="11"/>
        <v>0</v>
      </c>
      <c r="N91" s="217" t="str">
        <f t="shared" si="13"/>
        <v xml:space="preserve">K&gt;20 + </v>
      </c>
      <c r="O91" s="83"/>
      <c r="P91" s="103">
        <f t="shared" si="16"/>
        <v>0</v>
      </c>
      <c r="Q91" s="218">
        <f t="shared" si="9"/>
        <v>0</v>
      </c>
      <c r="R91" s="83"/>
      <c r="S91" s="83"/>
      <c r="T91" s="122"/>
      <c r="U91" s="122"/>
      <c r="V91" s="122"/>
      <c r="W91" s="122"/>
      <c r="X91" s="16"/>
      <c r="AD91" s="16"/>
      <c r="AE91" s="16"/>
      <c r="AH91" s="16"/>
      <c r="AI91" s="16"/>
      <c r="AJ91" s="16"/>
      <c r="AK91" s="16"/>
      <c r="AL91" s="16"/>
      <c r="AM91" s="16"/>
      <c r="AN91" s="16"/>
      <c r="AO91" s="16"/>
    </row>
    <row r="92" spans="1:41" ht="12" hidden="1" customHeight="1" x14ac:dyDescent="0.25">
      <c r="A92" s="16"/>
      <c r="B92" s="300"/>
      <c r="C92" s="259"/>
      <c r="D92" s="34"/>
      <c r="E92" s="34"/>
      <c r="F92" s="58" t="b">
        <v>0</v>
      </c>
      <c r="G92" s="59"/>
      <c r="H92" s="78"/>
      <c r="I92" s="35">
        <f t="shared" si="4"/>
        <v>0</v>
      </c>
      <c r="J92" s="252"/>
      <c r="K92" s="373"/>
      <c r="L92" s="231"/>
      <c r="M92" s="60">
        <f t="shared" si="11"/>
        <v>0</v>
      </c>
      <c r="N92" s="217" t="str">
        <f t="shared" si="13"/>
        <v xml:space="preserve">K&gt;20 + </v>
      </c>
      <c r="O92" s="83"/>
      <c r="P92" s="103">
        <f t="shared" si="16"/>
        <v>0</v>
      </c>
      <c r="Q92" s="218">
        <f t="shared" si="9"/>
        <v>0</v>
      </c>
      <c r="R92" s="83"/>
      <c r="S92" s="83"/>
      <c r="T92" s="122"/>
      <c r="U92" s="122"/>
      <c r="V92" s="122"/>
      <c r="W92" s="122"/>
      <c r="X92" s="16"/>
      <c r="AE92" s="16"/>
      <c r="AF92" s="16"/>
      <c r="AG92" s="16"/>
      <c r="AH92" s="16"/>
      <c r="AI92" s="16"/>
      <c r="AJ92" s="16"/>
      <c r="AK92" s="16"/>
      <c r="AL92" s="16"/>
      <c r="AM92" s="16"/>
      <c r="AN92" s="16"/>
      <c r="AO92" s="16"/>
    </row>
    <row r="93" spans="1:41" ht="12" hidden="1" customHeight="1" x14ac:dyDescent="0.25">
      <c r="A93" s="16"/>
      <c r="B93" s="224"/>
      <c r="C93" s="260"/>
      <c r="D93" s="34"/>
      <c r="E93" s="34"/>
      <c r="F93" s="58" t="b">
        <v>0</v>
      </c>
      <c r="G93" s="59"/>
      <c r="H93" s="78"/>
      <c r="I93" s="35">
        <f t="shared" si="4"/>
        <v>0</v>
      </c>
      <c r="J93" s="252"/>
      <c r="K93" s="374"/>
      <c r="L93" s="232"/>
      <c r="M93" s="60">
        <f t="shared" si="11"/>
        <v>0</v>
      </c>
      <c r="N93" s="217" t="str">
        <f t="shared" si="13"/>
        <v xml:space="preserve">K&gt;20 + </v>
      </c>
      <c r="O93" s="83"/>
      <c r="P93" s="103">
        <f t="shared" si="16"/>
        <v>0</v>
      </c>
      <c r="Q93" s="218">
        <f t="shared" si="9"/>
        <v>0</v>
      </c>
      <c r="R93" s="83"/>
      <c r="S93" s="83"/>
      <c r="T93" s="122"/>
      <c r="U93" s="122"/>
      <c r="V93" s="122"/>
      <c r="W93" s="122"/>
      <c r="X93" s="16"/>
      <c r="AE93" s="16"/>
      <c r="AF93" s="16"/>
      <c r="AG93" s="16"/>
      <c r="AH93" s="16"/>
      <c r="AI93" s="16"/>
      <c r="AJ93" s="16"/>
      <c r="AK93" s="16"/>
      <c r="AL93" s="16"/>
      <c r="AM93" s="16"/>
      <c r="AN93" s="16"/>
      <c r="AO93" s="16"/>
    </row>
    <row r="94" spans="1:41" ht="18.75" customHeight="1" x14ac:dyDescent="0.25">
      <c r="A94" s="16"/>
      <c r="B94" s="112">
        <v>13</v>
      </c>
      <c r="C94" s="26" t="s">
        <v>3</v>
      </c>
      <c r="D94" s="24" t="s">
        <v>11</v>
      </c>
      <c r="E94" s="36">
        <f>SUM(E33:E37,E42:E87)</f>
        <v>3255.38</v>
      </c>
      <c r="F94" s="57"/>
      <c r="G94" s="57"/>
      <c r="H94" s="57"/>
      <c r="I94" s="37"/>
      <c r="J94" s="38"/>
      <c r="K94" s="27" t="s">
        <v>57</v>
      </c>
      <c r="L94" s="36">
        <f>SUM(L33:L93)</f>
        <v>3767.8385999999996</v>
      </c>
      <c r="M94" s="60"/>
      <c r="N94" s="83"/>
      <c r="O94" s="83"/>
      <c r="P94" s="103"/>
      <c r="Q94" s="218"/>
      <c r="R94" s="83"/>
      <c r="S94" s="83"/>
      <c r="T94" s="122"/>
      <c r="U94" s="122"/>
      <c r="V94" s="122"/>
      <c r="W94" s="122"/>
      <c r="X94" s="16"/>
      <c r="AE94" s="16"/>
      <c r="AF94" s="16"/>
      <c r="AG94" s="16"/>
      <c r="AH94" s="16"/>
      <c r="AI94" s="16"/>
      <c r="AJ94" s="16"/>
      <c r="AK94" s="16"/>
      <c r="AL94" s="16"/>
      <c r="AM94" s="16"/>
      <c r="AN94" s="16"/>
      <c r="AO94" s="16"/>
    </row>
    <row r="95" spans="1:41" ht="18.75" customHeight="1" x14ac:dyDescent="0.25">
      <c r="A95" s="16"/>
      <c r="B95" s="29"/>
      <c r="C95" s="26" t="s">
        <v>101</v>
      </c>
      <c r="D95" s="24"/>
      <c r="E95" s="70">
        <f>SUM(R33:R37,R42:R87)</f>
        <v>1989.76</v>
      </c>
      <c r="F95" s="221">
        <f>IF(AND(E95&lt;E94*0.25,J124&gt;20),1,0)</f>
        <v>0</v>
      </c>
      <c r="G95" s="196"/>
      <c r="H95" s="196"/>
      <c r="I95" s="152"/>
      <c r="J95" s="152"/>
      <c r="K95" s="197"/>
      <c r="L95" s="196"/>
      <c r="M95" s="60"/>
      <c r="N95" s="83"/>
      <c r="O95" s="83"/>
      <c r="P95" s="103"/>
      <c r="Q95" s="218"/>
      <c r="R95" s="83"/>
      <c r="S95" s="83"/>
      <c r="T95" s="122"/>
      <c r="U95" s="122"/>
      <c r="V95" s="122"/>
      <c r="W95" s="122"/>
      <c r="X95" s="16"/>
      <c r="AD95" s="16"/>
      <c r="AE95" s="16"/>
      <c r="AF95" s="16"/>
      <c r="AG95" s="16"/>
      <c r="AH95" s="16"/>
      <c r="AI95" s="16"/>
      <c r="AJ95" s="16"/>
      <c r="AK95" s="16"/>
      <c r="AL95" s="16"/>
      <c r="AM95" s="16"/>
      <c r="AN95" s="16"/>
      <c r="AO95" s="16"/>
    </row>
    <row r="96" spans="1:41" ht="18.75" customHeight="1" x14ac:dyDescent="0.25">
      <c r="A96" s="16"/>
      <c r="B96" s="29"/>
      <c r="C96" s="88"/>
      <c r="D96" s="29"/>
      <c r="E96" s="196"/>
      <c r="F96" s="195"/>
      <c r="G96" s="196"/>
      <c r="H96" s="196"/>
      <c r="I96" s="152"/>
      <c r="J96" s="152"/>
      <c r="K96" s="197"/>
      <c r="L96" s="196"/>
      <c r="M96" s="60"/>
      <c r="N96" s="83"/>
      <c r="O96" s="60" t="s">
        <v>211</v>
      </c>
      <c r="P96" s="83">
        <f>IF(SUM(P104:P107)&gt;=1,1,0)</f>
        <v>0</v>
      </c>
      <c r="Q96" s="60"/>
      <c r="R96" s="83"/>
      <c r="S96" s="83"/>
      <c r="T96" s="122"/>
      <c r="U96" s="122"/>
      <c r="V96" s="122"/>
      <c r="W96" s="122"/>
      <c r="X96" s="16"/>
      <c r="AD96" s="16"/>
      <c r="AE96" s="16"/>
      <c r="AF96" s="16"/>
      <c r="AG96" s="16"/>
      <c r="AH96" s="16"/>
      <c r="AI96" s="16"/>
      <c r="AJ96" s="16"/>
      <c r="AK96" s="16"/>
      <c r="AL96" s="16"/>
      <c r="AM96" s="16"/>
      <c r="AN96" s="16"/>
      <c r="AO96" s="16"/>
    </row>
    <row r="97" spans="1:41" ht="18.75" hidden="1" customHeight="1" x14ac:dyDescent="0.25">
      <c r="A97" s="16"/>
      <c r="B97" s="29"/>
      <c r="C97" s="88"/>
      <c r="D97" s="29"/>
      <c r="E97" s="196"/>
      <c r="F97" s="195"/>
      <c r="G97" s="196"/>
      <c r="H97" s="196"/>
      <c r="I97" s="152"/>
      <c r="J97" s="152"/>
      <c r="K97" s="197"/>
      <c r="L97" s="196"/>
      <c r="M97" s="60"/>
      <c r="N97" s="83"/>
      <c r="O97" s="60"/>
      <c r="P97" s="83"/>
      <c r="Q97" s="60"/>
      <c r="R97" s="83"/>
      <c r="S97" s="83"/>
      <c r="T97" s="122"/>
      <c r="U97" s="122"/>
      <c r="V97" s="122"/>
      <c r="W97" s="122"/>
      <c r="X97" s="16"/>
      <c r="AD97" s="16"/>
      <c r="AE97" s="16"/>
      <c r="AF97" s="16"/>
      <c r="AG97" s="16"/>
      <c r="AH97" s="16"/>
      <c r="AI97" s="16"/>
      <c r="AJ97" s="16"/>
      <c r="AK97" s="16"/>
      <c r="AL97" s="16"/>
      <c r="AM97" s="16"/>
      <c r="AN97" s="16"/>
      <c r="AO97" s="16"/>
    </row>
    <row r="98" spans="1:41" ht="18.75" hidden="1" customHeight="1" x14ac:dyDescent="0.25">
      <c r="A98" s="16"/>
      <c r="B98" s="29"/>
      <c r="C98" s="88"/>
      <c r="D98" s="29"/>
      <c r="E98" s="196"/>
      <c r="F98" s="195"/>
      <c r="G98" s="196"/>
      <c r="H98" s="196"/>
      <c r="I98" s="152"/>
      <c r="J98" s="152"/>
      <c r="K98" s="197"/>
      <c r="L98" s="196"/>
      <c r="M98" s="60"/>
      <c r="N98" s="83"/>
      <c r="O98" s="60"/>
      <c r="P98" s="83"/>
      <c r="Q98" s="60"/>
      <c r="R98" s="83"/>
      <c r="S98" s="83"/>
      <c r="T98" s="122"/>
      <c r="U98" s="122"/>
      <c r="V98" s="122"/>
      <c r="W98" s="122"/>
      <c r="X98" s="16"/>
      <c r="AD98" s="16"/>
      <c r="AE98" s="16"/>
      <c r="AF98" s="16"/>
      <c r="AG98" s="16"/>
      <c r="AH98" s="16"/>
      <c r="AI98" s="16"/>
      <c r="AJ98" s="16"/>
      <c r="AK98" s="16"/>
      <c r="AL98" s="16"/>
      <c r="AM98" s="16"/>
      <c r="AN98" s="16"/>
      <c r="AO98" s="16"/>
    </row>
    <row r="99" spans="1:41" ht="18.75" hidden="1" customHeight="1" x14ac:dyDescent="0.25">
      <c r="A99" s="16"/>
      <c r="B99" s="29"/>
      <c r="C99" s="88"/>
      <c r="D99" s="29"/>
      <c r="E99" s="196"/>
      <c r="F99" s="195"/>
      <c r="G99" s="196"/>
      <c r="H99" s="196"/>
      <c r="I99" s="152"/>
      <c r="J99" s="152"/>
      <c r="K99" s="197"/>
      <c r="L99" s="196"/>
      <c r="M99" s="60"/>
      <c r="N99" s="83"/>
      <c r="O99" s="60"/>
      <c r="P99" s="83"/>
      <c r="Q99" s="60"/>
      <c r="R99" s="83"/>
      <c r="S99" s="83"/>
      <c r="T99" s="122"/>
      <c r="U99" s="122"/>
      <c r="V99" s="122"/>
      <c r="W99" s="122"/>
      <c r="X99" s="16"/>
      <c r="AD99" s="16"/>
      <c r="AE99" s="16"/>
      <c r="AF99" s="16"/>
      <c r="AG99" s="16"/>
      <c r="AH99" s="16"/>
      <c r="AI99" s="16"/>
      <c r="AJ99" s="16"/>
      <c r="AK99" s="16"/>
      <c r="AL99" s="16"/>
      <c r="AM99" s="16"/>
      <c r="AN99" s="16"/>
      <c r="AO99" s="16"/>
    </row>
    <row r="100" spans="1:41" ht="18.75" hidden="1" customHeight="1" x14ac:dyDescent="0.25">
      <c r="A100" s="16"/>
      <c r="B100" s="29"/>
      <c r="C100" s="88"/>
      <c r="D100" s="29"/>
      <c r="E100" s="196"/>
      <c r="F100" s="195"/>
      <c r="G100" s="196"/>
      <c r="H100" s="196"/>
      <c r="I100" s="152"/>
      <c r="J100" s="152"/>
      <c r="K100" s="197"/>
      <c r="L100" s="196"/>
      <c r="M100" s="60"/>
      <c r="N100" s="83"/>
      <c r="O100" s="60"/>
      <c r="P100" s="83"/>
      <c r="Q100" s="60"/>
      <c r="R100" s="83"/>
      <c r="S100" s="83"/>
      <c r="T100" s="122"/>
      <c r="U100" s="122"/>
      <c r="V100" s="122"/>
      <c r="W100" s="122"/>
      <c r="X100" s="16"/>
      <c r="AD100" s="16"/>
      <c r="AE100" s="16"/>
      <c r="AF100" s="16"/>
      <c r="AG100" s="16"/>
      <c r="AH100" s="16"/>
      <c r="AI100" s="16"/>
      <c r="AJ100" s="16"/>
      <c r="AK100" s="16"/>
      <c r="AL100" s="16"/>
      <c r="AM100" s="16"/>
      <c r="AN100" s="16"/>
      <c r="AO100" s="16"/>
    </row>
    <row r="101" spans="1:41" ht="18.75" hidden="1" customHeight="1" x14ac:dyDescent="0.25">
      <c r="A101" s="16"/>
      <c r="B101" s="29"/>
      <c r="C101" s="88"/>
      <c r="D101" s="29"/>
      <c r="E101" s="196"/>
      <c r="F101" s="195"/>
      <c r="G101" s="196"/>
      <c r="H101" s="196"/>
      <c r="I101" s="152"/>
      <c r="J101" s="152"/>
      <c r="K101" s="197"/>
      <c r="L101" s="196"/>
      <c r="M101" s="60"/>
      <c r="N101" s="83"/>
      <c r="O101" s="60"/>
      <c r="P101" s="83"/>
      <c r="Q101" s="60"/>
      <c r="R101" s="83"/>
      <c r="S101" s="83"/>
      <c r="T101" s="122"/>
      <c r="U101" s="122"/>
      <c r="V101" s="122"/>
      <c r="W101" s="122"/>
      <c r="X101" s="16"/>
      <c r="AD101" s="16"/>
      <c r="AE101" s="16"/>
      <c r="AF101" s="16"/>
      <c r="AG101" s="16"/>
      <c r="AH101" s="16"/>
      <c r="AI101" s="16"/>
      <c r="AJ101" s="16"/>
      <c r="AK101" s="16"/>
      <c r="AL101" s="16"/>
      <c r="AM101" s="16"/>
      <c r="AN101" s="16"/>
      <c r="AO101" s="16"/>
    </row>
    <row r="102" spans="1:41" ht="18.75" hidden="1" customHeight="1" x14ac:dyDescent="0.25">
      <c r="A102" s="16"/>
      <c r="B102" s="29"/>
      <c r="C102" s="88"/>
      <c r="D102" s="29"/>
      <c r="E102" s="196"/>
      <c r="F102" s="195"/>
      <c r="G102" s="196"/>
      <c r="H102" s="196"/>
      <c r="I102" s="152"/>
      <c r="J102" s="152"/>
      <c r="K102" s="197"/>
      <c r="L102" s="196"/>
      <c r="M102" s="60"/>
      <c r="N102" s="83"/>
      <c r="O102" s="60"/>
      <c r="P102" s="83"/>
      <c r="Q102" s="60"/>
      <c r="R102" s="83"/>
      <c r="S102" s="83"/>
      <c r="T102" s="122"/>
      <c r="U102" s="122"/>
      <c r="V102" s="122"/>
      <c r="W102" s="122"/>
      <c r="X102" s="16"/>
      <c r="AD102" s="16"/>
      <c r="AE102" s="16"/>
      <c r="AF102" s="16"/>
      <c r="AG102" s="16"/>
      <c r="AH102" s="16"/>
      <c r="AI102" s="16"/>
      <c r="AJ102" s="16"/>
      <c r="AK102" s="16"/>
      <c r="AL102" s="16"/>
      <c r="AM102" s="16"/>
      <c r="AN102" s="16"/>
      <c r="AO102" s="16"/>
    </row>
    <row r="103" spans="1:41" ht="18.75" hidden="1" customHeight="1" x14ac:dyDescent="0.25">
      <c r="A103" s="16"/>
      <c r="B103" s="29"/>
      <c r="C103" s="88"/>
      <c r="D103" s="29"/>
      <c r="E103" s="196"/>
      <c r="F103" s="195"/>
      <c r="G103" s="196"/>
      <c r="H103" s="196"/>
      <c r="I103" s="152"/>
      <c r="J103" s="152"/>
      <c r="K103" s="197"/>
      <c r="L103" s="196"/>
      <c r="M103" s="60"/>
      <c r="N103" s="83"/>
      <c r="O103" s="60"/>
      <c r="P103" s="83"/>
      <c r="Q103" s="60"/>
      <c r="R103" s="83"/>
      <c r="S103" s="83"/>
      <c r="T103" s="122"/>
      <c r="U103" s="122"/>
      <c r="V103" s="122"/>
      <c r="W103" s="122"/>
      <c r="X103" s="16"/>
      <c r="AD103" s="16"/>
      <c r="AE103" s="16"/>
      <c r="AF103" s="16"/>
      <c r="AG103" s="16"/>
      <c r="AH103" s="16"/>
      <c r="AI103" s="16"/>
      <c r="AJ103" s="16"/>
      <c r="AK103" s="16"/>
      <c r="AL103" s="16"/>
      <c r="AM103" s="16"/>
      <c r="AN103" s="16"/>
      <c r="AO103" s="16"/>
    </row>
    <row r="104" spans="1:41" ht="18.75" customHeight="1" x14ac:dyDescent="0.25">
      <c r="A104" s="16"/>
      <c r="B104" s="29"/>
      <c r="C104" s="88"/>
      <c r="D104" s="29"/>
      <c r="E104" s="196"/>
      <c r="F104" s="195"/>
      <c r="G104" s="196"/>
      <c r="H104" s="196"/>
      <c r="I104" s="152"/>
      <c r="J104" s="152"/>
      <c r="K104" s="197"/>
      <c r="L104" s="196"/>
      <c r="M104" s="60"/>
      <c r="N104" s="83"/>
      <c r="O104" s="60" t="s">
        <v>213</v>
      </c>
      <c r="P104" s="83" cm="1">
        <f t="array" ref="P104">IF(OR(D33:D37&lt;&gt;0),0,1)</f>
        <v>0</v>
      </c>
      <c r="Q104" s="60"/>
      <c r="R104" s="104" t="str">
        <f>IF(P104=1,O104,"")</f>
        <v/>
      </c>
      <c r="S104" s="83" t="str" cm="1">
        <f t="array" ref="S104">IF(AND(P104=1,OR(P105:P107=1)),",","")</f>
        <v/>
      </c>
      <c r="T104" s="122"/>
      <c r="U104" s="122"/>
      <c r="V104" s="122"/>
      <c r="W104" s="122"/>
      <c r="X104" s="16"/>
      <c r="AD104" s="16"/>
      <c r="AE104" s="16"/>
      <c r="AF104" s="16"/>
      <c r="AG104" s="16"/>
      <c r="AH104" s="16"/>
      <c r="AI104" s="16"/>
      <c r="AJ104" s="16"/>
      <c r="AK104" s="16"/>
      <c r="AL104" s="16"/>
      <c r="AM104" s="16"/>
      <c r="AN104" s="16"/>
      <c r="AO104" s="16"/>
    </row>
    <row r="105" spans="1:41" ht="18.75" customHeight="1" x14ac:dyDescent="0.25">
      <c r="A105" s="16"/>
      <c r="B105" s="112">
        <v>14</v>
      </c>
      <c r="C105" s="99" t="s">
        <v>147</v>
      </c>
      <c r="D105" s="100"/>
      <c r="E105" s="196"/>
      <c r="F105" s="195"/>
      <c r="G105" s="196"/>
      <c r="H105" s="196"/>
      <c r="I105" s="152"/>
      <c r="J105" s="152"/>
      <c r="K105" s="197"/>
      <c r="L105" s="196"/>
      <c r="M105" s="60"/>
      <c r="N105" s="83"/>
      <c r="O105" s="60" t="s">
        <v>214</v>
      </c>
      <c r="P105" s="83" cm="1">
        <f t="array" ref="P105">IF(OR(D42:D47,D84:D87&lt;&gt;0),0,1)</f>
        <v>0</v>
      </c>
      <c r="Q105" s="60" t="str">
        <f>IF(AND(P105=1,P104=1),",","")</f>
        <v/>
      </c>
      <c r="R105" s="104" t="str">
        <f t="shared" ref="R105:R107" si="35">IF(P105=1,O105,"")</f>
        <v/>
      </c>
      <c r="S105" s="83" t="str" cm="1">
        <f t="array" ref="S105">IF(AND(P105=1,OR(P106:P107=1)),",","")</f>
        <v/>
      </c>
      <c r="T105" s="122"/>
      <c r="U105" s="122"/>
      <c r="V105" s="191" t="s">
        <v>148</v>
      </c>
      <c r="W105" s="122"/>
      <c r="X105" s="16"/>
      <c r="AD105" s="16"/>
      <c r="AE105" s="16"/>
      <c r="AF105" s="16"/>
      <c r="AG105" s="16"/>
      <c r="AH105" s="16"/>
      <c r="AI105" s="16"/>
      <c r="AJ105" s="16"/>
      <c r="AK105" s="16"/>
      <c r="AL105" s="16"/>
      <c r="AM105" s="16"/>
      <c r="AN105" s="16"/>
      <c r="AO105" s="16"/>
    </row>
    <row r="106" spans="1:41" x14ac:dyDescent="0.25">
      <c r="A106" s="16"/>
      <c r="B106" s="71"/>
      <c r="C106" s="75" t="s">
        <v>102</v>
      </c>
      <c r="D106" s="127" t="s">
        <v>82</v>
      </c>
      <c r="E106" s="198"/>
      <c r="F106" s="192"/>
      <c r="G106" s="192"/>
      <c r="H106" s="192"/>
      <c r="I106" s="122"/>
      <c r="J106" s="152"/>
      <c r="K106" s="152"/>
      <c r="L106" s="152"/>
      <c r="M106" s="60">
        <f>IF(AND(D106="non",COUNTA(D111:E114)=0),1,0)</f>
        <v>0</v>
      </c>
      <c r="N106" s="83"/>
      <c r="O106" s="60" t="s">
        <v>215</v>
      </c>
      <c r="P106" s="83" cm="1">
        <f t="array" ref="P106">IF(OR(D48:D51,D56:D67&lt;&gt;0),0,1)</f>
        <v>0</v>
      </c>
      <c r="Q106" s="60" t="str" cm="1">
        <f t="array" ref="Q106">IF(AND(P106=1,OR(P104:P105=1)),",","")</f>
        <v/>
      </c>
      <c r="R106" s="104" t="str">
        <f t="shared" si="35"/>
        <v/>
      </c>
      <c r="S106" s="83" t="str">
        <f>IF(AND(P106=1,P107=1),",","")</f>
        <v/>
      </c>
      <c r="T106" s="122"/>
      <c r="U106" s="122"/>
      <c r="V106" s="191" t="s">
        <v>149</v>
      </c>
      <c r="W106" s="122"/>
      <c r="X106" s="16"/>
      <c r="AD106" s="16"/>
      <c r="AE106" s="16"/>
      <c r="AF106" s="16"/>
      <c r="AG106" s="16"/>
      <c r="AH106" s="16"/>
      <c r="AI106" s="16"/>
      <c r="AJ106" s="16"/>
      <c r="AK106" s="16"/>
      <c r="AL106" s="16"/>
      <c r="AM106" s="16"/>
      <c r="AN106" s="16"/>
      <c r="AO106" s="16"/>
    </row>
    <row r="107" spans="1:41" x14ac:dyDescent="0.25">
      <c r="A107" s="16"/>
      <c r="B107" s="101"/>
      <c r="C107" s="102" t="s">
        <v>150</v>
      </c>
      <c r="D107" s="127" t="s">
        <v>82</v>
      </c>
      <c r="E107" s="199"/>
      <c r="F107" s="198"/>
      <c r="G107" s="198"/>
      <c r="H107" s="198"/>
      <c r="I107" s="122"/>
      <c r="J107" s="152"/>
      <c r="K107" s="152"/>
      <c r="L107" s="152"/>
      <c r="M107" s="60"/>
      <c r="N107" s="83"/>
      <c r="O107" s="60" t="s">
        <v>216</v>
      </c>
      <c r="P107" s="83" cm="1">
        <f t="array" ref="P107">IF(OR(D68:D83&lt;&gt;0),0,1)</f>
        <v>0</v>
      </c>
      <c r="Q107" s="60" t="str" cm="1">
        <f t="array" ref="Q107">IF(AND(P107=1,OR(P104:P106=1)),",","")</f>
        <v/>
      </c>
      <c r="R107" s="104" t="str">
        <f t="shared" si="35"/>
        <v/>
      </c>
      <c r="S107" s="83"/>
      <c r="T107" s="122"/>
      <c r="U107" s="122"/>
      <c r="V107" s="122"/>
      <c r="W107" s="122"/>
      <c r="X107" s="16"/>
      <c r="AD107" s="16"/>
      <c r="AE107" s="16"/>
      <c r="AF107" s="16"/>
      <c r="AG107" s="16"/>
      <c r="AH107" s="16"/>
      <c r="AI107" s="16"/>
      <c r="AJ107" s="16"/>
      <c r="AK107" s="16"/>
      <c r="AL107" s="16"/>
      <c r="AM107" s="16"/>
      <c r="AN107" s="16"/>
      <c r="AO107" s="16"/>
    </row>
    <row r="108" spans="1:41" x14ac:dyDescent="0.25">
      <c r="A108" s="16"/>
      <c r="E108" s="200"/>
      <c r="F108" s="199"/>
      <c r="G108" s="199"/>
      <c r="H108" s="199"/>
      <c r="I108" s="122"/>
      <c r="J108" s="152"/>
      <c r="K108" s="152"/>
      <c r="L108" s="152"/>
      <c r="M108" s="60"/>
      <c r="N108" s="83"/>
      <c r="O108" s="83" t="str">
        <f>R104&amp;S104&amp;Q105&amp;R105&amp;S105&amp;Q106&amp;R106&amp;S106&amp;Q107&amp;R107</f>
        <v/>
      </c>
      <c r="P108" s="83"/>
      <c r="Q108" s="60"/>
      <c r="S108" s="83"/>
      <c r="T108" s="122"/>
      <c r="U108" s="122"/>
      <c r="V108" s="122"/>
      <c r="W108" s="122"/>
      <c r="X108" s="16"/>
      <c r="AD108" s="16"/>
      <c r="AE108" s="16"/>
      <c r="AF108" s="16"/>
      <c r="AG108" s="16"/>
      <c r="AH108" s="16"/>
      <c r="AI108" s="16"/>
      <c r="AJ108" s="16"/>
      <c r="AK108" s="16"/>
      <c r="AL108" s="16"/>
      <c r="AM108" s="16"/>
      <c r="AN108" s="16"/>
      <c r="AO108" s="16"/>
    </row>
    <row r="109" spans="1:41" x14ac:dyDescent="0.25">
      <c r="A109" s="74"/>
      <c r="E109" s="191"/>
      <c r="F109" s="200"/>
      <c r="G109" s="200"/>
      <c r="H109" s="200"/>
      <c r="I109" s="122"/>
      <c r="J109" s="152"/>
      <c r="K109" s="152"/>
      <c r="L109" s="152"/>
      <c r="M109" s="60"/>
      <c r="N109" s="83"/>
      <c r="O109" s="83" t="str">
        <f>SUBSTITUTE(O108,",,",", ")</f>
        <v/>
      </c>
      <c r="P109" s="83"/>
      <c r="Q109" s="60"/>
      <c r="R109" s="83"/>
      <c r="S109" s="83"/>
      <c r="T109" s="122"/>
      <c r="U109" s="122"/>
      <c r="V109" s="122"/>
      <c r="W109" s="122"/>
      <c r="X109" s="16"/>
      <c r="AD109" s="16"/>
      <c r="AE109" s="16"/>
      <c r="AF109" s="16"/>
      <c r="AG109" s="16"/>
      <c r="AH109" s="16"/>
      <c r="AI109" s="16"/>
      <c r="AJ109" s="16"/>
      <c r="AK109" s="16"/>
      <c r="AL109" s="16"/>
      <c r="AM109" s="16"/>
      <c r="AN109" s="16"/>
      <c r="AO109" s="16"/>
    </row>
    <row r="110" spans="1:41" s="20" customFormat="1" ht="27" hidden="1" customHeight="1" x14ac:dyDescent="0.25">
      <c r="A110" s="19"/>
      <c r="B110" s="23"/>
      <c r="C110" s="72"/>
      <c r="D110" s="54" t="s">
        <v>58</v>
      </c>
      <c r="E110" s="201" t="s">
        <v>208</v>
      </c>
      <c r="F110" s="201" t="s">
        <v>209</v>
      </c>
      <c r="G110" s="334" t="s">
        <v>210</v>
      </c>
      <c r="H110" s="335"/>
      <c r="I110" s="189"/>
      <c r="J110" s="189"/>
      <c r="K110" s="189"/>
      <c r="L110" s="202"/>
      <c r="M110" s="213"/>
      <c r="N110" s="216"/>
      <c r="O110" s="216"/>
      <c r="P110" s="216"/>
      <c r="Q110" s="213"/>
      <c r="R110" s="216"/>
      <c r="S110" s="216"/>
      <c r="T110" s="142"/>
      <c r="U110" s="142"/>
      <c r="V110" s="142"/>
      <c r="W110" s="142"/>
      <c r="X110" s="19"/>
      <c r="Y110" s="19"/>
      <c r="Z110" s="19"/>
      <c r="AA110" s="19"/>
      <c r="AB110" s="19"/>
      <c r="AC110" s="19"/>
      <c r="AD110" s="19"/>
      <c r="AE110" s="19"/>
      <c r="AF110" s="19"/>
      <c r="AG110" s="19"/>
      <c r="AH110" s="19"/>
      <c r="AI110" s="19"/>
      <c r="AJ110" s="19"/>
      <c r="AK110" s="19"/>
      <c r="AL110" s="19"/>
      <c r="AM110" s="19"/>
      <c r="AN110" s="19"/>
      <c r="AO110" s="19"/>
    </row>
    <row r="111" spans="1:41" ht="13.2" hidden="1" customHeight="1" x14ac:dyDescent="0.25">
      <c r="A111" s="16"/>
      <c r="B111" s="308">
        <v>15</v>
      </c>
      <c r="C111" s="328" t="s">
        <v>4</v>
      </c>
      <c r="D111" s="128"/>
      <c r="E111" s="203"/>
      <c r="F111" s="204">
        <f>D111*E111</f>
        <v>0</v>
      </c>
      <c r="G111" s="329">
        <f>+F111+F112+F113+F114</f>
        <v>0</v>
      </c>
      <c r="H111" s="330"/>
      <c r="I111" s="191"/>
      <c r="J111" s="191"/>
      <c r="K111" s="191"/>
      <c r="L111" s="152"/>
      <c r="M111" s="60"/>
      <c r="N111" s="83"/>
      <c r="O111" s="83"/>
      <c r="P111" s="83"/>
      <c r="Q111" s="60"/>
      <c r="R111" s="83"/>
      <c r="S111" s="83"/>
      <c r="T111" s="122"/>
      <c r="U111" s="122"/>
      <c r="V111" s="122"/>
      <c r="W111" s="122"/>
      <c r="X111" s="16"/>
      <c r="Y111" s="16"/>
      <c r="Z111" s="16"/>
      <c r="AA111" s="16"/>
      <c r="AB111" s="16"/>
      <c r="AC111" s="16"/>
      <c r="AD111" s="16"/>
      <c r="AE111" s="16"/>
      <c r="AF111" s="16"/>
      <c r="AG111" s="16"/>
      <c r="AH111" s="16"/>
      <c r="AI111" s="16"/>
      <c r="AJ111" s="16"/>
      <c r="AK111" s="16"/>
      <c r="AL111" s="16"/>
      <c r="AM111" s="16"/>
      <c r="AN111" s="16"/>
      <c r="AO111" s="16"/>
    </row>
    <row r="112" spans="1:41" ht="13.2" hidden="1" customHeight="1" x14ac:dyDescent="0.25">
      <c r="A112" s="16"/>
      <c r="B112" s="308"/>
      <c r="C112" s="328"/>
      <c r="D112" s="128"/>
      <c r="E112" s="203"/>
      <c r="F112" s="204">
        <f>D112*E112</f>
        <v>0</v>
      </c>
      <c r="G112" s="329"/>
      <c r="H112" s="330"/>
      <c r="I112" s="191"/>
      <c r="J112" s="191"/>
      <c r="K112" s="191"/>
      <c r="L112" s="152"/>
      <c r="M112" s="60"/>
      <c r="N112" s="83"/>
      <c r="O112" s="83"/>
      <c r="P112" s="83"/>
      <c r="Q112" s="107"/>
      <c r="R112" s="219"/>
      <c r="S112" s="219"/>
      <c r="T112" s="193"/>
      <c r="U112" s="122"/>
      <c r="V112" s="122"/>
      <c r="W112" s="122"/>
      <c r="X112" s="17"/>
      <c r="Y112" s="17"/>
      <c r="Z112" s="17"/>
      <c r="AA112" s="17"/>
      <c r="AB112" s="17"/>
      <c r="AC112" s="17"/>
      <c r="AD112" s="17"/>
      <c r="AE112" s="17"/>
      <c r="AF112" s="17"/>
      <c r="AG112" s="17"/>
      <c r="AH112" s="17"/>
      <c r="AI112" s="17"/>
      <c r="AJ112" s="17"/>
      <c r="AK112" s="17"/>
      <c r="AL112" s="17"/>
      <c r="AM112" s="17"/>
      <c r="AN112" s="17"/>
      <c r="AO112" s="17"/>
    </row>
    <row r="113" spans="1:41" ht="13.2" hidden="1" customHeight="1" x14ac:dyDescent="0.25">
      <c r="A113" s="17"/>
      <c r="B113" s="308"/>
      <c r="C113" s="328"/>
      <c r="D113" s="128"/>
      <c r="E113" s="203"/>
      <c r="F113" s="204">
        <f>D113*E113</f>
        <v>0</v>
      </c>
      <c r="G113" s="329"/>
      <c r="H113" s="330"/>
      <c r="I113" s="191"/>
      <c r="J113" s="191"/>
      <c r="K113" s="191"/>
      <c r="L113" s="205"/>
      <c r="M113" s="107"/>
      <c r="N113" s="83"/>
      <c r="O113" s="83"/>
      <c r="P113" s="83"/>
      <c r="Q113" s="60"/>
      <c r="R113" s="83"/>
      <c r="S113" s="220"/>
      <c r="T113" s="122"/>
      <c r="U113" s="122"/>
      <c r="V113" s="122"/>
      <c r="W113" s="122"/>
      <c r="X113" s="16"/>
      <c r="Y113" s="16"/>
      <c r="Z113" s="16"/>
      <c r="AA113" s="16"/>
      <c r="AB113" s="16"/>
      <c r="AC113" s="16"/>
      <c r="AD113" s="16"/>
      <c r="AE113" s="16"/>
      <c r="AF113" s="16"/>
      <c r="AG113" s="16"/>
      <c r="AH113" s="16"/>
      <c r="AI113" s="16"/>
      <c r="AJ113" s="16"/>
      <c r="AK113" s="16"/>
      <c r="AL113" s="16"/>
      <c r="AM113" s="16"/>
      <c r="AN113" s="16"/>
      <c r="AO113" s="16"/>
    </row>
    <row r="114" spans="1:41" ht="13.2" hidden="1" customHeight="1" x14ac:dyDescent="0.25">
      <c r="A114" s="16"/>
      <c r="B114" s="308"/>
      <c r="C114" s="328"/>
      <c r="D114" s="128"/>
      <c r="E114" s="203"/>
      <c r="F114" s="204">
        <f>D114*E114</f>
        <v>0</v>
      </c>
      <c r="G114" s="329"/>
      <c r="H114" s="330"/>
      <c r="I114" s="191"/>
      <c r="J114" s="191"/>
      <c r="K114" s="191"/>
      <c r="L114" s="206"/>
      <c r="M114" s="107"/>
      <c r="N114" s="83"/>
      <c r="O114" s="83"/>
      <c r="P114" s="83"/>
      <c r="Q114" s="60"/>
      <c r="R114" s="83"/>
      <c r="S114" s="83"/>
      <c r="T114" s="122"/>
      <c r="U114" s="122"/>
      <c r="V114" s="122"/>
      <c r="W114" s="122"/>
      <c r="X114" s="16"/>
      <c r="Y114" s="16"/>
      <c r="Z114" s="16"/>
      <c r="AA114" s="16"/>
      <c r="AB114" s="16"/>
      <c r="AC114" s="16"/>
      <c r="AD114" s="16"/>
      <c r="AE114" s="16"/>
      <c r="AF114" s="16"/>
      <c r="AG114" s="16"/>
      <c r="AH114" s="16"/>
      <c r="AI114" s="16"/>
      <c r="AJ114" s="16"/>
      <c r="AK114" s="16"/>
      <c r="AL114" s="16"/>
      <c r="AM114" s="16"/>
      <c r="AN114" s="16"/>
      <c r="AO114" s="16"/>
    </row>
    <row r="115" spans="1:41" s="16" customFormat="1" x14ac:dyDescent="0.25">
      <c r="A115" s="14"/>
      <c r="B115" s="29"/>
      <c r="C115" s="30"/>
      <c r="D115" s="15"/>
      <c r="E115" s="192"/>
      <c r="F115" s="192"/>
      <c r="G115" s="192"/>
      <c r="H115" s="192"/>
      <c r="I115" s="207"/>
      <c r="J115" s="207"/>
      <c r="K115" s="190"/>
      <c r="L115" s="206"/>
      <c r="M115" s="107"/>
      <c r="N115" s="83"/>
      <c r="O115" s="83"/>
      <c r="P115" s="83"/>
      <c r="Q115" s="60"/>
      <c r="R115" s="83"/>
      <c r="S115" s="83"/>
      <c r="T115" s="122"/>
      <c r="U115" s="122"/>
      <c r="V115" s="122"/>
      <c r="W115" s="122"/>
    </row>
    <row r="116" spans="1:41" ht="24" customHeight="1" x14ac:dyDescent="0.25">
      <c r="A116" s="16"/>
      <c r="B116" s="112">
        <v>16</v>
      </c>
      <c r="C116" s="33" t="s">
        <v>6</v>
      </c>
      <c r="D116" s="336" t="s">
        <v>59</v>
      </c>
      <c r="E116" s="337"/>
      <c r="F116" s="337"/>
      <c r="G116" s="337"/>
      <c r="H116" s="337"/>
      <c r="I116" s="337"/>
      <c r="J116" s="252">
        <f>IF(OR(D106="oui",D106=""),L94,G111+L94)</f>
        <v>3767.8385999999996</v>
      </c>
      <c r="K116" s="252"/>
      <c r="L116" s="28" t="s">
        <v>16</v>
      </c>
      <c r="M116" s="107"/>
      <c r="N116" s="83"/>
      <c r="O116" s="83"/>
      <c r="P116" s="83"/>
      <c r="Q116" s="60"/>
      <c r="R116" s="83"/>
      <c r="S116" s="83"/>
      <c r="T116" s="122"/>
      <c r="U116" s="122"/>
      <c r="V116" s="122"/>
      <c r="W116" s="122"/>
      <c r="X116" s="16"/>
      <c r="Y116" s="16"/>
      <c r="Z116" s="16"/>
      <c r="AA116" s="16"/>
      <c r="AB116" s="16"/>
      <c r="AC116" s="16"/>
      <c r="AD116" s="16"/>
      <c r="AE116" s="16"/>
      <c r="AF116" s="16"/>
      <c r="AG116" s="16"/>
      <c r="AH116" s="16"/>
      <c r="AI116" s="16"/>
      <c r="AJ116" s="16"/>
      <c r="AK116" s="16"/>
      <c r="AL116" s="16"/>
      <c r="AM116" s="16"/>
      <c r="AN116" s="16"/>
      <c r="AO116" s="16"/>
    </row>
    <row r="117" spans="1:41" ht="22.5" customHeight="1" x14ac:dyDescent="0.25">
      <c r="A117" s="16"/>
      <c r="B117" s="141">
        <v>17</v>
      </c>
      <c r="C117" s="33" t="s">
        <v>7</v>
      </c>
      <c r="D117" s="331" t="s">
        <v>60</v>
      </c>
      <c r="E117" s="304"/>
      <c r="F117" s="304"/>
      <c r="G117" s="304"/>
      <c r="H117" s="304"/>
      <c r="I117" s="305"/>
      <c r="J117" s="306">
        <f>+IF(E94=0,0,J116/E94)</f>
        <v>1.1574189802726562</v>
      </c>
      <c r="K117" s="307"/>
      <c r="L117" s="31" t="s">
        <v>17</v>
      </c>
      <c r="M117" s="107"/>
      <c r="N117" s="83"/>
      <c r="O117" s="83"/>
      <c r="P117" s="83"/>
      <c r="Q117" s="60"/>
      <c r="R117" s="83"/>
      <c r="S117" s="83"/>
      <c r="T117" s="122"/>
      <c r="U117" s="122"/>
      <c r="V117" s="122"/>
      <c r="W117" s="122"/>
      <c r="X117" s="16"/>
      <c r="Y117" s="16"/>
      <c r="Z117" s="16"/>
      <c r="AA117" s="16"/>
      <c r="AB117" s="16"/>
      <c r="AC117" s="16"/>
      <c r="AD117" s="16"/>
      <c r="AE117" s="16"/>
      <c r="AF117" s="16"/>
      <c r="AG117" s="16"/>
      <c r="AH117" s="16"/>
      <c r="AI117" s="16"/>
      <c r="AJ117" s="16"/>
      <c r="AK117" s="16"/>
      <c r="AL117" s="16"/>
      <c r="AM117" s="16"/>
      <c r="AN117" s="16"/>
      <c r="AO117" s="16"/>
    </row>
    <row r="118" spans="1:41" ht="21" customHeight="1" x14ac:dyDescent="0.25">
      <c r="A118" s="16"/>
      <c r="B118" s="141">
        <v>18</v>
      </c>
      <c r="C118" s="33" t="s">
        <v>8</v>
      </c>
      <c r="D118" s="303" t="s">
        <v>14</v>
      </c>
      <c r="E118" s="304"/>
      <c r="F118" s="304"/>
      <c r="G118" s="304"/>
      <c r="H118" s="304"/>
      <c r="I118" s="305"/>
      <c r="J118" s="321">
        <v>7593</v>
      </c>
      <c r="K118" s="322"/>
      <c r="L118" s="32" t="s">
        <v>18</v>
      </c>
      <c r="M118" s="107"/>
      <c r="N118" s="83"/>
      <c r="O118" s="83"/>
      <c r="P118" s="83"/>
      <c r="Q118" s="60"/>
      <c r="R118" s="83"/>
      <c r="S118" s="83"/>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row>
    <row r="119" spans="1:41" ht="20.25" customHeight="1" x14ac:dyDescent="0.25">
      <c r="A119" s="16"/>
      <c r="B119" s="141">
        <v>19</v>
      </c>
      <c r="C119" s="33" t="s">
        <v>9</v>
      </c>
      <c r="D119" s="303" t="s">
        <v>15</v>
      </c>
      <c r="E119" s="304"/>
      <c r="F119" s="304"/>
      <c r="G119" s="304"/>
      <c r="H119" s="304"/>
      <c r="I119" s="305"/>
      <c r="J119" s="301">
        <f>+IF(E94=0,0,J118/E94)</f>
        <v>2.3324465960963083</v>
      </c>
      <c r="K119" s="302"/>
      <c r="L119" s="32" t="s">
        <v>19</v>
      </c>
      <c r="M119" s="93">
        <f>IF(OR(J119&lt;0.5,J119&gt;5), 1,0)</f>
        <v>0</v>
      </c>
      <c r="N119" s="143"/>
      <c r="O119" s="83"/>
      <c r="P119" s="83"/>
      <c r="Q119" s="60"/>
      <c r="R119" s="83"/>
      <c r="S119" s="83"/>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row>
    <row r="120" spans="1:41" ht="17.25" hidden="1" customHeight="1" x14ac:dyDescent="0.25">
      <c r="A120" s="16"/>
      <c r="B120" s="308" t="s">
        <v>5</v>
      </c>
      <c r="C120" s="310" t="s">
        <v>10</v>
      </c>
      <c r="D120" s="315" t="s">
        <v>61</v>
      </c>
      <c r="E120" s="370"/>
      <c r="F120" s="370"/>
      <c r="G120" s="370"/>
      <c r="H120" s="370"/>
      <c r="I120" s="371"/>
      <c r="J120" s="311" t="str">
        <f>+IF(J119&lt;1.0001,J117*100," ")</f>
        <v xml:space="preserve"> </v>
      </c>
      <c r="K120" s="312"/>
      <c r="L120" s="39"/>
      <c r="M120" s="107"/>
      <c r="N120" s="83"/>
      <c r="O120" s="83"/>
      <c r="P120" s="83"/>
      <c r="Q120" s="60"/>
      <c r="R120" s="83"/>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row>
    <row r="121" spans="1:41" ht="18.75" hidden="1" customHeight="1" x14ac:dyDescent="0.25">
      <c r="A121" s="16"/>
      <c r="B121" s="309"/>
      <c r="C121" s="310"/>
      <c r="D121" s="315" t="s">
        <v>62</v>
      </c>
      <c r="E121" s="316"/>
      <c r="F121" s="316"/>
      <c r="G121" s="316"/>
      <c r="H121" s="316"/>
      <c r="I121" s="316"/>
      <c r="J121" s="317">
        <f>+IF(J119&lt;1," ",IF(J119&gt;4," ",J117*300/(J119+2)))</f>
        <v>80.145406614973581</v>
      </c>
      <c r="K121" s="318"/>
      <c r="L121" s="39"/>
      <c r="M121" s="107"/>
      <c r="N121" s="83"/>
      <c r="O121" s="83"/>
      <c r="P121" s="83"/>
      <c r="Q121" s="60"/>
      <c r="R121" s="83"/>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row>
    <row r="122" spans="1:41" ht="20.25" hidden="1" customHeight="1" x14ac:dyDescent="0.25">
      <c r="A122" s="16"/>
      <c r="B122" s="309"/>
      <c r="C122" s="310"/>
      <c r="D122" s="313" t="s">
        <v>63</v>
      </c>
      <c r="E122" s="314"/>
      <c r="F122" s="314"/>
      <c r="G122" s="314"/>
      <c r="H122" s="314"/>
      <c r="I122" s="314"/>
      <c r="J122" s="319" t="str">
        <f>IF(J119&gt;3.9999,J117*50," ")</f>
        <v xml:space="preserve"> </v>
      </c>
      <c r="K122" s="320"/>
      <c r="L122" s="39"/>
      <c r="M122" s="107"/>
      <c r="N122" s="83"/>
      <c r="O122" s="83"/>
      <c r="P122" s="83"/>
      <c r="Q122" s="60"/>
      <c r="R122" s="83"/>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row>
    <row r="123" spans="1:41" ht="16.2" hidden="1" customHeight="1" x14ac:dyDescent="0.25">
      <c r="A123" s="16"/>
      <c r="B123" s="73"/>
      <c r="C123" s="9"/>
      <c r="D123" s="367" t="s">
        <v>84</v>
      </c>
      <c r="E123" s="368"/>
      <c r="F123" s="368"/>
      <c r="G123" s="368"/>
      <c r="H123" s="368"/>
      <c r="I123" s="368"/>
      <c r="J123" s="369">
        <f>IF(J120&lt;&gt;" ",ROUND(J120,2),IF(J121&lt;&gt;" ",ROUND(J121,2),IF(J122&lt;&gt;" ",ROUND(J122,2),0)))</f>
        <v>80.150000000000006</v>
      </c>
      <c r="K123" s="369"/>
      <c r="L123" s="18"/>
      <c r="M123" s="107"/>
      <c r="N123" s="83"/>
      <c r="O123" s="83"/>
      <c r="P123" s="83"/>
      <c r="Q123" s="60"/>
      <c r="R123" s="83"/>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row>
    <row r="124" spans="1:41" ht="28.8" customHeight="1" x14ac:dyDescent="0.25">
      <c r="A124" s="16"/>
      <c r="B124" s="112">
        <v>20</v>
      </c>
      <c r="C124" s="84" t="s">
        <v>10</v>
      </c>
      <c r="D124" s="365" t="s">
        <v>125</v>
      </c>
      <c r="E124" s="365"/>
      <c r="F124" s="365"/>
      <c r="G124" s="365"/>
      <c r="H124" s="365"/>
      <c r="I124" s="365"/>
      <c r="J124" s="366">
        <f>IF(OR(J123=0,J118=""),0,IF(D106="non",J123,IF(AND(D106="oui",D107="oui"),J123+3,IF(AND(D106="oui",D107="non"),J123+10,0))))</f>
        <v>83.15</v>
      </c>
      <c r="K124" s="366"/>
      <c r="L124" s="18"/>
      <c r="M124" s="107"/>
      <c r="N124" s="83"/>
      <c r="O124" s="83"/>
      <c r="P124" s="83"/>
      <c r="Q124" s="60"/>
      <c r="R124" s="83"/>
      <c r="S124" s="16"/>
      <c r="T124" s="16"/>
      <c r="U124" s="16"/>
      <c r="V124" s="16"/>
      <c r="W124" s="16"/>
      <c r="X124" s="16"/>
      <c r="AJ124" s="16"/>
      <c r="AK124" s="16"/>
      <c r="AL124" s="16"/>
      <c r="AM124" s="16"/>
      <c r="AN124" s="16"/>
      <c r="AO124" s="16"/>
    </row>
    <row r="125" spans="1:41" x14ac:dyDescent="0.25">
      <c r="A125" s="16"/>
      <c r="B125" s="9"/>
      <c r="C125" s="9"/>
      <c r="D125" s="9"/>
      <c r="E125" s="9"/>
      <c r="F125" s="9"/>
      <c r="G125" s="9"/>
      <c r="H125" s="9"/>
      <c r="I125" s="9"/>
      <c r="J125" s="9"/>
      <c r="K125" s="9"/>
      <c r="L125" s="9"/>
      <c r="M125" s="60"/>
      <c r="N125" s="83"/>
      <c r="O125" s="83"/>
      <c r="P125" s="83"/>
      <c r="Q125" s="60"/>
      <c r="R125" s="83"/>
      <c r="S125" s="16"/>
      <c r="T125" s="16"/>
      <c r="U125" s="16"/>
      <c r="V125" s="16"/>
      <c r="W125" s="16"/>
      <c r="X125" s="16"/>
      <c r="AJ125" s="16"/>
      <c r="AK125" s="16"/>
      <c r="AL125" s="16"/>
      <c r="AM125" s="16"/>
      <c r="AN125" s="16"/>
      <c r="AO125" s="16"/>
    </row>
    <row r="126" spans="1:41" x14ac:dyDescent="0.25">
      <c r="A126" s="16"/>
      <c r="B126" s="9"/>
      <c r="C126" s="9"/>
      <c r="D126" s="9"/>
      <c r="E126" s="9"/>
      <c r="F126" s="9"/>
      <c r="G126" s="9"/>
      <c r="H126" s="9"/>
      <c r="I126" s="9"/>
      <c r="J126" s="9"/>
      <c r="K126" s="9"/>
      <c r="L126" s="9"/>
      <c r="M126" s="60"/>
      <c r="N126" s="83"/>
      <c r="O126" s="83"/>
      <c r="P126" s="83"/>
      <c r="Q126" s="60"/>
      <c r="R126" s="83"/>
      <c r="S126" s="16"/>
      <c r="T126" s="16"/>
      <c r="U126" s="16"/>
      <c r="V126" s="16"/>
      <c r="W126" s="16"/>
      <c r="X126" s="16"/>
      <c r="AJ126" s="16"/>
      <c r="AK126" s="16"/>
      <c r="AL126" s="16"/>
      <c r="AM126" s="16"/>
      <c r="AN126" s="16"/>
      <c r="AO126" s="16"/>
    </row>
    <row r="127" spans="1:41" x14ac:dyDescent="0.25">
      <c r="A127" s="16"/>
      <c r="B127" s="9"/>
      <c r="C127" s="9"/>
      <c r="D127" s="9"/>
      <c r="E127" s="9"/>
      <c r="F127" s="9"/>
      <c r="G127" s="9"/>
      <c r="H127" s="9"/>
      <c r="I127" s="9"/>
      <c r="J127" s="9"/>
      <c r="K127" s="9"/>
      <c r="L127" s="9"/>
      <c r="M127" s="60"/>
      <c r="N127" s="83"/>
      <c r="O127" s="83"/>
      <c r="P127" s="83"/>
      <c r="Q127" s="60"/>
      <c r="R127" s="83"/>
      <c r="S127" s="16"/>
      <c r="T127" s="16"/>
      <c r="U127" s="16"/>
      <c r="V127" s="16"/>
      <c r="W127" s="16"/>
      <c r="X127" s="16"/>
      <c r="AJ127" s="16"/>
      <c r="AK127" s="16"/>
      <c r="AL127" s="16"/>
      <c r="AM127" s="16"/>
      <c r="AN127" s="16"/>
      <c r="AO127" s="16"/>
    </row>
    <row r="128" spans="1:41" x14ac:dyDescent="0.25">
      <c r="A128" s="16"/>
      <c r="B128" s="9"/>
      <c r="C128" s="239" t="s">
        <v>123</v>
      </c>
      <c r="D128" s="239"/>
      <c r="E128" s="9"/>
      <c r="F128" s="9"/>
      <c r="G128" s="239" t="s">
        <v>122</v>
      </c>
      <c r="H128" s="239"/>
      <c r="I128" s="239"/>
      <c r="J128" s="239"/>
      <c r="K128" s="9"/>
      <c r="L128" s="9"/>
      <c r="M128" s="60"/>
      <c r="N128" s="83"/>
      <c r="O128" s="83"/>
      <c r="P128" s="83"/>
      <c r="Q128" s="60"/>
      <c r="R128" s="83"/>
      <c r="S128" s="16"/>
      <c r="T128" s="16"/>
      <c r="U128" s="16"/>
      <c r="V128" s="16"/>
      <c r="W128" s="16"/>
      <c r="X128" s="16"/>
      <c r="AJ128" s="16"/>
      <c r="AK128" s="16"/>
      <c r="AL128" s="16"/>
      <c r="AM128" s="16"/>
      <c r="AN128" s="16"/>
      <c r="AO128" s="16"/>
    </row>
    <row r="129" spans="1:41" hidden="1" x14ac:dyDescent="0.25">
      <c r="A129" s="16"/>
      <c r="B129" s="9"/>
      <c r="C129" s="76"/>
      <c r="D129" s="194"/>
      <c r="E129" s="9"/>
      <c r="F129" s="9"/>
      <c r="G129" s="323"/>
      <c r="H129" s="323"/>
      <c r="I129" s="323"/>
      <c r="J129" s="194"/>
      <c r="K129" s="9"/>
      <c r="L129" s="9"/>
      <c r="M129" s="152"/>
      <c r="N129" s="83"/>
      <c r="O129" s="83"/>
      <c r="P129" s="83"/>
      <c r="Q129" s="60"/>
      <c r="R129" s="83"/>
      <c r="S129" s="16"/>
      <c r="T129" s="16"/>
      <c r="U129" s="16"/>
      <c r="V129" s="16"/>
      <c r="W129" s="16"/>
      <c r="X129" s="16"/>
      <c r="AJ129" s="16"/>
      <c r="AK129" s="16"/>
      <c r="AL129" s="16"/>
      <c r="AM129" s="16"/>
      <c r="AN129" s="16"/>
      <c r="AO129" s="16"/>
    </row>
    <row r="130" spans="1:41" x14ac:dyDescent="0.25">
      <c r="A130" s="16"/>
      <c r="B130" s="9"/>
      <c r="C130" s="76" t="s">
        <v>205</v>
      </c>
      <c r="D130" s="79">
        <v>0</v>
      </c>
      <c r="E130" s="9"/>
      <c r="F130" s="9"/>
      <c r="G130" s="323" t="s">
        <v>205</v>
      </c>
      <c r="H130" s="323"/>
      <c r="I130" s="323"/>
      <c r="J130" s="79">
        <v>15375</v>
      </c>
      <c r="K130" s="9"/>
      <c r="L130" s="9"/>
      <c r="M130" s="60">
        <f>IF(AND(OR(D130&lt;&gt;0,J130&lt;&gt;0),SUM(H33:H87)=0),1,0)</f>
        <v>0</v>
      </c>
      <c r="N130" s="83"/>
      <c r="O130" s="83"/>
      <c r="P130" s="83"/>
      <c r="Q130" s="60"/>
      <c r="R130" s="83"/>
      <c r="S130" s="16"/>
      <c r="T130" s="16"/>
      <c r="U130" s="16"/>
      <c r="V130" s="16"/>
      <c r="W130" s="16"/>
      <c r="X130" s="16"/>
      <c r="AJ130" s="16"/>
      <c r="AK130" s="16"/>
      <c r="AL130" s="16"/>
      <c r="AM130" s="16"/>
      <c r="AN130" s="16"/>
      <c r="AO130" s="16"/>
    </row>
    <row r="131" spans="1:41" x14ac:dyDescent="0.25">
      <c r="A131" s="16"/>
      <c r="B131" s="9"/>
      <c r="C131" s="9"/>
      <c r="D131" s="9"/>
      <c r="E131" s="9"/>
      <c r="F131" s="9"/>
      <c r="G131" s="9"/>
      <c r="H131" s="9"/>
      <c r="I131" s="9"/>
      <c r="J131" s="9"/>
      <c r="K131" s="9"/>
      <c r="L131" s="9"/>
      <c r="M131" s="152"/>
      <c r="N131" s="83"/>
      <c r="O131" s="83"/>
      <c r="P131" s="83"/>
      <c r="Q131" s="60"/>
      <c r="R131" s="83"/>
      <c r="S131" s="16"/>
      <c r="T131" s="16"/>
      <c r="U131" s="16"/>
      <c r="V131" s="16"/>
      <c r="W131" s="16"/>
      <c r="X131" s="16"/>
      <c r="AJ131" s="16"/>
      <c r="AK131" s="16"/>
      <c r="AL131" s="16"/>
      <c r="AM131" s="16"/>
      <c r="AN131" s="16"/>
      <c r="AO131" s="16"/>
    </row>
    <row r="132" spans="1:41" x14ac:dyDescent="0.25">
      <c r="A132" s="16"/>
      <c r="B132" s="9"/>
      <c r="C132" s="9"/>
      <c r="D132" s="9"/>
      <c r="E132" s="9"/>
      <c r="F132" s="9"/>
      <c r="G132" s="9"/>
      <c r="H132" s="9"/>
      <c r="I132" s="9"/>
      <c r="J132" s="9"/>
      <c r="K132" s="9"/>
      <c r="L132" s="9"/>
      <c r="M132" s="60"/>
      <c r="N132" s="83"/>
      <c r="O132" s="83"/>
      <c r="P132" s="83"/>
      <c r="Q132" s="60"/>
      <c r="R132" s="83"/>
      <c r="S132" s="16"/>
      <c r="T132" s="16"/>
      <c r="U132" s="16"/>
      <c r="V132" s="16"/>
      <c r="W132" s="16"/>
      <c r="X132" s="16"/>
      <c r="AJ132" s="16"/>
      <c r="AK132" s="16"/>
      <c r="AL132" s="16"/>
      <c r="AM132" s="16"/>
      <c r="AN132" s="16"/>
      <c r="AO132" s="16"/>
    </row>
    <row r="133" spans="1:41" hidden="1" x14ac:dyDescent="0.25">
      <c r="A133" s="16"/>
      <c r="B133" s="9"/>
      <c r="C133" s="9"/>
      <c r="D133" s="9"/>
      <c r="E133" s="9"/>
      <c r="F133" s="9"/>
      <c r="G133" s="9"/>
      <c r="H133" s="9"/>
      <c r="I133" s="9"/>
      <c r="J133" s="9"/>
      <c r="K133" s="9"/>
      <c r="L133" s="9"/>
      <c r="M133" s="60"/>
      <c r="N133" s="83"/>
      <c r="O133" s="83"/>
      <c r="P133" s="83"/>
      <c r="Q133" s="60"/>
      <c r="R133" s="83"/>
      <c r="S133" s="16"/>
      <c r="T133" s="16"/>
      <c r="U133" s="16"/>
      <c r="V133" s="16"/>
      <c r="W133" s="16"/>
      <c r="X133" s="16"/>
      <c r="AJ133" s="16"/>
      <c r="AK133" s="16"/>
      <c r="AL133" s="16"/>
      <c r="AM133" s="16"/>
      <c r="AN133" s="16"/>
      <c r="AO133" s="16"/>
    </row>
    <row r="134" spans="1:41" hidden="1" x14ac:dyDescent="0.25">
      <c r="A134" s="16"/>
      <c r="B134" s="9"/>
      <c r="C134" s="9"/>
      <c r="D134" s="9"/>
      <c r="E134" s="9"/>
      <c r="F134" s="9"/>
      <c r="G134" s="9"/>
      <c r="H134" s="9"/>
      <c r="I134" s="9"/>
      <c r="J134" s="9"/>
      <c r="K134" s="9"/>
      <c r="L134" s="9"/>
      <c r="M134" s="60"/>
      <c r="N134" s="83"/>
      <c r="O134" s="83"/>
      <c r="P134" s="83"/>
      <c r="Q134" s="60"/>
      <c r="R134" s="83"/>
      <c r="S134" s="16"/>
      <c r="T134" s="16"/>
      <c r="U134" s="16"/>
      <c r="V134" s="16"/>
      <c r="W134" s="16"/>
      <c r="X134" s="16"/>
      <c r="AJ134" s="16"/>
      <c r="AK134" s="16"/>
      <c r="AL134" s="16"/>
      <c r="AM134" s="16"/>
      <c r="AN134" s="16"/>
      <c r="AO134" s="16"/>
    </row>
    <row r="135" spans="1:41" hidden="1" x14ac:dyDescent="0.25">
      <c r="A135" s="16"/>
      <c r="B135" s="9"/>
      <c r="C135" s="9"/>
      <c r="D135" s="9"/>
      <c r="E135" s="9"/>
      <c r="F135" s="9"/>
      <c r="G135" s="9"/>
      <c r="H135" s="9"/>
      <c r="I135" s="9"/>
      <c r="J135" s="9"/>
      <c r="K135" s="9"/>
      <c r="L135" s="9"/>
      <c r="M135" s="60"/>
      <c r="N135" s="83"/>
      <c r="O135" s="83"/>
      <c r="P135" s="83"/>
      <c r="Q135" s="60"/>
      <c r="R135" s="83"/>
      <c r="S135" s="16"/>
      <c r="T135" s="16"/>
      <c r="U135" s="16"/>
      <c r="V135" s="16"/>
      <c r="W135" s="16"/>
      <c r="X135" s="16"/>
      <c r="AJ135" s="16"/>
      <c r="AK135" s="16"/>
      <c r="AL135" s="16"/>
      <c r="AM135" s="16"/>
      <c r="AN135" s="16"/>
      <c r="AO135" s="16"/>
    </row>
    <row r="136" spans="1:41" hidden="1" x14ac:dyDescent="0.25">
      <c r="A136" s="16"/>
      <c r="B136" s="9"/>
      <c r="C136" s="9"/>
      <c r="D136" s="9"/>
      <c r="E136" s="9"/>
      <c r="F136" s="9"/>
      <c r="G136" s="9"/>
      <c r="H136" s="9"/>
      <c r="I136" s="9"/>
      <c r="J136" s="9"/>
      <c r="K136" s="9"/>
      <c r="L136" s="9"/>
      <c r="M136" s="60"/>
      <c r="N136" s="83"/>
      <c r="O136" s="83"/>
      <c r="P136" s="83"/>
      <c r="Q136" s="60"/>
      <c r="R136" s="83"/>
      <c r="S136" s="16"/>
      <c r="T136" s="16"/>
      <c r="U136" s="16"/>
      <c r="V136" s="16"/>
      <c r="W136" s="16"/>
      <c r="X136" s="16"/>
      <c r="AJ136" s="16"/>
      <c r="AK136" s="16"/>
      <c r="AL136" s="16"/>
      <c r="AM136" s="16"/>
      <c r="AN136" s="16"/>
      <c r="AO136" s="16"/>
    </row>
    <row r="137" spans="1:41" hidden="1" x14ac:dyDescent="0.25">
      <c r="A137" s="16"/>
      <c r="B137" s="9"/>
      <c r="C137" s="9"/>
      <c r="D137" s="9"/>
      <c r="E137" s="9"/>
      <c r="F137" s="9"/>
      <c r="G137" s="9"/>
      <c r="H137" s="9"/>
      <c r="I137" s="9"/>
      <c r="J137" s="9"/>
      <c r="K137" s="9"/>
      <c r="L137" s="9"/>
      <c r="M137" s="60"/>
      <c r="N137" s="83"/>
      <c r="O137" s="83"/>
      <c r="P137" s="83"/>
      <c r="Q137" s="60"/>
      <c r="R137" s="83"/>
      <c r="S137" s="16"/>
      <c r="T137" s="16"/>
      <c r="U137" s="16"/>
      <c r="V137" s="16"/>
      <c r="W137" s="16"/>
      <c r="X137" s="16"/>
      <c r="AJ137" s="16"/>
      <c r="AK137" s="16"/>
      <c r="AL137" s="16"/>
      <c r="AM137" s="16"/>
      <c r="AN137" s="16"/>
      <c r="AO137" s="16"/>
    </row>
    <row r="138" spans="1:41" hidden="1" x14ac:dyDescent="0.25">
      <c r="A138" s="16"/>
      <c r="B138" s="9"/>
      <c r="C138" s="9"/>
      <c r="D138" s="9"/>
      <c r="E138" s="9"/>
      <c r="F138" s="9"/>
      <c r="G138" s="9"/>
      <c r="H138" s="9"/>
      <c r="I138" s="9"/>
      <c r="J138" s="9"/>
      <c r="K138" s="9"/>
      <c r="L138" s="9"/>
      <c r="M138" s="60"/>
      <c r="N138" s="83"/>
      <c r="O138" s="83"/>
      <c r="P138" s="83"/>
      <c r="Q138" s="60"/>
      <c r="R138" s="83"/>
      <c r="S138" s="16"/>
      <c r="T138" s="16"/>
      <c r="U138" s="16"/>
      <c r="V138" s="16"/>
      <c r="W138" s="16"/>
      <c r="X138" s="16"/>
      <c r="AJ138" s="16"/>
      <c r="AK138" s="16"/>
      <c r="AL138" s="16"/>
      <c r="AM138" s="16"/>
      <c r="AN138" s="16"/>
      <c r="AO138" s="16"/>
    </row>
    <row r="139" spans="1:41" hidden="1" x14ac:dyDescent="0.25">
      <c r="A139" s="16"/>
      <c r="B139" s="9"/>
      <c r="C139" s="9"/>
      <c r="D139" s="9"/>
      <c r="E139" s="9"/>
      <c r="F139" s="9"/>
      <c r="G139" s="9"/>
      <c r="H139" s="9"/>
      <c r="I139" s="9"/>
      <c r="J139" s="9"/>
      <c r="K139" s="9"/>
      <c r="L139" s="9"/>
      <c r="M139" s="60"/>
      <c r="N139" s="83"/>
      <c r="O139" s="83"/>
      <c r="P139" s="83"/>
      <c r="Q139" s="60"/>
      <c r="R139" s="83"/>
      <c r="S139" s="16"/>
      <c r="T139" s="16"/>
      <c r="U139" s="16"/>
      <c r="V139" s="16"/>
      <c r="W139" s="16"/>
      <c r="X139" s="16"/>
      <c r="AJ139" s="16"/>
      <c r="AK139" s="16"/>
      <c r="AL139" s="16"/>
      <c r="AM139" s="16"/>
      <c r="AN139" s="16"/>
      <c r="AO139" s="16"/>
    </row>
    <row r="140" spans="1:41" hidden="1" x14ac:dyDescent="0.25">
      <c r="A140" s="16"/>
      <c r="B140" s="9"/>
      <c r="C140" s="9"/>
      <c r="D140" s="9"/>
      <c r="E140" s="9"/>
      <c r="F140" s="9"/>
      <c r="G140" s="9"/>
      <c r="H140" s="9"/>
      <c r="I140" s="9"/>
      <c r="J140" s="9"/>
      <c r="K140" s="9"/>
      <c r="L140" s="9"/>
      <c r="M140" s="60"/>
      <c r="N140" s="83"/>
      <c r="O140" s="83"/>
      <c r="P140" s="83"/>
      <c r="Q140" s="60"/>
      <c r="R140" s="83"/>
      <c r="S140" s="16"/>
      <c r="T140" s="16"/>
      <c r="U140" s="16"/>
      <c r="V140" s="16"/>
      <c r="W140" s="16"/>
      <c r="X140" s="16"/>
      <c r="AJ140" s="16"/>
      <c r="AK140" s="16"/>
      <c r="AL140" s="16"/>
      <c r="AM140" s="16"/>
      <c r="AN140" s="16"/>
      <c r="AO140" s="16"/>
    </row>
    <row r="141" spans="1:41" x14ac:dyDescent="0.25">
      <c r="A141" s="16"/>
      <c r="B141" s="9"/>
      <c r="C141" s="9"/>
      <c r="D141" s="9"/>
      <c r="E141" s="9"/>
      <c r="F141" s="9"/>
      <c r="G141" s="9"/>
      <c r="H141" s="9"/>
      <c r="I141" s="9"/>
      <c r="J141" s="9"/>
      <c r="K141" s="9"/>
      <c r="L141" s="9"/>
      <c r="M141" s="60"/>
      <c r="N141" s="83"/>
      <c r="O141" s="83"/>
      <c r="P141" s="83"/>
      <c r="Q141" s="60"/>
      <c r="R141" s="83"/>
      <c r="S141" s="16"/>
      <c r="T141" s="16"/>
      <c r="U141" s="16"/>
      <c r="V141" s="16"/>
      <c r="W141" s="16"/>
      <c r="X141" s="16"/>
      <c r="AJ141" s="16"/>
      <c r="AK141" s="16"/>
      <c r="AL141" s="16"/>
      <c r="AM141" s="16"/>
      <c r="AN141" s="16"/>
      <c r="AO141" s="16"/>
    </row>
    <row r="142" spans="1:41" ht="15.6" x14ac:dyDescent="0.3">
      <c r="A142" s="16"/>
      <c r="B142" s="40" t="s">
        <v>129</v>
      </c>
      <c r="C142" s="40" t="s">
        <v>145</v>
      </c>
      <c r="D142" s="9"/>
      <c r="E142" s="9"/>
      <c r="F142" s="9"/>
      <c r="G142" s="9"/>
      <c r="H142" s="9"/>
      <c r="I142" s="9"/>
      <c r="J142" s="9"/>
      <c r="K142" s="9"/>
      <c r="L142" s="9"/>
      <c r="M142" s="60"/>
      <c r="N142" s="83"/>
      <c r="O142" s="83"/>
      <c r="P142" s="83"/>
      <c r="Q142" s="60"/>
      <c r="R142" s="83"/>
      <c r="S142" s="16"/>
      <c r="T142" s="16"/>
      <c r="U142" s="16"/>
      <c r="V142" s="16"/>
      <c r="W142" s="16"/>
      <c r="X142" s="16"/>
      <c r="AJ142" s="16"/>
      <c r="AK142" s="16"/>
      <c r="AL142" s="16"/>
      <c r="AM142" s="16"/>
      <c r="AN142" s="16"/>
      <c r="AO142" s="16"/>
    </row>
    <row r="143" spans="1:41" x14ac:dyDescent="0.25">
      <c r="A143" s="16"/>
      <c r="D143" s="9"/>
      <c r="E143" s="9"/>
      <c r="F143" s="9"/>
      <c r="G143" s="9"/>
      <c r="H143" s="9"/>
      <c r="I143" s="9"/>
      <c r="J143" s="9"/>
      <c r="K143" s="9"/>
      <c r="L143" s="9"/>
      <c r="M143" s="60"/>
      <c r="N143" s="83"/>
      <c r="O143" s="83"/>
      <c r="P143" s="83"/>
      <c r="Q143" s="60"/>
      <c r="R143" s="83"/>
      <c r="S143" s="16"/>
      <c r="T143" s="16"/>
      <c r="U143" s="16"/>
      <c r="V143" s="16"/>
      <c r="W143" s="16"/>
      <c r="X143" s="16"/>
      <c r="AJ143" s="16"/>
      <c r="AK143" s="16"/>
      <c r="AL143" s="16"/>
      <c r="AM143" s="16"/>
      <c r="AN143" s="16"/>
      <c r="AO143" s="16"/>
    </row>
    <row r="144" spans="1:41" ht="15.6" x14ac:dyDescent="0.3">
      <c r="A144" s="16"/>
      <c r="B144" s="40"/>
      <c r="C144" s="40"/>
      <c r="D144" s="9"/>
      <c r="E144" s="9"/>
      <c r="F144" s="9"/>
      <c r="G144" s="9"/>
      <c r="H144" s="9"/>
      <c r="I144" s="9"/>
      <c r="J144" s="9"/>
      <c r="K144" s="9"/>
      <c r="L144" s="9"/>
      <c r="M144" s="60"/>
      <c r="N144" s="83"/>
      <c r="O144" s="83"/>
      <c r="P144" s="83"/>
      <c r="Q144" s="60"/>
      <c r="R144" s="83"/>
      <c r="S144" s="16"/>
      <c r="T144" s="16"/>
      <c r="U144" s="16"/>
      <c r="V144" s="16"/>
      <c r="W144" s="16"/>
      <c r="X144" s="16"/>
      <c r="AJ144" s="16"/>
      <c r="AK144" s="16"/>
      <c r="AL144" s="16"/>
      <c r="AM144" s="16"/>
      <c r="AN144" s="16"/>
      <c r="AO144" s="16"/>
    </row>
    <row r="145" spans="1:41" ht="15.6" x14ac:dyDescent="0.3">
      <c r="A145" s="16"/>
      <c r="B145" s="40"/>
      <c r="C145" s="40"/>
      <c r="D145" s="9"/>
      <c r="E145" s="9"/>
      <c r="F145" s="9"/>
      <c r="G145" s="9"/>
      <c r="H145" s="9"/>
      <c r="I145" s="9"/>
      <c r="J145" s="9"/>
      <c r="K145" s="9"/>
      <c r="L145" s="9"/>
      <c r="M145" s="60"/>
      <c r="N145" s="83"/>
      <c r="O145" s="83"/>
      <c r="P145" s="83"/>
      <c r="Q145" s="60"/>
      <c r="R145" s="83"/>
      <c r="S145" s="16"/>
      <c r="T145" s="16"/>
      <c r="U145" s="16"/>
      <c r="V145" s="16"/>
      <c r="W145" s="16"/>
      <c r="X145" s="16"/>
      <c r="AJ145" s="16"/>
      <c r="AK145" s="16"/>
      <c r="AL145" s="16"/>
      <c r="AM145" s="16"/>
      <c r="AN145" s="16"/>
      <c r="AO145" s="16"/>
    </row>
    <row r="146" spans="1:41" ht="15.6" x14ac:dyDescent="0.3">
      <c r="A146" s="16"/>
      <c r="B146" s="40"/>
      <c r="C146" s="40"/>
      <c r="D146" s="9"/>
      <c r="E146" s="9"/>
      <c r="F146" s="9"/>
      <c r="G146" s="9"/>
      <c r="H146" s="9"/>
      <c r="I146" s="9"/>
      <c r="J146" s="9"/>
      <c r="K146" s="9"/>
      <c r="L146" s="9"/>
      <c r="M146" s="60"/>
      <c r="N146" s="83"/>
      <c r="O146" s="83"/>
      <c r="P146" s="83"/>
      <c r="Q146" s="60"/>
      <c r="R146" s="83"/>
      <c r="S146" s="16"/>
      <c r="T146" s="16"/>
      <c r="U146" s="16"/>
      <c r="V146" s="16"/>
      <c r="W146" s="16"/>
      <c r="X146" s="16"/>
      <c r="AJ146" s="16"/>
      <c r="AK146" s="16"/>
      <c r="AL146" s="16"/>
      <c r="AM146" s="16"/>
      <c r="AN146" s="16"/>
      <c r="AO146" s="16"/>
    </row>
    <row r="147" spans="1:41" ht="16.2" thickBot="1" x14ac:dyDescent="0.35">
      <c r="A147" s="14"/>
      <c r="B147" s="40"/>
      <c r="C147" s="40"/>
      <c r="D147" s="9"/>
      <c r="E147" s="9"/>
      <c r="F147" s="9"/>
      <c r="G147" s="9"/>
      <c r="H147" s="9"/>
      <c r="I147" s="9"/>
      <c r="J147" s="9"/>
      <c r="K147" s="9"/>
      <c r="L147" s="9"/>
      <c r="M147" s="60"/>
      <c r="N147" s="83"/>
      <c r="O147" s="83"/>
      <c r="P147" s="83"/>
      <c r="Q147" s="60"/>
      <c r="R147" s="83"/>
      <c r="S147" s="16"/>
      <c r="T147" s="16"/>
      <c r="U147" s="16"/>
      <c r="V147" s="16"/>
      <c r="W147" s="16"/>
      <c r="X147" s="16"/>
      <c r="AJ147" s="16"/>
      <c r="AK147" s="16"/>
      <c r="AL147" s="16"/>
      <c r="AM147" s="16"/>
      <c r="AN147" s="16"/>
      <c r="AO147" s="16"/>
    </row>
    <row r="148" spans="1:41" ht="15.6" x14ac:dyDescent="0.25">
      <c r="A148" s="53"/>
      <c r="B148" s="103">
        <f>B151*B152*B154</f>
        <v>1</v>
      </c>
      <c r="C148" s="344" t="s">
        <v>143</v>
      </c>
      <c r="D148" s="345"/>
      <c r="E148" s="345"/>
      <c r="F148" s="345"/>
      <c r="G148" s="345"/>
      <c r="H148" s="345"/>
      <c r="I148" s="345"/>
      <c r="J148" s="346"/>
      <c r="K148" s="53"/>
      <c r="L148" s="53"/>
      <c r="M148" s="60"/>
      <c r="N148" s="83"/>
      <c r="O148" s="83"/>
      <c r="P148" s="83"/>
      <c r="Q148" s="60"/>
      <c r="R148" s="83"/>
      <c r="S148" s="16"/>
      <c r="T148" s="16"/>
      <c r="U148" s="16"/>
      <c r="V148" s="16"/>
      <c r="W148" s="16"/>
      <c r="X148" s="16"/>
      <c r="AJ148" s="16"/>
      <c r="AK148" s="16"/>
      <c r="AL148" s="16"/>
      <c r="AM148" s="16"/>
      <c r="AN148" s="16"/>
      <c r="AO148" s="16"/>
    </row>
    <row r="149" spans="1:41" ht="15.6" x14ac:dyDescent="0.3">
      <c r="A149" s="53"/>
      <c r="B149" s="103"/>
      <c r="C149" s="285"/>
      <c r="D149" s="286"/>
      <c r="E149" s="286"/>
      <c r="F149" s="286"/>
      <c r="G149" s="286"/>
      <c r="H149" s="286"/>
      <c r="I149" s="286"/>
      <c r="J149" s="287"/>
      <c r="K149" s="53"/>
      <c r="L149" s="53"/>
      <c r="M149" s="60"/>
      <c r="N149" s="83"/>
      <c r="O149" s="83"/>
      <c r="P149" s="83"/>
      <c r="Q149" s="60"/>
      <c r="R149" s="83"/>
      <c r="S149" s="16"/>
      <c r="T149" s="16"/>
      <c r="U149" s="16"/>
      <c r="V149" s="16"/>
      <c r="W149" s="16"/>
      <c r="X149" s="16"/>
      <c r="AJ149" s="16"/>
      <c r="AK149" s="16"/>
      <c r="AL149" s="16"/>
      <c r="AM149" s="16"/>
      <c r="AN149" s="16"/>
      <c r="AO149" s="16"/>
    </row>
    <row r="150" spans="1:41" ht="15.6" hidden="1" x14ac:dyDescent="0.25">
      <c r="A150" s="53"/>
      <c r="B150" s="103">
        <f>IF(C150="",1,0)</f>
        <v>1</v>
      </c>
      <c r="C150" s="291"/>
      <c r="D150" s="292"/>
      <c r="E150" s="292"/>
      <c r="F150" s="292"/>
      <c r="G150" s="292"/>
      <c r="H150" s="292"/>
      <c r="I150" s="292"/>
      <c r="J150" s="293"/>
      <c r="K150" s="53"/>
      <c r="L150" s="53"/>
      <c r="M150" s="60"/>
      <c r="N150" s="83"/>
      <c r="O150" s="83"/>
      <c r="P150" s="83"/>
      <c r="Q150" s="60"/>
      <c r="R150" s="83"/>
      <c r="S150" s="16"/>
      <c r="T150" s="16"/>
      <c r="U150" s="16"/>
      <c r="V150" s="16"/>
      <c r="W150" s="16"/>
      <c r="X150" s="16"/>
      <c r="AJ150" s="16"/>
      <c r="AK150" s="16"/>
      <c r="AL150" s="16"/>
      <c r="AM150" s="16"/>
      <c r="AN150" s="16"/>
      <c r="AO150" s="16"/>
    </row>
    <row r="151" spans="1:41" ht="31.2" hidden="1" customHeight="1" x14ac:dyDescent="0.25">
      <c r="A151" s="53"/>
      <c r="B151" s="103">
        <f t="shared" ref="B151:B154" si="36">IF(C151="",1,0)</f>
        <v>1</v>
      </c>
      <c r="C151" s="294"/>
      <c r="D151" s="295"/>
      <c r="E151" s="295"/>
      <c r="F151" s="295"/>
      <c r="G151" s="295"/>
      <c r="H151" s="295"/>
      <c r="I151" s="295"/>
      <c r="J151" s="296"/>
      <c r="K151" s="53"/>
      <c r="L151" s="53"/>
      <c r="M151" s="60"/>
      <c r="N151" s="83"/>
      <c r="O151" s="83"/>
      <c r="P151" s="83"/>
      <c r="Q151" s="60"/>
      <c r="R151" s="83"/>
      <c r="S151" s="16"/>
      <c r="T151" s="16"/>
      <c r="U151" s="16"/>
      <c r="V151" s="16"/>
      <c r="W151" s="16"/>
      <c r="X151" s="16"/>
      <c r="AJ151" s="16"/>
      <c r="AK151" s="16"/>
      <c r="AL151" s="16"/>
      <c r="AM151" s="16"/>
      <c r="AN151" s="16"/>
      <c r="AO151" s="16"/>
    </row>
    <row r="152" spans="1:41" ht="15.6" hidden="1" x14ac:dyDescent="0.25">
      <c r="A152" s="53"/>
      <c r="B152" s="103">
        <f t="shared" si="36"/>
        <v>1</v>
      </c>
      <c r="C152" s="291"/>
      <c r="D152" s="292"/>
      <c r="E152" s="292"/>
      <c r="F152" s="292"/>
      <c r="G152" s="292"/>
      <c r="H152" s="292"/>
      <c r="I152" s="292"/>
      <c r="J152" s="293"/>
      <c r="K152" s="53"/>
      <c r="L152" s="53"/>
      <c r="M152" s="60"/>
      <c r="N152" s="83"/>
      <c r="O152" s="83"/>
      <c r="P152" s="83"/>
      <c r="Q152" s="60"/>
      <c r="R152" s="83"/>
      <c r="S152" s="16"/>
      <c r="T152" s="16"/>
      <c r="U152" s="16"/>
      <c r="V152" s="16"/>
      <c r="W152" s="16"/>
      <c r="X152" s="16"/>
      <c r="AJ152" s="16"/>
      <c r="AK152" s="16"/>
      <c r="AL152" s="16"/>
      <c r="AM152" s="16"/>
      <c r="AN152" s="16"/>
      <c r="AO152" s="16"/>
    </row>
    <row r="153" spans="1:41" ht="15.6" hidden="1" x14ac:dyDescent="0.25">
      <c r="A153" s="53"/>
      <c r="B153" s="103"/>
      <c r="C153" s="291"/>
      <c r="D153" s="292"/>
      <c r="E153" s="292"/>
      <c r="F153" s="292"/>
      <c r="G153" s="292"/>
      <c r="H153" s="292"/>
      <c r="I153" s="292"/>
      <c r="J153" s="293"/>
      <c r="K153" s="53"/>
      <c r="L153" s="53"/>
      <c r="M153" s="60"/>
      <c r="N153" s="83"/>
      <c r="O153" s="83"/>
      <c r="P153" s="83"/>
      <c r="Q153" s="60"/>
      <c r="R153" s="83"/>
      <c r="S153" s="16"/>
      <c r="T153" s="16"/>
      <c r="U153" s="16"/>
      <c r="V153" s="16"/>
      <c r="W153" s="16"/>
      <c r="X153" s="16"/>
      <c r="AJ153" s="16"/>
      <c r="AK153" s="16"/>
      <c r="AL153" s="16"/>
      <c r="AM153" s="16"/>
      <c r="AN153" s="16"/>
      <c r="AO153" s="16"/>
    </row>
    <row r="154" spans="1:41" ht="15.6" hidden="1" x14ac:dyDescent="0.25">
      <c r="A154" s="53"/>
      <c r="B154" s="103">
        <f t="shared" si="36"/>
        <v>1</v>
      </c>
      <c r="C154" s="291"/>
      <c r="D154" s="292"/>
      <c r="E154" s="292"/>
      <c r="F154" s="292"/>
      <c r="G154" s="292"/>
      <c r="H154" s="292"/>
      <c r="I154" s="292"/>
      <c r="J154" s="293"/>
      <c r="K154" s="53"/>
      <c r="L154" s="53"/>
      <c r="M154" s="60"/>
      <c r="N154" s="83"/>
      <c r="O154" s="83"/>
      <c r="P154" s="83"/>
      <c r="Q154" s="60"/>
      <c r="R154" s="83"/>
      <c r="S154" s="16"/>
      <c r="T154" s="16"/>
      <c r="U154" s="16"/>
      <c r="V154" s="16"/>
      <c r="W154" s="16"/>
      <c r="X154" s="16"/>
      <c r="AJ154" s="16"/>
      <c r="AK154" s="16"/>
      <c r="AL154" s="16"/>
      <c r="AM154" s="16"/>
      <c r="AN154" s="16"/>
      <c r="AO154" s="16"/>
    </row>
    <row r="155" spans="1:41" ht="31.2" hidden="1" customHeight="1" x14ac:dyDescent="0.25">
      <c r="A155" s="53"/>
      <c r="B155" s="103"/>
      <c r="C155" s="294"/>
      <c r="D155" s="295"/>
      <c r="E155" s="295"/>
      <c r="F155" s="295"/>
      <c r="G155" s="295"/>
      <c r="H155" s="295"/>
      <c r="I155" s="295"/>
      <c r="J155" s="296"/>
      <c r="K155" s="53"/>
      <c r="L155" s="53"/>
      <c r="M155" s="60"/>
      <c r="N155" s="83"/>
      <c r="O155" s="83"/>
      <c r="P155" s="83"/>
      <c r="Q155" s="60"/>
      <c r="R155" s="83"/>
      <c r="S155" s="16"/>
      <c r="T155" s="16"/>
      <c r="U155" s="16"/>
      <c r="V155" s="16"/>
      <c r="W155" s="16"/>
      <c r="X155" s="16"/>
      <c r="AJ155" s="16"/>
      <c r="AK155" s="16"/>
      <c r="AL155" s="16"/>
      <c r="AM155" s="16"/>
      <c r="AN155" s="16"/>
      <c r="AO155" s="16"/>
    </row>
    <row r="156" spans="1:41" ht="15.6" hidden="1" x14ac:dyDescent="0.25">
      <c r="A156" s="53"/>
      <c r="B156" s="103"/>
      <c r="C156" s="291"/>
      <c r="D156" s="292"/>
      <c r="E156" s="292"/>
      <c r="F156" s="292"/>
      <c r="G156" s="292"/>
      <c r="H156" s="292"/>
      <c r="I156" s="292"/>
      <c r="J156" s="293"/>
      <c r="K156" s="53"/>
      <c r="L156" s="53"/>
      <c r="M156" s="60"/>
      <c r="N156" s="83"/>
      <c r="O156" s="83"/>
      <c r="P156" s="83"/>
      <c r="Q156" s="60"/>
      <c r="R156" s="83"/>
      <c r="S156" s="16"/>
      <c r="T156" s="16"/>
      <c r="U156" s="16"/>
      <c r="V156" s="16"/>
      <c r="W156" s="16"/>
      <c r="X156" s="16"/>
      <c r="AJ156" s="16"/>
      <c r="AK156" s="16"/>
      <c r="AL156" s="16"/>
      <c r="AM156" s="16"/>
      <c r="AN156" s="16"/>
      <c r="AO156" s="16"/>
    </row>
    <row r="157" spans="1:41" ht="15" hidden="1" x14ac:dyDescent="0.25">
      <c r="A157" s="53"/>
      <c r="B157" s="103"/>
      <c r="C157" s="359"/>
      <c r="D157" s="360"/>
      <c r="E157" s="360"/>
      <c r="F157" s="360"/>
      <c r="G157" s="360"/>
      <c r="H157" s="360"/>
      <c r="I157" s="360"/>
      <c r="J157" s="361"/>
      <c r="K157" s="53"/>
      <c r="L157" s="53"/>
      <c r="M157" s="60"/>
      <c r="N157" s="83"/>
      <c r="O157" s="83"/>
      <c r="P157" s="83"/>
      <c r="Q157" s="60"/>
      <c r="R157" s="83"/>
      <c r="S157" s="16"/>
      <c r="T157" s="16"/>
      <c r="U157" s="16"/>
      <c r="V157" s="16"/>
      <c r="W157" s="16"/>
      <c r="X157" s="16"/>
      <c r="AJ157" s="16"/>
      <c r="AK157" s="16"/>
      <c r="AL157" s="16"/>
      <c r="AM157" s="16"/>
      <c r="AN157" s="16"/>
      <c r="AO157" s="16"/>
    </row>
    <row r="158" spans="1:41" ht="15.6" x14ac:dyDescent="0.3">
      <c r="A158" s="14"/>
      <c r="B158" s="40"/>
      <c r="C158" s="291"/>
      <c r="D158" s="292"/>
      <c r="E158" s="292"/>
      <c r="F158" s="292"/>
      <c r="G158" s="292"/>
      <c r="H158" s="292"/>
      <c r="I158" s="292"/>
      <c r="J158" s="293"/>
      <c r="K158" s="53"/>
      <c r="L158" s="53"/>
      <c r="M158" s="60"/>
      <c r="N158" s="83"/>
      <c r="O158" s="83"/>
      <c r="P158" s="83"/>
      <c r="Q158" s="60"/>
      <c r="R158" s="83"/>
      <c r="S158" s="16"/>
      <c r="T158" s="16"/>
      <c r="U158" s="16"/>
      <c r="V158" s="16"/>
      <c r="W158" s="16"/>
      <c r="X158" s="16"/>
      <c r="AJ158" s="16"/>
      <c r="AK158" s="16"/>
      <c r="AL158" s="16"/>
      <c r="AM158" s="16"/>
      <c r="AN158" s="16"/>
      <c r="AO158" s="16"/>
    </row>
    <row r="159" spans="1:41" ht="15.6" x14ac:dyDescent="0.25">
      <c r="A159" s="14"/>
      <c r="B159" s="53"/>
      <c r="C159" s="341" t="s">
        <v>144</v>
      </c>
      <c r="D159" s="342"/>
      <c r="E159" s="342"/>
      <c r="F159" s="342"/>
      <c r="G159" s="342"/>
      <c r="H159" s="342"/>
      <c r="I159" s="342"/>
      <c r="J159" s="343"/>
      <c r="K159" s="53"/>
      <c r="L159" s="53"/>
      <c r="M159" s="60"/>
      <c r="N159" s="83"/>
      <c r="O159" s="83"/>
      <c r="P159" s="83"/>
      <c r="Q159" s="60"/>
      <c r="R159" s="83"/>
      <c r="S159" s="16"/>
      <c r="T159" s="16"/>
      <c r="U159" s="16"/>
      <c r="V159" s="16"/>
      <c r="W159" s="16"/>
      <c r="X159" s="16"/>
      <c r="AJ159" s="16"/>
      <c r="AK159" s="16"/>
      <c r="AL159" s="16"/>
      <c r="AM159" s="16"/>
      <c r="AN159" s="16"/>
      <c r="AO159" s="16"/>
    </row>
    <row r="160" spans="1:41" ht="15.6" x14ac:dyDescent="0.3">
      <c r="A160" s="14"/>
      <c r="B160" s="53"/>
      <c r="C160" s="288"/>
      <c r="D160" s="289"/>
      <c r="E160" s="289"/>
      <c r="F160" s="289"/>
      <c r="G160" s="289"/>
      <c r="H160" s="289"/>
      <c r="I160" s="289"/>
      <c r="J160" s="290"/>
      <c r="K160" s="53"/>
      <c r="L160" s="53"/>
      <c r="M160" s="60"/>
      <c r="N160" s="83"/>
      <c r="O160" s="83"/>
      <c r="P160" s="83"/>
      <c r="Q160" s="60"/>
      <c r="R160" s="83"/>
      <c r="S160" s="16"/>
      <c r="T160" s="16"/>
      <c r="U160" s="16"/>
      <c r="V160" s="16"/>
      <c r="W160" s="16"/>
      <c r="X160" s="16"/>
      <c r="AJ160" s="16"/>
      <c r="AK160" s="16"/>
      <c r="AL160" s="16"/>
      <c r="AM160" s="16"/>
      <c r="AN160" s="16"/>
      <c r="AO160" s="16"/>
    </row>
    <row r="161" spans="1:41" ht="15.6" hidden="1" x14ac:dyDescent="0.25">
      <c r="A161" s="14"/>
      <c r="B161" s="53"/>
      <c r="C161" s="291"/>
      <c r="D161" s="292"/>
      <c r="E161" s="292"/>
      <c r="F161" s="292"/>
      <c r="G161" s="292"/>
      <c r="H161" s="292"/>
      <c r="I161" s="292"/>
      <c r="J161" s="293"/>
      <c r="K161" s="53"/>
      <c r="L161" s="53"/>
      <c r="M161" s="60"/>
      <c r="N161" s="83"/>
      <c r="O161" s="83"/>
      <c r="P161" s="83"/>
      <c r="Q161" s="60"/>
      <c r="R161" s="83"/>
      <c r="S161" s="16"/>
      <c r="T161" s="16"/>
      <c r="U161" s="16"/>
      <c r="V161" s="16"/>
      <c r="W161" s="16"/>
      <c r="X161" s="16"/>
      <c r="AJ161" s="16"/>
      <c r="AK161" s="16"/>
      <c r="AL161" s="16"/>
      <c r="AM161" s="16"/>
      <c r="AN161" s="16"/>
      <c r="AO161" s="16"/>
    </row>
    <row r="162" spans="1:41" ht="15.6" hidden="1" x14ac:dyDescent="0.25">
      <c r="A162" s="14"/>
      <c r="B162" s="53"/>
      <c r="C162" s="291"/>
      <c r="D162" s="292"/>
      <c r="E162" s="292"/>
      <c r="F162" s="292"/>
      <c r="G162" s="292"/>
      <c r="H162" s="292"/>
      <c r="I162" s="292"/>
      <c r="J162" s="293"/>
      <c r="K162" s="53"/>
      <c r="L162" s="53"/>
      <c r="M162" s="60"/>
      <c r="N162" s="83"/>
      <c r="O162" s="83"/>
      <c r="P162" s="83"/>
      <c r="Q162" s="60"/>
      <c r="R162" s="83"/>
      <c r="S162" s="16"/>
      <c r="T162" s="16"/>
      <c r="U162" s="16"/>
      <c r="V162" s="16"/>
      <c r="W162" s="16"/>
      <c r="X162" s="16"/>
      <c r="AJ162" s="16"/>
      <c r="AK162" s="16"/>
      <c r="AL162" s="16"/>
      <c r="AM162" s="16"/>
      <c r="AN162" s="16"/>
      <c r="AO162" s="16"/>
    </row>
    <row r="163" spans="1:41" ht="31.2" hidden="1" customHeight="1" x14ac:dyDescent="0.25">
      <c r="A163" s="14"/>
      <c r="B163" s="60"/>
      <c r="C163" s="294"/>
      <c r="D163" s="295"/>
      <c r="E163" s="295"/>
      <c r="F163" s="295"/>
      <c r="G163" s="295"/>
      <c r="H163" s="295"/>
      <c r="I163" s="295"/>
      <c r="J163" s="296"/>
      <c r="K163" s="53"/>
      <c r="L163" s="53"/>
      <c r="M163" s="60"/>
      <c r="N163" s="83"/>
      <c r="O163" s="83"/>
      <c r="P163" s="83"/>
      <c r="Q163" s="60"/>
      <c r="R163" s="83"/>
      <c r="S163" s="16"/>
      <c r="T163" s="16"/>
      <c r="U163" s="16"/>
      <c r="V163" s="16"/>
      <c r="W163" s="16"/>
      <c r="X163" s="16"/>
      <c r="AJ163" s="16"/>
      <c r="AK163" s="16"/>
      <c r="AL163" s="16"/>
      <c r="AM163" s="16"/>
      <c r="AN163" s="16"/>
      <c r="AO163" s="16"/>
    </row>
    <row r="164" spans="1:41" ht="13.8" thickBot="1" x14ac:dyDescent="0.3">
      <c r="A164" s="14"/>
      <c r="B164" s="60"/>
      <c r="C164" s="209"/>
      <c r="D164" s="210"/>
      <c r="E164" s="210"/>
      <c r="F164" s="210"/>
      <c r="G164" s="210"/>
      <c r="H164" s="210"/>
      <c r="I164" s="210"/>
      <c r="J164" s="211"/>
      <c r="K164" s="9"/>
      <c r="L164" s="9"/>
      <c r="M164" s="60"/>
      <c r="N164" s="83"/>
      <c r="O164" s="83"/>
      <c r="P164" s="83"/>
      <c r="Q164" s="60"/>
      <c r="R164" s="83"/>
      <c r="S164" s="16"/>
      <c r="T164" s="16"/>
      <c r="U164" s="16"/>
      <c r="V164" s="16"/>
      <c r="W164" s="16"/>
      <c r="X164" s="16"/>
      <c r="AJ164" s="16"/>
      <c r="AK164" s="16"/>
      <c r="AL164" s="16"/>
      <c r="AM164" s="16"/>
      <c r="AN164" s="16"/>
      <c r="AO164" s="16"/>
    </row>
    <row r="165" spans="1:41" x14ac:dyDescent="0.25">
      <c r="A165" s="14"/>
      <c r="B165" s="60"/>
      <c r="C165" s="80"/>
      <c r="D165" s="9"/>
      <c r="E165" s="9"/>
      <c r="F165" s="9"/>
      <c r="G165" s="9"/>
      <c r="H165" s="9"/>
      <c r="I165" s="9"/>
      <c r="J165" s="9"/>
      <c r="K165" s="9"/>
      <c r="L165" s="9"/>
      <c r="M165" s="60"/>
      <c r="N165" s="83"/>
      <c r="O165" s="83"/>
      <c r="P165" s="83"/>
      <c r="Q165" s="83"/>
      <c r="R165" s="83"/>
      <c r="S165" s="16"/>
      <c r="T165" s="16"/>
      <c r="U165" s="16"/>
      <c r="V165" s="16"/>
      <c r="W165" s="16"/>
      <c r="X165" s="16"/>
      <c r="AJ165" s="16"/>
      <c r="AK165" s="16"/>
      <c r="AL165" s="16"/>
      <c r="AM165" s="16"/>
      <c r="AN165" s="16"/>
      <c r="AO165" s="16"/>
    </row>
    <row r="166" spans="1:41" x14ac:dyDescent="0.25">
      <c r="A166" s="14"/>
      <c r="B166" s="60"/>
      <c r="C166" s="80"/>
      <c r="D166" s="9"/>
      <c r="E166" s="9"/>
      <c r="F166" s="9"/>
      <c r="G166" s="9"/>
      <c r="H166" s="9"/>
      <c r="I166" s="9"/>
      <c r="J166" s="9"/>
      <c r="K166" s="9"/>
      <c r="L166" s="9"/>
      <c r="M166" s="60"/>
      <c r="N166" s="83"/>
      <c r="O166" s="83"/>
      <c r="P166" s="83"/>
      <c r="Q166" s="83"/>
      <c r="R166" s="83"/>
      <c r="S166" s="16"/>
      <c r="T166" s="16"/>
      <c r="U166" s="16"/>
      <c r="V166" s="16"/>
      <c r="W166" s="16"/>
      <c r="X166" s="16"/>
      <c r="AJ166" s="16"/>
      <c r="AK166" s="16"/>
      <c r="AL166" s="16"/>
      <c r="AM166" s="16"/>
      <c r="AN166" s="16"/>
      <c r="AO166" s="16"/>
    </row>
    <row r="167" spans="1:41" x14ac:dyDescent="0.25">
      <c r="A167" s="14"/>
      <c r="B167" s="60"/>
      <c r="C167" s="80"/>
      <c r="D167" s="9"/>
      <c r="E167" s="9"/>
      <c r="F167" s="9"/>
      <c r="G167" s="9"/>
      <c r="H167" s="9"/>
      <c r="I167" s="9"/>
      <c r="J167" s="9"/>
      <c r="K167" s="9"/>
      <c r="L167" s="9"/>
      <c r="M167" s="60"/>
      <c r="N167" s="83"/>
      <c r="O167" s="83"/>
      <c r="P167" s="83"/>
      <c r="Q167" s="83"/>
      <c r="R167" s="83"/>
      <c r="S167" s="16"/>
      <c r="T167" s="16"/>
      <c r="U167" s="16"/>
      <c r="V167" s="16"/>
      <c r="W167" s="16"/>
      <c r="X167" s="16"/>
      <c r="AJ167" s="16"/>
      <c r="AK167" s="16"/>
      <c r="AL167" s="16"/>
      <c r="AM167" s="16"/>
      <c r="AN167" s="16"/>
      <c r="AO167" s="16"/>
    </row>
    <row r="168" spans="1:41" x14ac:dyDescent="0.25">
      <c r="A168" s="14"/>
      <c r="B168" s="60"/>
      <c r="C168" s="80"/>
      <c r="D168" s="9"/>
      <c r="E168" s="9"/>
      <c r="F168" s="9"/>
      <c r="G168" s="9"/>
      <c r="H168" s="9"/>
      <c r="I168" s="9"/>
      <c r="J168" s="9"/>
      <c r="K168" s="9"/>
      <c r="L168" s="9"/>
      <c r="M168" s="60"/>
      <c r="N168" s="83"/>
      <c r="O168" s="83"/>
      <c r="P168" s="83"/>
      <c r="Q168" s="83"/>
      <c r="R168" s="83"/>
      <c r="S168" s="16"/>
      <c r="T168" s="16"/>
      <c r="U168" s="16"/>
      <c r="V168" s="16"/>
      <c r="W168" s="16"/>
      <c r="X168" s="16"/>
      <c r="AJ168" s="16"/>
      <c r="AK168" s="16"/>
      <c r="AL168" s="16"/>
      <c r="AM168" s="16"/>
      <c r="AN168" s="16"/>
      <c r="AO168" s="16"/>
    </row>
    <row r="169" spans="1:41" x14ac:dyDescent="0.25">
      <c r="A169" s="14"/>
      <c r="B169" s="60"/>
      <c r="C169" s="80"/>
      <c r="D169" s="9"/>
      <c r="E169" s="9"/>
      <c r="F169" s="9"/>
      <c r="G169" s="9"/>
      <c r="H169" s="9"/>
      <c r="I169" s="9"/>
      <c r="J169" s="9"/>
      <c r="K169" s="9"/>
      <c r="L169" s="9"/>
      <c r="M169" s="60"/>
      <c r="N169" s="83"/>
      <c r="O169" s="83"/>
      <c r="P169" s="83"/>
      <c r="Q169" s="83"/>
      <c r="R169" s="83"/>
      <c r="S169" s="16"/>
      <c r="T169" s="16"/>
      <c r="U169" s="16"/>
      <c r="V169" s="16"/>
      <c r="W169" s="16"/>
      <c r="X169" s="16"/>
      <c r="AJ169" s="16"/>
      <c r="AK169" s="16"/>
      <c r="AL169" s="16"/>
      <c r="AM169" s="16"/>
      <c r="AN169" s="16"/>
      <c r="AO169" s="16"/>
    </row>
    <row r="170" spans="1:41" x14ac:dyDescent="0.25">
      <c r="A170" s="14"/>
      <c r="B170" s="60"/>
      <c r="C170" s="80"/>
      <c r="D170" s="9"/>
      <c r="E170" s="9"/>
      <c r="F170" s="60"/>
      <c r="G170" s="9"/>
      <c r="H170" s="9"/>
      <c r="I170" s="9"/>
      <c r="J170" s="9"/>
      <c r="K170" s="9"/>
      <c r="L170" s="9"/>
      <c r="M170" s="60"/>
      <c r="N170" s="83"/>
      <c r="O170" s="83"/>
      <c r="P170" s="83"/>
      <c r="Q170" s="83"/>
      <c r="R170" s="83"/>
      <c r="S170" s="16"/>
      <c r="T170" s="16"/>
      <c r="U170" s="16"/>
      <c r="V170" s="16"/>
      <c r="W170" s="16"/>
      <c r="X170" s="16"/>
      <c r="AJ170" s="16"/>
      <c r="AK170" s="16"/>
      <c r="AL170" s="16"/>
      <c r="AM170" s="16"/>
      <c r="AN170" s="16"/>
      <c r="AO170" s="16"/>
    </row>
    <row r="171" spans="1:41" ht="26.4" x14ac:dyDescent="0.25">
      <c r="A171" s="14"/>
      <c r="B171" s="60"/>
      <c r="C171" s="86" t="s">
        <v>126</v>
      </c>
      <c r="D171" s="340">
        <v>26532</v>
      </c>
      <c r="E171" s="340"/>
      <c r="F171" s="94">
        <f>SUM(H33:H41)</f>
        <v>28770.75</v>
      </c>
      <c r="G171" s="9"/>
      <c r="H171" s="9"/>
      <c r="I171" s="9"/>
      <c r="J171" s="9"/>
      <c r="K171" s="9"/>
      <c r="L171" s="9"/>
      <c r="M171" s="60"/>
      <c r="N171" s="83"/>
      <c r="O171" s="83"/>
      <c r="P171" s="83"/>
      <c r="Q171" s="83"/>
      <c r="R171" s="83"/>
      <c r="S171" s="16"/>
      <c r="T171" s="16"/>
      <c r="U171" s="16"/>
      <c r="V171" s="16"/>
      <c r="W171" s="16"/>
      <c r="X171" s="16"/>
      <c r="AJ171" s="16"/>
      <c r="AK171" s="16"/>
      <c r="AL171" s="16"/>
      <c r="AM171" s="16"/>
      <c r="AN171" s="16"/>
      <c r="AO171" s="16"/>
    </row>
    <row r="172" spans="1:41" ht="26.4" x14ac:dyDescent="0.25">
      <c r="A172" s="16"/>
      <c r="B172" s="60"/>
      <c r="C172" s="86" t="s">
        <v>135</v>
      </c>
      <c r="D172" s="340">
        <v>62658</v>
      </c>
      <c r="E172" s="340"/>
      <c r="F172" s="95">
        <f>SUM(H48:H67)</f>
        <v>57271.89</v>
      </c>
      <c r="G172" s="9"/>
      <c r="H172" s="9"/>
      <c r="I172" s="9"/>
      <c r="J172" s="9"/>
      <c r="K172" s="9"/>
      <c r="L172" s="9"/>
      <c r="M172" s="60"/>
      <c r="N172" s="83"/>
      <c r="O172" s="83"/>
      <c r="P172" s="83"/>
      <c r="Q172" s="83"/>
      <c r="R172" s="83"/>
      <c r="S172" s="16"/>
      <c r="T172" s="16"/>
      <c r="U172" s="16"/>
      <c r="V172" s="16"/>
      <c r="W172" s="16"/>
      <c r="X172" s="16"/>
      <c r="AJ172" s="16"/>
      <c r="AK172" s="16"/>
      <c r="AL172" s="16"/>
      <c r="AM172" s="16"/>
      <c r="AN172" s="16"/>
      <c r="AO172" s="16"/>
    </row>
    <row r="173" spans="1:41" ht="26.4" x14ac:dyDescent="0.25">
      <c r="A173" s="16"/>
      <c r="B173" s="60"/>
      <c r="C173" s="86" t="s">
        <v>134</v>
      </c>
      <c r="D173" s="340">
        <v>45906.8</v>
      </c>
      <c r="E173" s="340"/>
      <c r="F173" s="95">
        <f>SUM(H42:H47,H84:H87)</f>
        <v>35647.199999999997</v>
      </c>
      <c r="G173" s="9"/>
      <c r="H173" s="9"/>
      <c r="I173" s="9"/>
      <c r="J173" s="9"/>
      <c r="K173" s="9"/>
      <c r="L173" s="9"/>
      <c r="M173" s="60"/>
      <c r="N173" s="83"/>
      <c r="O173" s="83"/>
      <c r="P173" s="83"/>
      <c r="Q173" s="83"/>
      <c r="R173" s="83"/>
      <c r="S173" s="16"/>
      <c r="T173" s="16"/>
      <c r="U173" s="16"/>
      <c r="V173" s="16"/>
      <c r="W173" s="16"/>
      <c r="X173" s="16"/>
      <c r="AJ173" s="16"/>
      <c r="AK173" s="16"/>
      <c r="AL173" s="16"/>
      <c r="AM173" s="16"/>
      <c r="AN173" s="16"/>
      <c r="AO173" s="16"/>
    </row>
    <row r="174" spans="1:41" ht="26.4" x14ac:dyDescent="0.25">
      <c r="A174" s="16"/>
      <c r="B174" s="60"/>
      <c r="C174" s="86" t="s">
        <v>133</v>
      </c>
      <c r="D174" s="340">
        <v>0</v>
      </c>
      <c r="E174" s="340"/>
      <c r="F174" s="95">
        <f>SUM(H68:H83)</f>
        <v>0</v>
      </c>
      <c r="G174" s="9"/>
      <c r="H174" s="9"/>
      <c r="I174" s="9"/>
      <c r="J174" s="9"/>
      <c r="K174" s="9"/>
      <c r="L174" s="9"/>
      <c r="M174" s="60"/>
      <c r="N174" s="83"/>
      <c r="O174" s="83"/>
      <c r="P174" s="83"/>
      <c r="Q174" s="83"/>
      <c r="R174" s="83"/>
      <c r="S174" s="16"/>
      <c r="T174" s="16"/>
      <c r="U174" s="16"/>
      <c r="V174" s="16"/>
      <c r="W174" s="16"/>
      <c r="X174" s="16"/>
      <c r="AJ174" s="16"/>
      <c r="AK174" s="16"/>
      <c r="AL174" s="16"/>
      <c r="AM174" s="16"/>
      <c r="AN174" s="16"/>
      <c r="AO174" s="16"/>
    </row>
    <row r="175" spans="1:41" ht="26.4" x14ac:dyDescent="0.25">
      <c r="A175" s="16"/>
      <c r="B175" s="60"/>
      <c r="C175" s="86" t="s">
        <v>127</v>
      </c>
      <c r="D175" s="340">
        <v>15375</v>
      </c>
      <c r="E175" s="340"/>
      <c r="F175" s="60">
        <f>D130+J130</f>
        <v>15375</v>
      </c>
      <c r="G175" s="9"/>
      <c r="H175" s="9"/>
      <c r="I175" s="9"/>
      <c r="J175" s="9"/>
      <c r="K175" s="9"/>
      <c r="L175" s="9"/>
      <c r="M175" s="60"/>
      <c r="N175" s="83"/>
      <c r="O175" s="83"/>
      <c r="P175" s="83"/>
      <c r="Q175" s="83"/>
      <c r="R175" s="83"/>
      <c r="S175" s="16"/>
      <c r="T175" s="16"/>
      <c r="U175" s="16"/>
      <c r="V175" s="16"/>
      <c r="W175" s="16"/>
      <c r="X175" s="16"/>
      <c r="AJ175" s="16"/>
      <c r="AK175" s="16"/>
      <c r="AL175" s="16"/>
      <c r="AM175" s="16"/>
      <c r="AN175" s="16"/>
      <c r="AO175" s="16"/>
    </row>
    <row r="176" spans="1:41" ht="13.8" thickBot="1" x14ac:dyDescent="0.3">
      <c r="A176" s="16"/>
      <c r="B176" s="60"/>
      <c r="C176" s="80"/>
      <c r="D176" s="9"/>
      <c r="E176" s="9"/>
      <c r="F176" s="60"/>
      <c r="G176" s="9"/>
      <c r="H176" s="9"/>
      <c r="I176" s="9"/>
      <c r="J176" s="9"/>
      <c r="K176" s="9"/>
      <c r="L176" s="9"/>
      <c r="M176" s="60"/>
      <c r="N176" s="83"/>
      <c r="O176" s="83"/>
      <c r="P176" s="83"/>
      <c r="Q176" s="83"/>
      <c r="R176" s="83"/>
      <c r="S176" s="16"/>
      <c r="T176" s="16"/>
      <c r="U176" s="16"/>
      <c r="V176" s="16"/>
      <c r="W176" s="16"/>
      <c r="X176" s="16"/>
      <c r="AJ176" s="16"/>
      <c r="AK176" s="16"/>
      <c r="AL176" s="16"/>
      <c r="AM176" s="16"/>
      <c r="AN176" s="16"/>
      <c r="AO176" s="16"/>
    </row>
    <row r="177" spans="1:41" ht="15.6" customHeight="1" thickBot="1" x14ac:dyDescent="0.3">
      <c r="A177" s="16"/>
      <c r="B177" s="60"/>
      <c r="C177" s="105" t="s">
        <v>113</v>
      </c>
      <c r="D177" s="324">
        <v>150471.79999999999</v>
      </c>
      <c r="E177" s="325"/>
      <c r="F177" s="106"/>
      <c r="G177" s="9"/>
      <c r="H177" s="9"/>
      <c r="I177" s="9"/>
      <c r="J177" s="9"/>
      <c r="K177" s="9"/>
      <c r="L177" s="9"/>
      <c r="M177" s="60"/>
      <c r="N177" s="83"/>
      <c r="O177" s="83"/>
      <c r="P177" s="83"/>
      <c r="Q177" s="83"/>
      <c r="R177" s="83"/>
      <c r="S177" s="16"/>
      <c r="T177" s="16"/>
      <c r="U177" s="16"/>
      <c r="V177" s="16"/>
      <c r="W177" s="16"/>
      <c r="X177" s="16"/>
      <c r="AJ177" s="16"/>
      <c r="AK177" s="16"/>
      <c r="AL177" s="16"/>
      <c r="AM177" s="16"/>
      <c r="AN177" s="16"/>
      <c r="AO177" s="16"/>
    </row>
    <row r="178" spans="1:41" x14ac:dyDescent="0.25">
      <c r="A178" s="16"/>
      <c r="B178" s="9"/>
      <c r="C178" s="108"/>
      <c r="D178" s="91"/>
      <c r="E178" s="91"/>
      <c r="F178" s="96"/>
      <c r="G178" s="91"/>
      <c r="H178" s="9"/>
      <c r="I178" s="9"/>
      <c r="J178" s="9"/>
      <c r="K178" s="9"/>
      <c r="L178" s="9"/>
      <c r="M178" s="60"/>
      <c r="N178" s="83"/>
      <c r="O178" s="83"/>
      <c r="P178" s="83"/>
      <c r="Q178" s="83"/>
      <c r="R178" s="83"/>
      <c r="S178" s="16"/>
      <c r="T178" s="16"/>
      <c r="U178" s="16"/>
      <c r="V178" s="16"/>
      <c r="W178" s="16"/>
      <c r="X178" s="16"/>
      <c r="AJ178" s="16"/>
      <c r="AK178" s="16"/>
      <c r="AL178" s="16"/>
      <c r="AM178" s="16"/>
      <c r="AN178" s="16"/>
      <c r="AO178" s="16"/>
    </row>
    <row r="179" spans="1:41" x14ac:dyDescent="0.25">
      <c r="A179" s="16"/>
      <c r="B179" s="9"/>
      <c r="C179" s="108"/>
      <c r="D179" s="91"/>
      <c r="E179" s="91"/>
      <c r="F179" s="96"/>
      <c r="G179" s="91"/>
      <c r="H179" s="9"/>
      <c r="I179" s="9"/>
      <c r="J179" s="9"/>
      <c r="K179" s="9"/>
      <c r="L179" s="9"/>
      <c r="M179" s="60"/>
      <c r="N179" s="83"/>
      <c r="O179" s="83"/>
      <c r="P179" s="83"/>
      <c r="Q179" s="83"/>
      <c r="R179" s="83"/>
      <c r="S179" s="16"/>
      <c r="T179" s="16"/>
      <c r="U179" s="16"/>
      <c r="V179" s="16"/>
      <c r="W179" s="16"/>
      <c r="X179" s="16"/>
      <c r="AJ179" s="16"/>
      <c r="AK179" s="16"/>
      <c r="AL179" s="16"/>
      <c r="AM179" s="16"/>
      <c r="AN179" s="16"/>
      <c r="AO179" s="16"/>
    </row>
    <row r="180" spans="1:41" x14ac:dyDescent="0.25">
      <c r="A180" s="16"/>
      <c r="B180" s="9"/>
      <c r="C180" s="108"/>
      <c r="D180" s="91"/>
      <c r="E180" s="91"/>
      <c r="F180" s="96"/>
      <c r="G180" s="91"/>
      <c r="H180" s="9"/>
      <c r="I180" s="9"/>
      <c r="J180" s="9"/>
      <c r="K180" s="9"/>
      <c r="L180" s="9"/>
      <c r="M180" s="60"/>
      <c r="N180" s="83"/>
      <c r="O180" s="83"/>
      <c r="P180" s="83"/>
      <c r="Q180" s="83"/>
      <c r="R180" s="83"/>
      <c r="S180" s="16"/>
      <c r="T180" s="16"/>
      <c r="U180" s="16"/>
      <c r="V180" s="16"/>
      <c r="W180" s="16"/>
      <c r="X180" s="16"/>
      <c r="AJ180" s="16"/>
      <c r="AK180" s="16"/>
      <c r="AL180" s="16"/>
      <c r="AM180" s="16"/>
      <c r="AN180" s="16"/>
      <c r="AO180" s="16"/>
    </row>
    <row r="181" spans="1:41" x14ac:dyDescent="0.25">
      <c r="A181" s="16"/>
      <c r="B181" s="9"/>
      <c r="C181" s="108"/>
      <c r="D181" s="91"/>
      <c r="E181" s="91"/>
      <c r="F181" s="96"/>
      <c r="G181" s="91"/>
      <c r="H181" s="9"/>
      <c r="I181" s="9"/>
      <c r="J181" s="9"/>
      <c r="K181" s="9"/>
      <c r="L181" s="9"/>
      <c r="M181" s="60"/>
      <c r="N181" s="83"/>
      <c r="O181" s="83"/>
      <c r="P181" s="83"/>
      <c r="Q181" s="83"/>
      <c r="R181" s="83"/>
      <c r="S181" s="16"/>
      <c r="T181" s="16"/>
      <c r="U181" s="16"/>
      <c r="V181" s="16"/>
      <c r="W181" s="16"/>
      <c r="X181" s="16"/>
      <c r="AJ181" s="16"/>
      <c r="AK181" s="16"/>
      <c r="AL181" s="16"/>
      <c r="AM181" s="16"/>
      <c r="AN181" s="16"/>
      <c r="AO181" s="16"/>
    </row>
    <row r="182" spans="1:41" x14ac:dyDescent="0.25">
      <c r="A182" s="16"/>
      <c r="B182" s="9"/>
      <c r="C182" s="108"/>
      <c r="D182" s="91"/>
      <c r="E182" s="91"/>
      <c r="F182" s="96"/>
      <c r="G182" s="91"/>
      <c r="H182" s="9"/>
      <c r="I182" s="9"/>
      <c r="J182" s="9"/>
      <c r="K182" s="9"/>
      <c r="L182" s="9"/>
      <c r="M182" s="60"/>
      <c r="N182" s="83"/>
      <c r="O182" s="83"/>
      <c r="P182" s="83"/>
      <c r="Q182" s="83"/>
      <c r="R182" s="83"/>
      <c r="S182" s="16"/>
      <c r="T182" s="16"/>
      <c r="U182" s="16"/>
      <c r="V182" s="16"/>
      <c r="W182" s="16"/>
      <c r="X182" s="16"/>
      <c r="AJ182" s="16"/>
      <c r="AK182" s="16"/>
      <c r="AL182" s="16"/>
      <c r="AM182" s="16"/>
      <c r="AN182" s="16"/>
      <c r="AO182" s="16"/>
    </row>
    <row r="183" spans="1:41" ht="15.6" x14ac:dyDescent="0.3">
      <c r="A183" s="16"/>
      <c r="B183" s="40" t="s">
        <v>173</v>
      </c>
      <c r="C183" s="327" t="s">
        <v>191</v>
      </c>
      <c r="D183" s="327"/>
      <c r="E183" s="327"/>
      <c r="F183" s="327"/>
      <c r="G183" s="327"/>
      <c r="H183" s="9"/>
      <c r="I183" s="9"/>
      <c r="J183" s="9"/>
      <c r="K183" s="9"/>
      <c r="L183" s="9"/>
      <c r="M183" s="60"/>
      <c r="N183" s="83"/>
      <c r="O183" s="83"/>
      <c r="P183" s="83"/>
      <c r="Q183" s="83"/>
      <c r="R183" s="83"/>
      <c r="S183" s="16"/>
      <c r="T183" s="16"/>
      <c r="U183" s="16"/>
      <c r="V183" s="16"/>
      <c r="W183" s="16"/>
      <c r="X183" s="16"/>
      <c r="AJ183" s="16"/>
      <c r="AK183" s="16"/>
      <c r="AL183" s="16"/>
      <c r="AM183" s="16"/>
      <c r="AN183" s="16"/>
      <c r="AO183" s="16"/>
    </row>
    <row r="184" spans="1:41" x14ac:dyDescent="0.25">
      <c r="A184" s="16"/>
      <c r="B184" s="9"/>
      <c r="C184" s="108"/>
      <c r="D184" s="91"/>
      <c r="E184" s="91"/>
      <c r="F184" s="96"/>
      <c r="G184" s="91"/>
      <c r="H184" s="9"/>
      <c r="I184" s="9"/>
      <c r="J184" s="9"/>
      <c r="K184" s="9"/>
      <c r="N184" s="83"/>
      <c r="O184" s="83"/>
      <c r="P184" s="83"/>
      <c r="Q184" s="83"/>
      <c r="R184" s="83"/>
      <c r="S184" s="16"/>
      <c r="T184" s="16"/>
      <c r="U184" s="16"/>
      <c r="V184" s="16"/>
      <c r="W184" s="16"/>
      <c r="X184" s="16"/>
      <c r="AJ184" s="16"/>
      <c r="AK184" s="16"/>
      <c r="AL184" s="16"/>
      <c r="AM184" s="16"/>
      <c r="AN184" s="16"/>
      <c r="AO184" s="16"/>
    </row>
    <row r="185" spans="1:41" x14ac:dyDescent="0.25">
      <c r="A185" s="16"/>
      <c r="B185" s="9"/>
      <c r="C185" s="108"/>
      <c r="D185" s="91"/>
      <c r="E185" s="91"/>
      <c r="F185" s="96"/>
      <c r="G185" s="91"/>
      <c r="H185" s="9"/>
      <c r="I185" s="9"/>
      <c r="J185" s="9"/>
      <c r="K185" s="9"/>
      <c r="M185" s="60" t="s">
        <v>176</v>
      </c>
      <c r="N185" s="171" t="s">
        <v>189</v>
      </c>
      <c r="O185" s="83"/>
      <c r="P185" s="83"/>
      <c r="Q185" s="83"/>
      <c r="R185" s="83"/>
      <c r="S185" s="16"/>
      <c r="T185" s="16"/>
      <c r="U185" s="16"/>
      <c r="V185" s="16"/>
      <c r="W185" s="16"/>
      <c r="X185" s="16"/>
      <c r="AJ185" s="16"/>
      <c r="AK185" s="16"/>
      <c r="AL185" s="16"/>
      <c r="AM185" s="16"/>
      <c r="AN185" s="16"/>
      <c r="AO185" s="16"/>
    </row>
    <row r="186" spans="1:41" x14ac:dyDescent="0.25">
      <c r="A186" s="16"/>
      <c r="B186" s="9"/>
      <c r="C186" s="151" t="s">
        <v>174</v>
      </c>
      <c r="D186" s="347" t="s">
        <v>175</v>
      </c>
      <c r="E186" s="348"/>
      <c r="F186" s="153" t="s">
        <v>177</v>
      </c>
      <c r="G186" s="156" t="s">
        <v>186</v>
      </c>
      <c r="H186" s="9"/>
      <c r="I186" s="9"/>
      <c r="J186" s="9"/>
      <c r="K186" s="9"/>
      <c r="M186" s="60" t="s">
        <v>183</v>
      </c>
      <c r="N186" s="171" t="s">
        <v>18</v>
      </c>
      <c r="O186" s="83"/>
      <c r="P186" s="83"/>
      <c r="Q186" s="83"/>
      <c r="R186" s="83"/>
      <c r="S186" s="16"/>
      <c r="T186" s="16"/>
      <c r="U186" s="16"/>
      <c r="V186" s="16"/>
      <c r="W186" s="16"/>
      <c r="X186" s="16"/>
      <c r="AJ186" s="16"/>
      <c r="AK186" s="16"/>
      <c r="AL186" s="16"/>
      <c r="AM186" s="16"/>
      <c r="AN186" s="16"/>
      <c r="AO186" s="16"/>
    </row>
    <row r="187" spans="1:41" x14ac:dyDescent="0.25">
      <c r="A187" s="16"/>
      <c r="B187" s="9"/>
      <c r="C187" s="154">
        <v>2018</v>
      </c>
      <c r="D187" s="349">
        <v>7156</v>
      </c>
      <c r="E187" s="349"/>
      <c r="F187" s="157" t="s">
        <v>18</v>
      </c>
      <c r="G187" s="157" t="s">
        <v>183</v>
      </c>
      <c r="H187" s="152"/>
      <c r="I187" s="9"/>
      <c r="J187" s="9"/>
      <c r="K187" s="9"/>
      <c r="M187" s="60" t="s">
        <v>184</v>
      </c>
      <c r="N187" s="171" t="s">
        <v>187</v>
      </c>
      <c r="O187" s="83"/>
      <c r="P187" s="83"/>
      <c r="Q187" s="83"/>
      <c r="R187" s="83"/>
      <c r="S187" s="16"/>
      <c r="T187" s="16"/>
      <c r="U187" s="16"/>
      <c r="V187" s="16"/>
      <c r="W187" s="16"/>
      <c r="X187" s="16"/>
      <c r="AJ187" s="16"/>
      <c r="AK187" s="16"/>
      <c r="AL187" s="16"/>
      <c r="AM187" s="16"/>
      <c r="AN187" s="16"/>
      <c r="AO187" s="16"/>
    </row>
    <row r="188" spans="1:41" x14ac:dyDescent="0.25">
      <c r="A188" s="16"/>
      <c r="B188" s="9"/>
      <c r="C188" s="155">
        <v>2019</v>
      </c>
      <c r="D188" s="349">
        <v>5516</v>
      </c>
      <c r="E188" s="349"/>
      <c r="F188" s="157" t="s">
        <v>18</v>
      </c>
      <c r="G188" s="157" t="s">
        <v>183</v>
      </c>
      <c r="H188" s="152"/>
      <c r="I188" s="9"/>
      <c r="J188" s="9"/>
      <c r="K188" s="9"/>
      <c r="M188" s="60" t="s">
        <v>178</v>
      </c>
      <c r="N188" s="171" t="s">
        <v>188</v>
      </c>
      <c r="O188" s="83"/>
      <c r="P188" s="83"/>
      <c r="Q188" s="83"/>
      <c r="R188" s="83"/>
      <c r="S188" s="16"/>
      <c r="T188" s="16"/>
      <c r="U188" s="16"/>
      <c r="V188" s="16"/>
      <c r="W188" s="16"/>
      <c r="X188" s="16"/>
      <c r="AJ188" s="16"/>
      <c r="AK188" s="16"/>
      <c r="AL188" s="16"/>
      <c r="AM188" s="16"/>
      <c r="AN188" s="16"/>
      <c r="AO188" s="16"/>
    </row>
    <row r="189" spans="1:41" x14ac:dyDescent="0.25">
      <c r="A189" s="16"/>
      <c r="B189" s="9"/>
      <c r="C189" s="155">
        <v>2020</v>
      </c>
      <c r="D189" s="349">
        <v>4083</v>
      </c>
      <c r="E189" s="349"/>
      <c r="F189" s="157" t="s">
        <v>18</v>
      </c>
      <c r="G189" s="157" t="s">
        <v>183</v>
      </c>
      <c r="H189" s="152"/>
      <c r="I189" s="9"/>
      <c r="J189" s="9"/>
      <c r="K189" s="9"/>
      <c r="M189" s="60" t="s">
        <v>179</v>
      </c>
      <c r="N189" s="60"/>
      <c r="O189" s="83"/>
      <c r="P189" s="83"/>
      <c r="Q189" s="83"/>
      <c r="R189" s="83"/>
      <c r="S189" s="16"/>
      <c r="T189" s="16"/>
      <c r="U189" s="16"/>
      <c r="V189" s="16"/>
      <c r="W189" s="16"/>
      <c r="X189" s="16"/>
      <c r="AJ189" s="16"/>
      <c r="AK189" s="16"/>
      <c r="AL189" s="16"/>
      <c r="AM189" s="16"/>
      <c r="AN189" s="16"/>
      <c r="AO189" s="16"/>
    </row>
    <row r="190" spans="1:41" x14ac:dyDescent="0.25">
      <c r="A190" s="16"/>
      <c r="B190" s="9"/>
      <c r="C190" s="117"/>
      <c r="D190" s="149"/>
      <c r="E190" s="148"/>
      <c r="F190" s="150"/>
      <c r="G190" s="91"/>
      <c r="H190" s="9"/>
      <c r="I190" s="9"/>
      <c r="J190" s="9"/>
      <c r="K190" s="9"/>
      <c r="M190" s="60" t="s">
        <v>180</v>
      </c>
      <c r="N190" s="60"/>
      <c r="O190" s="83"/>
      <c r="P190" s="83"/>
      <c r="Q190" s="83"/>
      <c r="R190" s="83"/>
      <c r="S190" s="16"/>
      <c r="T190" s="16"/>
      <c r="U190" s="16"/>
      <c r="V190" s="16"/>
      <c r="W190" s="16"/>
      <c r="X190" s="16"/>
      <c r="AJ190" s="16"/>
      <c r="AK190" s="16"/>
      <c r="AL190" s="16"/>
      <c r="AM190" s="16"/>
      <c r="AN190" s="16"/>
      <c r="AO190" s="16"/>
    </row>
    <row r="191" spans="1:41" x14ac:dyDescent="0.25">
      <c r="A191" s="16"/>
      <c r="B191" s="9"/>
      <c r="C191" s="117"/>
      <c r="D191" s="149"/>
      <c r="E191" s="148"/>
      <c r="F191" s="150"/>
      <c r="G191" s="91"/>
      <c r="H191" s="9"/>
      <c r="I191" s="9"/>
      <c r="J191" s="9"/>
      <c r="K191" s="9"/>
      <c r="M191" s="60" t="s">
        <v>181</v>
      </c>
      <c r="N191" s="60"/>
      <c r="O191" s="83"/>
      <c r="P191" s="83"/>
      <c r="Q191" s="83"/>
      <c r="R191" s="83"/>
      <c r="S191" s="16"/>
      <c r="T191" s="16"/>
      <c r="U191" s="16"/>
      <c r="V191" s="16"/>
      <c r="W191" s="16"/>
      <c r="X191" s="16"/>
      <c r="AJ191" s="16"/>
      <c r="AK191" s="16"/>
      <c r="AL191" s="16"/>
      <c r="AM191" s="16"/>
      <c r="AN191" s="16"/>
      <c r="AO191" s="16"/>
    </row>
    <row r="192" spans="1:41" x14ac:dyDescent="0.25">
      <c r="A192" s="16"/>
      <c r="B192" s="9"/>
      <c r="C192" s="108"/>
      <c r="D192" s="91"/>
      <c r="E192" s="91"/>
      <c r="F192" s="96"/>
      <c r="G192" s="91"/>
      <c r="H192" s="9"/>
      <c r="I192" s="9"/>
      <c r="J192" s="9"/>
      <c r="K192" s="9"/>
      <c r="M192" s="60" t="s">
        <v>182</v>
      </c>
      <c r="N192" s="60"/>
      <c r="O192" s="83"/>
      <c r="P192" s="83"/>
      <c r="Q192" s="83"/>
      <c r="R192" s="83"/>
      <c r="S192" s="16"/>
      <c r="T192" s="16"/>
      <c r="U192" s="16"/>
      <c r="V192" s="16"/>
      <c r="W192" s="16"/>
      <c r="X192" s="16"/>
      <c r="AJ192" s="16"/>
      <c r="AK192" s="16"/>
      <c r="AL192" s="16"/>
      <c r="AM192" s="16"/>
      <c r="AN192" s="16"/>
      <c r="AO192" s="16"/>
    </row>
    <row r="193" spans="1:41" x14ac:dyDescent="0.25">
      <c r="A193" s="16"/>
      <c r="B193" s="9"/>
      <c r="C193" s="108"/>
      <c r="D193" s="91"/>
      <c r="E193" s="91"/>
      <c r="F193" s="96"/>
      <c r="G193" s="91"/>
      <c r="H193" s="9"/>
      <c r="I193" s="9"/>
      <c r="J193" s="9"/>
      <c r="K193" s="9"/>
      <c r="M193" s="60" t="s">
        <v>185</v>
      </c>
      <c r="N193" s="60"/>
      <c r="O193" s="83"/>
      <c r="P193" s="83"/>
      <c r="Q193" s="83"/>
      <c r="R193" s="83"/>
      <c r="S193" s="16"/>
      <c r="T193" s="16"/>
      <c r="U193" s="16"/>
      <c r="V193" s="16"/>
      <c r="W193" s="16"/>
      <c r="X193" s="16"/>
      <c r="AJ193" s="16"/>
      <c r="AK193" s="16"/>
      <c r="AL193" s="16"/>
      <c r="AM193" s="16"/>
      <c r="AN193" s="16"/>
      <c r="AO193" s="16"/>
    </row>
    <row r="194" spans="1:41" x14ac:dyDescent="0.25">
      <c r="A194" s="16"/>
      <c r="B194" s="9"/>
      <c r="C194" s="108"/>
      <c r="D194" s="91"/>
      <c r="E194" s="91"/>
      <c r="F194" s="96"/>
      <c r="G194" s="91"/>
      <c r="H194" s="9"/>
      <c r="I194" s="9"/>
      <c r="J194" s="9"/>
      <c r="K194" s="9"/>
      <c r="L194" s="9"/>
      <c r="M194" s="60"/>
      <c r="N194" s="83"/>
      <c r="O194" s="83"/>
      <c r="P194" s="83"/>
      <c r="Q194" s="83"/>
      <c r="R194" s="83"/>
      <c r="S194" s="16"/>
      <c r="T194" s="16"/>
      <c r="U194" s="16"/>
      <c r="V194" s="16"/>
      <c r="W194" s="16"/>
      <c r="X194" s="16"/>
      <c r="AJ194" s="16"/>
      <c r="AK194" s="16"/>
      <c r="AL194" s="16"/>
      <c r="AM194" s="16"/>
      <c r="AN194" s="16"/>
      <c r="AO194" s="16"/>
    </row>
    <row r="195" spans="1:41" x14ac:dyDescent="0.25">
      <c r="A195" s="16"/>
      <c r="B195" s="9"/>
      <c r="C195" s="108"/>
      <c r="D195" s="91"/>
      <c r="E195" s="91"/>
      <c r="F195" s="96"/>
      <c r="G195" s="91"/>
      <c r="H195" s="9"/>
      <c r="I195" s="9"/>
      <c r="J195" s="9"/>
      <c r="K195" s="9"/>
      <c r="L195" s="9"/>
      <c r="M195" s="60"/>
      <c r="N195" s="83"/>
      <c r="O195" s="83"/>
      <c r="P195" s="83"/>
      <c r="Q195" s="83"/>
      <c r="R195" s="83"/>
      <c r="S195" s="16"/>
      <c r="T195" s="16"/>
      <c r="U195" s="16"/>
      <c r="V195" s="16"/>
      <c r="W195" s="16"/>
      <c r="X195" s="16"/>
      <c r="AJ195" s="16"/>
      <c r="AK195" s="16"/>
      <c r="AL195" s="16"/>
      <c r="AM195" s="16"/>
      <c r="AN195" s="16"/>
      <c r="AO195" s="16"/>
    </row>
    <row r="196" spans="1:41" ht="15.6" x14ac:dyDescent="0.3">
      <c r="A196" s="16"/>
      <c r="B196" s="40" t="s">
        <v>190</v>
      </c>
      <c r="C196" s="326" t="s">
        <v>194</v>
      </c>
      <c r="D196" s="326"/>
      <c r="E196" s="326"/>
      <c r="F196" s="326"/>
      <c r="G196" s="91"/>
      <c r="H196" s="9"/>
      <c r="I196" s="9"/>
      <c r="J196" s="9"/>
      <c r="K196" s="9"/>
      <c r="L196" s="9"/>
      <c r="M196" s="60"/>
      <c r="N196" s="83"/>
      <c r="O196" s="83"/>
      <c r="P196" s="83"/>
      <c r="Q196" s="83"/>
      <c r="R196" s="83"/>
      <c r="S196" s="16"/>
      <c r="T196" s="16"/>
      <c r="U196" s="16"/>
      <c r="V196" s="16"/>
      <c r="W196" s="16"/>
      <c r="X196" s="16"/>
      <c r="AJ196" s="16"/>
      <c r="AK196" s="16"/>
      <c r="AL196" s="16"/>
      <c r="AM196" s="16"/>
      <c r="AN196" s="16"/>
      <c r="AO196" s="16"/>
    </row>
    <row r="197" spans="1:41" x14ac:dyDescent="0.25">
      <c r="A197" s="16"/>
      <c r="B197" s="9"/>
      <c r="C197" s="9"/>
      <c r="D197" s="9"/>
      <c r="E197" s="9"/>
      <c r="F197" s="9"/>
      <c r="G197" s="9"/>
      <c r="H197" s="9"/>
      <c r="I197" s="9"/>
      <c r="J197" s="9"/>
      <c r="K197" s="9"/>
      <c r="L197" s="9"/>
      <c r="M197" s="60"/>
      <c r="N197" s="83"/>
      <c r="O197" s="83"/>
      <c r="P197" s="83"/>
      <c r="Q197" s="83"/>
      <c r="R197" s="83"/>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row>
    <row r="198" spans="1:41" ht="13.8" thickBot="1" x14ac:dyDescent="0.3"/>
    <row r="199" spans="1:41" x14ac:dyDescent="0.25">
      <c r="C199" s="350" t="s">
        <v>219</v>
      </c>
      <c r="D199" s="351"/>
      <c r="E199" s="351"/>
      <c r="F199" s="351"/>
      <c r="G199" s="351"/>
      <c r="H199" s="351"/>
      <c r="I199" s="351"/>
      <c r="J199" s="352"/>
    </row>
    <row r="200" spans="1:41" x14ac:dyDescent="0.25">
      <c r="C200" s="353"/>
      <c r="D200" s="354"/>
      <c r="E200" s="354"/>
      <c r="F200" s="354"/>
      <c r="G200" s="354"/>
      <c r="H200" s="354"/>
      <c r="I200" s="354"/>
      <c r="J200" s="355"/>
    </row>
    <row r="201" spans="1:41" x14ac:dyDescent="0.25">
      <c r="C201" s="353"/>
      <c r="D201" s="354"/>
      <c r="E201" s="354"/>
      <c r="F201" s="354"/>
      <c r="G201" s="354"/>
      <c r="H201" s="354"/>
      <c r="I201" s="354"/>
      <c r="J201" s="355"/>
    </row>
    <row r="202" spans="1:41" x14ac:dyDescent="0.25">
      <c r="C202" s="353"/>
      <c r="D202" s="354"/>
      <c r="E202" s="354"/>
      <c r="F202" s="354"/>
      <c r="G202" s="354"/>
      <c r="H202" s="354"/>
      <c r="I202" s="354"/>
      <c r="J202" s="355"/>
    </row>
    <row r="203" spans="1:41" x14ac:dyDescent="0.25">
      <c r="C203" s="353"/>
      <c r="D203" s="354"/>
      <c r="E203" s="354"/>
      <c r="F203" s="354"/>
      <c r="G203" s="354"/>
      <c r="H203" s="354"/>
      <c r="I203" s="354"/>
      <c r="J203" s="355"/>
    </row>
    <row r="204" spans="1:41" x14ac:dyDescent="0.25">
      <c r="C204" s="353"/>
      <c r="D204" s="354"/>
      <c r="E204" s="354"/>
      <c r="F204" s="354"/>
      <c r="G204" s="354"/>
      <c r="H204" s="354"/>
      <c r="I204" s="354"/>
      <c r="J204" s="355"/>
    </row>
    <row r="205" spans="1:41" x14ac:dyDescent="0.25">
      <c r="C205" s="353"/>
      <c r="D205" s="354"/>
      <c r="E205" s="354"/>
      <c r="F205" s="354"/>
      <c r="G205" s="354"/>
      <c r="H205" s="354"/>
      <c r="I205" s="354"/>
      <c r="J205" s="355"/>
    </row>
    <row r="206" spans="1:41" x14ac:dyDescent="0.25">
      <c r="C206" s="353"/>
      <c r="D206" s="354"/>
      <c r="E206" s="354"/>
      <c r="F206" s="354"/>
      <c r="G206" s="354"/>
      <c r="H206" s="354"/>
      <c r="I206" s="354"/>
      <c r="J206" s="355"/>
    </row>
    <row r="207" spans="1:41" x14ac:dyDescent="0.25">
      <c r="C207" s="353"/>
      <c r="D207" s="354"/>
      <c r="E207" s="354"/>
      <c r="F207" s="354"/>
      <c r="G207" s="354"/>
      <c r="H207" s="354"/>
      <c r="I207" s="354"/>
      <c r="J207" s="355"/>
    </row>
    <row r="208" spans="1:41" x14ac:dyDescent="0.25">
      <c r="C208" s="353"/>
      <c r="D208" s="354"/>
      <c r="E208" s="354"/>
      <c r="F208" s="354"/>
      <c r="G208" s="354"/>
      <c r="H208" s="354"/>
      <c r="I208" s="354"/>
      <c r="J208" s="355"/>
    </row>
    <row r="209" spans="3:10" x14ac:dyDescent="0.25">
      <c r="C209" s="353"/>
      <c r="D209" s="354"/>
      <c r="E209" s="354"/>
      <c r="F209" s="354"/>
      <c r="G209" s="354"/>
      <c r="H209" s="354"/>
      <c r="I209" s="354"/>
      <c r="J209" s="355"/>
    </row>
    <row r="210" spans="3:10" x14ac:dyDescent="0.25">
      <c r="C210" s="353"/>
      <c r="D210" s="354"/>
      <c r="E210" s="354"/>
      <c r="F210" s="354"/>
      <c r="G210" s="354"/>
      <c r="H210" s="354"/>
      <c r="I210" s="354"/>
      <c r="J210" s="355"/>
    </row>
    <row r="211" spans="3:10" x14ac:dyDescent="0.25">
      <c r="C211" s="353"/>
      <c r="D211" s="354"/>
      <c r="E211" s="354"/>
      <c r="F211" s="354"/>
      <c r="G211" s="354"/>
      <c r="H211" s="354"/>
      <c r="I211" s="354"/>
      <c r="J211" s="355"/>
    </row>
    <row r="212" spans="3:10" x14ac:dyDescent="0.25">
      <c r="C212" s="353"/>
      <c r="D212" s="354"/>
      <c r="E212" s="354"/>
      <c r="F212" s="354"/>
      <c r="G212" s="354"/>
      <c r="H212" s="354"/>
      <c r="I212" s="354"/>
      <c r="J212" s="355"/>
    </row>
    <row r="213" spans="3:10" x14ac:dyDescent="0.25">
      <c r="C213" s="353"/>
      <c r="D213" s="354"/>
      <c r="E213" s="354"/>
      <c r="F213" s="354"/>
      <c r="G213" s="354"/>
      <c r="H213" s="354"/>
      <c r="I213" s="354"/>
      <c r="J213" s="355"/>
    </row>
    <row r="214" spans="3:10" x14ac:dyDescent="0.25">
      <c r="C214" s="353"/>
      <c r="D214" s="354"/>
      <c r="E214" s="354"/>
      <c r="F214" s="354"/>
      <c r="G214" s="354"/>
      <c r="H214" s="354"/>
      <c r="I214" s="354"/>
      <c r="J214" s="355"/>
    </row>
    <row r="215" spans="3:10" ht="13.8" thickBot="1" x14ac:dyDescent="0.3">
      <c r="C215" s="356"/>
      <c r="D215" s="357"/>
      <c r="E215" s="357"/>
      <c r="F215" s="357"/>
      <c r="G215" s="357"/>
      <c r="H215" s="357"/>
      <c r="I215" s="357"/>
      <c r="J215" s="358"/>
    </row>
    <row r="216" spans="3:10" x14ac:dyDescent="0.25"/>
    <row r="217" spans="3:10" x14ac:dyDescent="0.25"/>
    <row r="218" spans="3:10" x14ac:dyDescent="0.25"/>
    <row r="219" spans="3:10" x14ac:dyDescent="0.25"/>
    <row r="220" spans="3:10" ht="13.8" customHeight="1" x14ac:dyDescent="0.25"/>
    <row r="221" spans="3:10" x14ac:dyDescent="0.25"/>
    <row r="222" spans="3:10" x14ac:dyDescent="0.25"/>
    <row r="283" x14ac:dyDescent="0.25"/>
    <row r="284" x14ac:dyDescent="0.25"/>
    <row r="285" x14ac:dyDescent="0.25"/>
    <row r="286" x14ac:dyDescent="0.25"/>
  </sheetData>
  <sheetProtection algorithmName="SHA-512" hashValue="E3HWzXXoo6qa5K9zmgxoxiYHjW/akCmu72CPKqw17yrXaLWESdbcOs5gpc47j/fERzyG5E8h0n8HLsVPII3ezg==" saltValue="410KAPIuiM1J4A62NZX1kA==" spinCount="100000" sheet="1" objects="1" scenarios="1" formatCells="0" formatRows="0" selectLockedCells="1"/>
  <mergeCells count="149">
    <mergeCell ref="C15:H15"/>
    <mergeCell ref="K84:K87"/>
    <mergeCell ref="C48:C51"/>
    <mergeCell ref="D124:I124"/>
    <mergeCell ref="J124:K124"/>
    <mergeCell ref="C128:D128"/>
    <mergeCell ref="G128:J128"/>
    <mergeCell ref="D123:I123"/>
    <mergeCell ref="J123:K123"/>
    <mergeCell ref="D120:I120"/>
    <mergeCell ref="J84:J87"/>
    <mergeCell ref="C84:C87"/>
    <mergeCell ref="K90:K93"/>
    <mergeCell ref="C64:C67"/>
    <mergeCell ref="K80:K83"/>
    <mergeCell ref="K68:K71"/>
    <mergeCell ref="C68:C71"/>
    <mergeCell ref="D186:E186"/>
    <mergeCell ref="D187:E187"/>
    <mergeCell ref="D188:E188"/>
    <mergeCell ref="D189:E189"/>
    <mergeCell ref="C199:J215"/>
    <mergeCell ref="C161:J161"/>
    <mergeCell ref="C156:J156"/>
    <mergeCell ref="C155:J155"/>
    <mergeCell ref="C153:J153"/>
    <mergeCell ref="C157:J157"/>
    <mergeCell ref="C163:J163"/>
    <mergeCell ref="G129:I129"/>
    <mergeCell ref="G130:I130"/>
    <mergeCell ref="D177:E177"/>
    <mergeCell ref="C196:F196"/>
    <mergeCell ref="C183:G183"/>
    <mergeCell ref="J88:J89"/>
    <mergeCell ref="C111:C114"/>
    <mergeCell ref="G111:H114"/>
    <mergeCell ref="D117:I117"/>
    <mergeCell ref="C88:C89"/>
    <mergeCell ref="D118:I118"/>
    <mergeCell ref="G110:H110"/>
    <mergeCell ref="D116:I116"/>
    <mergeCell ref="J116:K116"/>
    <mergeCell ref="K88:K89"/>
    <mergeCell ref="D171:E171"/>
    <mergeCell ref="D172:E172"/>
    <mergeCell ref="D173:E173"/>
    <mergeCell ref="D174:E174"/>
    <mergeCell ref="D175:E175"/>
    <mergeCell ref="C162:J162"/>
    <mergeCell ref="C159:J159"/>
    <mergeCell ref="C148:J148"/>
    <mergeCell ref="C158:J158"/>
    <mergeCell ref="B90:B93"/>
    <mergeCell ref="C90:C93"/>
    <mergeCell ref="J119:K119"/>
    <mergeCell ref="D119:I119"/>
    <mergeCell ref="J117:K117"/>
    <mergeCell ref="B111:B114"/>
    <mergeCell ref="J90:J93"/>
    <mergeCell ref="B120:B122"/>
    <mergeCell ref="C120:C122"/>
    <mergeCell ref="J120:K120"/>
    <mergeCell ref="D122:I122"/>
    <mergeCell ref="D121:I121"/>
    <mergeCell ref="J121:K121"/>
    <mergeCell ref="J122:K122"/>
    <mergeCell ref="J118:K118"/>
    <mergeCell ref="C149:J149"/>
    <mergeCell ref="C160:J160"/>
    <mergeCell ref="C150:J150"/>
    <mergeCell ref="C154:J154"/>
    <mergeCell ref="C152:J152"/>
    <mergeCell ref="C151:J151"/>
    <mergeCell ref="L52:L55"/>
    <mergeCell ref="C52:C55"/>
    <mergeCell ref="K56:K59"/>
    <mergeCell ref="K60:K63"/>
    <mergeCell ref="K64:K67"/>
    <mergeCell ref="J56:J59"/>
    <mergeCell ref="J60:J63"/>
    <mergeCell ref="J80:J83"/>
    <mergeCell ref="K72:K75"/>
    <mergeCell ref="J52:J55"/>
    <mergeCell ref="J68:J71"/>
    <mergeCell ref="C80:C83"/>
    <mergeCell ref="C76:C79"/>
    <mergeCell ref="K76:K79"/>
    <mergeCell ref="L56:L59"/>
    <mergeCell ref="L60:L63"/>
    <mergeCell ref="L64:L67"/>
    <mergeCell ref="L68:L71"/>
    <mergeCell ref="B56:B59"/>
    <mergeCell ref="C19:H19"/>
    <mergeCell ref="B60:B63"/>
    <mergeCell ref="B64:B67"/>
    <mergeCell ref="F52:H55"/>
    <mergeCell ref="K33:K37"/>
    <mergeCell ref="K52:K55"/>
    <mergeCell ref="J48:J51"/>
    <mergeCell ref="B52:B55"/>
    <mergeCell ref="C42:C47"/>
    <mergeCell ref="B72:B75"/>
    <mergeCell ref="J64:J67"/>
    <mergeCell ref="B76:B79"/>
    <mergeCell ref="AI1:AI2"/>
    <mergeCell ref="L12:M12"/>
    <mergeCell ref="L42:L47"/>
    <mergeCell ref="L33:L37"/>
    <mergeCell ref="K42:K47"/>
    <mergeCell ref="L38:L41"/>
    <mergeCell ref="L48:L51"/>
    <mergeCell ref="C56:C59"/>
    <mergeCell ref="AF1:AF2"/>
    <mergeCell ref="AG1:AG2"/>
    <mergeCell ref="J33:J37"/>
    <mergeCell ref="C38:C41"/>
    <mergeCell ref="J38:J41"/>
    <mergeCell ref="C33:C37"/>
    <mergeCell ref="C16:H16"/>
    <mergeCell ref="C17:H17"/>
    <mergeCell ref="C18:H18"/>
    <mergeCell ref="C20:H20"/>
    <mergeCell ref="C21:H21"/>
    <mergeCell ref="D11:H11"/>
    <mergeCell ref="D12:H12"/>
    <mergeCell ref="D13:H13"/>
    <mergeCell ref="B88:B89"/>
    <mergeCell ref="AH1:AH2"/>
    <mergeCell ref="C60:C63"/>
    <mergeCell ref="L90:L93"/>
    <mergeCell ref="L84:L87"/>
    <mergeCell ref="L80:L83"/>
    <mergeCell ref="L88:L89"/>
    <mergeCell ref="B84:B87"/>
    <mergeCell ref="B80:B83"/>
    <mergeCell ref="B38:B41"/>
    <mergeCell ref="J72:J75"/>
    <mergeCell ref="C72:C75"/>
    <mergeCell ref="B33:B37"/>
    <mergeCell ref="J76:J79"/>
    <mergeCell ref="B42:B47"/>
    <mergeCell ref="B48:B51"/>
    <mergeCell ref="K38:K41"/>
    <mergeCell ref="J42:J47"/>
    <mergeCell ref="K48:K51"/>
    <mergeCell ref="L72:L75"/>
    <mergeCell ref="B68:B71"/>
    <mergeCell ref="C22:H22"/>
    <mergeCell ref="L76:L79"/>
  </mergeCells>
  <phoneticPr fontId="11" type="noConversion"/>
  <conditionalFormatting sqref="D56:D87">
    <cfRule type="expression" dxfId="8" priority="7">
      <formula>P56:P106 = 1</formula>
    </cfRule>
  </conditionalFormatting>
  <conditionalFormatting sqref="D55">
    <cfRule type="expression" dxfId="7" priority="11">
      <formula>P55:P106 = 1</formula>
    </cfRule>
  </conditionalFormatting>
  <conditionalFormatting sqref="D54">
    <cfRule type="expression" dxfId="6" priority="12">
      <formula>P54:P106 = 1</formula>
    </cfRule>
  </conditionalFormatting>
  <conditionalFormatting sqref="D53">
    <cfRule type="expression" dxfId="5" priority="13">
      <formula>P53:P106 = 1</formula>
    </cfRule>
  </conditionalFormatting>
  <conditionalFormatting sqref="D33:D87">
    <cfRule type="expression" dxfId="4" priority="6">
      <formula>O33:O87 = 1</formula>
    </cfRule>
    <cfRule type="expression" dxfId="3" priority="14">
      <formula>P33:P87 = 1</formula>
    </cfRule>
  </conditionalFormatting>
  <conditionalFormatting sqref="D177:E177">
    <cfRule type="expression" dxfId="2" priority="4">
      <formula>SUM(D171:E175) &gt; 500000</formula>
    </cfRule>
  </conditionalFormatting>
  <conditionalFormatting sqref="G33:G51">
    <cfRule type="expression" dxfId="1" priority="2">
      <formula>Q33:Q51 = 2</formula>
    </cfRule>
  </conditionalFormatting>
  <conditionalFormatting sqref="G56:G87">
    <cfRule type="expression" dxfId="0" priority="1">
      <formula>Q56:Q87 = 2</formula>
    </cfRule>
  </conditionalFormatting>
  <dataValidations count="4">
    <dataValidation type="list" allowBlank="1" showInputMessage="1" showErrorMessage="1" sqref="G42:G51 G33:G37 G56:G87" xr:uid="{00000000-0002-0000-0000-000000000000}">
      <formula1>$V$32:$V$34</formula1>
    </dataValidation>
    <dataValidation type="list" allowBlank="1" showInputMessage="1" showErrorMessage="1" sqref="D106:D107" xr:uid="{D66E7A1C-2290-4A39-82D6-0F9487F764A3}">
      <formula1>$V$33:$V$34</formula1>
    </dataValidation>
    <dataValidation type="list" allowBlank="1" showInputMessage="1" showErrorMessage="1" sqref="F187:F189" xr:uid="{F620FBF3-8181-4BAE-9DC8-311CCD864AB0}">
      <formula1>$N$185:$N$188</formula1>
    </dataValidation>
    <dataValidation type="list" allowBlank="1" showInputMessage="1" showErrorMessage="1" sqref="G187:G189" xr:uid="{C76F9308-3293-40AF-97D0-CFC3455416B9}">
      <formula1>$M$185:$M$193</formula1>
    </dataValidation>
  </dataValidations>
  <pageMargins left="0.78740157499999996" right="0.78740157499999996" top="0.984251969" bottom="0.984251969" header="0.4921259845" footer="0.4921259845"/>
  <pageSetup paperSize="9" scale="62" fitToHeight="2" orientation="portrait" verticalDpi="355"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2" r:id="rId4" name="Check Box 198">
              <controlPr defaultSize="0" print="0" autoFill="0" autoLine="0" autoPict="0">
                <anchor moveWithCells="1" sizeWithCells="1">
                  <from>
                    <xdr:col>5</xdr:col>
                    <xdr:colOff>320040</xdr:colOff>
                    <xdr:row>78</xdr:row>
                    <xdr:rowOff>152400</xdr:rowOff>
                  </from>
                  <to>
                    <xdr:col>5</xdr:col>
                    <xdr:colOff>495300</xdr:colOff>
                    <xdr:row>79</xdr:row>
                    <xdr:rowOff>144780</xdr:rowOff>
                  </to>
                </anchor>
              </controlPr>
            </control>
          </mc:Choice>
        </mc:AlternateContent>
        <mc:AlternateContent xmlns:mc="http://schemas.openxmlformats.org/markup-compatibility/2006">
          <mc:Choice Requires="x14">
            <control shapeId="1187" r:id="rId5" name="Check Box 163">
              <controlPr defaultSize="0" print="0" autoFill="0" autoLine="0" autoPict="0">
                <anchor moveWithCells="1" sizeWithCells="1">
                  <from>
                    <xdr:col>5</xdr:col>
                    <xdr:colOff>327660</xdr:colOff>
                    <xdr:row>41</xdr:row>
                    <xdr:rowOff>0</xdr:rowOff>
                  </from>
                  <to>
                    <xdr:col>5</xdr:col>
                    <xdr:colOff>495300</xdr:colOff>
                    <xdr:row>41</xdr:row>
                    <xdr:rowOff>144780</xdr:rowOff>
                  </to>
                </anchor>
              </controlPr>
            </control>
          </mc:Choice>
        </mc:AlternateContent>
        <mc:AlternateContent xmlns:mc="http://schemas.openxmlformats.org/markup-compatibility/2006">
          <mc:Choice Requires="x14">
            <control shapeId="1211" r:id="rId6" name="Check Box 187">
              <controlPr defaultSize="0" print="0" autoFill="0" autoLine="0" autoPict="0">
                <anchor moveWithCells="1" sizeWithCells="1">
                  <from>
                    <xdr:col>5</xdr:col>
                    <xdr:colOff>327660</xdr:colOff>
                    <xdr:row>44</xdr:row>
                    <xdr:rowOff>0</xdr:rowOff>
                  </from>
                  <to>
                    <xdr:col>5</xdr:col>
                    <xdr:colOff>495300</xdr:colOff>
                    <xdr:row>44</xdr:row>
                    <xdr:rowOff>144780</xdr:rowOff>
                  </to>
                </anchor>
              </controlPr>
            </control>
          </mc:Choice>
        </mc:AlternateContent>
        <mc:AlternateContent xmlns:mc="http://schemas.openxmlformats.org/markup-compatibility/2006">
          <mc:Choice Requires="x14">
            <control shapeId="1212" r:id="rId7" name="Check Box 188">
              <controlPr defaultSize="0" print="0" autoFill="0" autoLine="0" autoPict="0">
                <anchor moveWithCells="1" sizeWithCells="1">
                  <from>
                    <xdr:col>5</xdr:col>
                    <xdr:colOff>320040</xdr:colOff>
                    <xdr:row>45</xdr:row>
                    <xdr:rowOff>0</xdr:rowOff>
                  </from>
                  <to>
                    <xdr:col>5</xdr:col>
                    <xdr:colOff>495300</xdr:colOff>
                    <xdr:row>45</xdr:row>
                    <xdr:rowOff>152400</xdr:rowOff>
                  </to>
                </anchor>
              </controlPr>
            </control>
          </mc:Choice>
        </mc:AlternateContent>
        <mc:AlternateContent xmlns:mc="http://schemas.openxmlformats.org/markup-compatibility/2006">
          <mc:Choice Requires="x14">
            <control shapeId="1213" r:id="rId8" name="Check Box 189">
              <controlPr defaultSize="0" print="0" autoFill="0" autoLine="0" autoPict="0">
                <anchor moveWithCells="1" sizeWithCells="1">
                  <from>
                    <xdr:col>5</xdr:col>
                    <xdr:colOff>327660</xdr:colOff>
                    <xdr:row>46</xdr:row>
                    <xdr:rowOff>0</xdr:rowOff>
                  </from>
                  <to>
                    <xdr:col>5</xdr:col>
                    <xdr:colOff>495300</xdr:colOff>
                    <xdr:row>46</xdr:row>
                    <xdr:rowOff>144780</xdr:rowOff>
                  </to>
                </anchor>
              </controlPr>
            </control>
          </mc:Choice>
        </mc:AlternateContent>
        <mc:AlternateContent xmlns:mc="http://schemas.openxmlformats.org/markup-compatibility/2006">
          <mc:Choice Requires="x14">
            <control shapeId="1218" r:id="rId9" name="Check Box 194">
              <controlPr defaultSize="0" print="0" autoFill="0" autoLine="0" autoPict="0">
                <anchor moveWithCells="1" sizeWithCells="1">
                  <from>
                    <xdr:col>5</xdr:col>
                    <xdr:colOff>320040</xdr:colOff>
                    <xdr:row>70</xdr:row>
                    <xdr:rowOff>152400</xdr:rowOff>
                  </from>
                  <to>
                    <xdr:col>5</xdr:col>
                    <xdr:colOff>495300</xdr:colOff>
                    <xdr:row>71</xdr:row>
                    <xdr:rowOff>144780</xdr:rowOff>
                  </to>
                </anchor>
              </controlPr>
            </control>
          </mc:Choice>
        </mc:AlternateContent>
        <mc:AlternateContent xmlns:mc="http://schemas.openxmlformats.org/markup-compatibility/2006">
          <mc:Choice Requires="x14">
            <control shapeId="1220" r:id="rId10" name="Check Box 196">
              <controlPr defaultSize="0" print="0" autoFill="0" autoLine="0" autoPict="0">
                <anchor moveWithCells="1" sizeWithCells="1">
                  <from>
                    <xdr:col>5</xdr:col>
                    <xdr:colOff>320040</xdr:colOff>
                    <xdr:row>74</xdr:row>
                    <xdr:rowOff>152400</xdr:rowOff>
                  </from>
                  <to>
                    <xdr:col>5</xdr:col>
                    <xdr:colOff>495300</xdr:colOff>
                    <xdr:row>75</xdr:row>
                    <xdr:rowOff>144780</xdr:rowOff>
                  </to>
                </anchor>
              </controlPr>
            </control>
          </mc:Choice>
        </mc:AlternateContent>
        <mc:AlternateContent xmlns:mc="http://schemas.openxmlformats.org/markup-compatibility/2006">
          <mc:Choice Requires="x14">
            <control shapeId="1224" r:id="rId11" name="Check Box 200">
              <controlPr defaultSize="0" print="0" autoFill="0" autoLine="0" autoPict="0">
                <anchor moveWithCells="1" sizeWithCells="1">
                  <from>
                    <xdr:col>5</xdr:col>
                    <xdr:colOff>320040</xdr:colOff>
                    <xdr:row>83</xdr:row>
                    <xdr:rowOff>0</xdr:rowOff>
                  </from>
                  <to>
                    <xdr:col>5</xdr:col>
                    <xdr:colOff>495300</xdr:colOff>
                    <xdr:row>83</xdr:row>
                    <xdr:rowOff>144780</xdr:rowOff>
                  </to>
                </anchor>
              </controlPr>
            </control>
          </mc:Choice>
        </mc:AlternateContent>
        <mc:AlternateContent xmlns:mc="http://schemas.openxmlformats.org/markup-compatibility/2006">
          <mc:Choice Requires="x14">
            <control shapeId="1243" r:id="rId12" name="Check Box 219">
              <controlPr defaultSize="0" print="0" autoFill="0" autoLine="0" autoPict="0" altText="_x000a_">
                <anchor moveWithCells="1" sizeWithCells="1">
                  <from>
                    <xdr:col>5</xdr:col>
                    <xdr:colOff>327660</xdr:colOff>
                    <xdr:row>33</xdr:row>
                    <xdr:rowOff>7620</xdr:rowOff>
                  </from>
                  <to>
                    <xdr:col>5</xdr:col>
                    <xdr:colOff>495300</xdr:colOff>
                    <xdr:row>33</xdr:row>
                    <xdr:rowOff>144780</xdr:rowOff>
                  </to>
                </anchor>
              </controlPr>
            </control>
          </mc:Choice>
        </mc:AlternateContent>
        <mc:AlternateContent xmlns:mc="http://schemas.openxmlformats.org/markup-compatibility/2006">
          <mc:Choice Requires="x14">
            <control shapeId="1245" r:id="rId13" name="Check Box 221">
              <controlPr defaultSize="0" print="0" autoFill="0" autoLine="0" autoPict="0">
                <anchor moveWithCells="1" sizeWithCells="1">
                  <from>
                    <xdr:col>5</xdr:col>
                    <xdr:colOff>327660</xdr:colOff>
                    <xdr:row>36</xdr:row>
                    <xdr:rowOff>0</xdr:rowOff>
                  </from>
                  <to>
                    <xdr:col>5</xdr:col>
                    <xdr:colOff>495300</xdr:colOff>
                    <xdr:row>36</xdr:row>
                    <xdr:rowOff>144780</xdr:rowOff>
                  </to>
                </anchor>
              </controlPr>
            </control>
          </mc:Choice>
        </mc:AlternateContent>
        <mc:AlternateContent xmlns:mc="http://schemas.openxmlformats.org/markup-compatibility/2006">
          <mc:Choice Requires="x14">
            <control shapeId="1392" r:id="rId14" name="Check Box 368">
              <controlPr defaultSize="0" print="0" autoFill="0" autoLine="0" autoPict="0" altText="_x000a_">
                <anchor moveWithCells="1" sizeWithCells="1">
                  <from>
                    <xdr:col>5</xdr:col>
                    <xdr:colOff>320040</xdr:colOff>
                    <xdr:row>32</xdr:row>
                    <xdr:rowOff>0</xdr:rowOff>
                  </from>
                  <to>
                    <xdr:col>5</xdr:col>
                    <xdr:colOff>495300</xdr:colOff>
                    <xdr:row>32</xdr:row>
                    <xdr:rowOff>144780</xdr:rowOff>
                  </to>
                </anchor>
              </controlPr>
            </control>
          </mc:Choice>
        </mc:AlternateContent>
        <mc:AlternateContent xmlns:mc="http://schemas.openxmlformats.org/markup-compatibility/2006">
          <mc:Choice Requires="x14">
            <control shapeId="1394" r:id="rId15" name="Check Box 370">
              <controlPr defaultSize="0" print="0" autoFill="0" autoLine="0" autoPict="0">
                <anchor moveWithCells="1" sizeWithCells="1">
                  <from>
                    <xdr:col>5</xdr:col>
                    <xdr:colOff>320040</xdr:colOff>
                    <xdr:row>67</xdr:row>
                    <xdr:rowOff>0</xdr:rowOff>
                  </from>
                  <to>
                    <xdr:col>5</xdr:col>
                    <xdr:colOff>495300</xdr:colOff>
                    <xdr:row>67</xdr:row>
                    <xdr:rowOff>144780</xdr:rowOff>
                  </to>
                </anchor>
              </controlPr>
            </control>
          </mc:Choice>
        </mc:AlternateContent>
        <mc:AlternateContent xmlns:mc="http://schemas.openxmlformats.org/markup-compatibility/2006">
          <mc:Choice Requires="x14">
            <control shapeId="1397" r:id="rId16" name="Check Box 373">
              <controlPr defaultSize="0" print="0" autoFill="0" autoLine="0" autoPict="0">
                <anchor moveWithCells="1" sizeWithCells="1">
                  <from>
                    <xdr:col>5</xdr:col>
                    <xdr:colOff>320040</xdr:colOff>
                    <xdr:row>55</xdr:row>
                    <xdr:rowOff>0</xdr:rowOff>
                  </from>
                  <to>
                    <xdr:col>5</xdr:col>
                    <xdr:colOff>495300</xdr:colOff>
                    <xdr:row>55</xdr:row>
                    <xdr:rowOff>144780</xdr:rowOff>
                  </to>
                </anchor>
              </controlPr>
            </control>
          </mc:Choice>
        </mc:AlternateContent>
        <mc:AlternateContent xmlns:mc="http://schemas.openxmlformats.org/markup-compatibility/2006">
          <mc:Choice Requires="x14">
            <control shapeId="1398" r:id="rId17" name="Check Box 374">
              <controlPr defaultSize="0" print="0" autoFill="0" autoLine="0" autoPict="0">
                <anchor moveWithCells="1" sizeWithCells="1">
                  <from>
                    <xdr:col>5</xdr:col>
                    <xdr:colOff>320040</xdr:colOff>
                    <xdr:row>58</xdr:row>
                    <xdr:rowOff>0</xdr:rowOff>
                  </from>
                  <to>
                    <xdr:col>5</xdr:col>
                    <xdr:colOff>495300</xdr:colOff>
                    <xdr:row>58</xdr:row>
                    <xdr:rowOff>144780</xdr:rowOff>
                  </to>
                </anchor>
              </controlPr>
            </control>
          </mc:Choice>
        </mc:AlternateContent>
        <mc:AlternateContent xmlns:mc="http://schemas.openxmlformats.org/markup-compatibility/2006">
          <mc:Choice Requires="x14">
            <control shapeId="1399" r:id="rId18" name="Check Box 375">
              <controlPr defaultSize="0" print="0" autoFill="0" autoLine="0" autoPict="0">
                <anchor moveWithCells="1" sizeWithCells="1">
                  <from>
                    <xdr:col>5</xdr:col>
                    <xdr:colOff>320040</xdr:colOff>
                    <xdr:row>59</xdr:row>
                    <xdr:rowOff>0</xdr:rowOff>
                  </from>
                  <to>
                    <xdr:col>5</xdr:col>
                    <xdr:colOff>495300</xdr:colOff>
                    <xdr:row>59</xdr:row>
                    <xdr:rowOff>144780</xdr:rowOff>
                  </to>
                </anchor>
              </controlPr>
            </control>
          </mc:Choice>
        </mc:AlternateContent>
        <mc:AlternateContent xmlns:mc="http://schemas.openxmlformats.org/markup-compatibility/2006">
          <mc:Choice Requires="x14">
            <control shapeId="1400" r:id="rId19" name="Check Box 376">
              <controlPr defaultSize="0" print="0" autoFill="0" autoLine="0" autoPict="0">
                <anchor moveWithCells="1" sizeWithCells="1">
                  <from>
                    <xdr:col>5</xdr:col>
                    <xdr:colOff>320040</xdr:colOff>
                    <xdr:row>62</xdr:row>
                    <xdr:rowOff>0</xdr:rowOff>
                  </from>
                  <to>
                    <xdr:col>5</xdr:col>
                    <xdr:colOff>495300</xdr:colOff>
                    <xdr:row>62</xdr:row>
                    <xdr:rowOff>144780</xdr:rowOff>
                  </to>
                </anchor>
              </controlPr>
            </control>
          </mc:Choice>
        </mc:AlternateContent>
        <mc:AlternateContent xmlns:mc="http://schemas.openxmlformats.org/markup-compatibility/2006">
          <mc:Choice Requires="x14">
            <control shapeId="1401" r:id="rId20" name="Check Box 377">
              <controlPr defaultSize="0" print="0" autoFill="0" autoLine="0" autoPict="0">
                <anchor moveWithCells="1" sizeWithCells="1">
                  <from>
                    <xdr:col>5</xdr:col>
                    <xdr:colOff>320040</xdr:colOff>
                    <xdr:row>63</xdr:row>
                    <xdr:rowOff>0</xdr:rowOff>
                  </from>
                  <to>
                    <xdr:col>5</xdr:col>
                    <xdr:colOff>495300</xdr:colOff>
                    <xdr:row>63</xdr:row>
                    <xdr:rowOff>144780</xdr:rowOff>
                  </to>
                </anchor>
              </controlPr>
            </control>
          </mc:Choice>
        </mc:AlternateContent>
        <mc:AlternateContent xmlns:mc="http://schemas.openxmlformats.org/markup-compatibility/2006">
          <mc:Choice Requires="x14">
            <control shapeId="1406" r:id="rId21" name="Check Box 382">
              <controlPr defaultSize="0" print="0" autoFill="0" autoLine="0" autoPict="0">
                <anchor moveWithCells="1" sizeWithCells="1">
                  <from>
                    <xdr:col>5</xdr:col>
                    <xdr:colOff>320040</xdr:colOff>
                    <xdr:row>46</xdr:row>
                    <xdr:rowOff>220980</xdr:rowOff>
                  </from>
                  <to>
                    <xdr:col>5</xdr:col>
                    <xdr:colOff>495300</xdr:colOff>
                    <xdr:row>47</xdr:row>
                    <xdr:rowOff>160020</xdr:rowOff>
                  </to>
                </anchor>
              </controlPr>
            </control>
          </mc:Choice>
        </mc:AlternateContent>
        <mc:AlternateContent xmlns:mc="http://schemas.openxmlformats.org/markup-compatibility/2006">
          <mc:Choice Requires="x14">
            <control shapeId="1408" r:id="rId22" name="Check Box 384">
              <controlPr defaultSize="0" print="0" autoFill="0" autoLine="0" autoPict="0">
                <anchor moveWithCells="1" sizeWithCells="1">
                  <from>
                    <xdr:col>5</xdr:col>
                    <xdr:colOff>320040</xdr:colOff>
                    <xdr:row>86</xdr:row>
                    <xdr:rowOff>0</xdr:rowOff>
                  </from>
                  <to>
                    <xdr:col>5</xdr:col>
                    <xdr:colOff>495300</xdr:colOff>
                    <xdr:row>86</xdr:row>
                    <xdr:rowOff>144780</xdr:rowOff>
                  </to>
                </anchor>
              </controlPr>
            </control>
          </mc:Choice>
        </mc:AlternateContent>
        <mc:AlternateContent xmlns:mc="http://schemas.openxmlformats.org/markup-compatibility/2006">
          <mc:Choice Requires="x14">
            <control shapeId="1410" r:id="rId23" name="Check Box 386">
              <controlPr defaultSize="0" print="0" autoFill="0" autoLine="0" autoPict="0">
                <anchor moveWithCells="1" sizeWithCells="1">
                  <from>
                    <xdr:col>5</xdr:col>
                    <xdr:colOff>320040</xdr:colOff>
                    <xdr:row>50</xdr:row>
                    <xdr:rowOff>0</xdr:rowOff>
                  </from>
                  <to>
                    <xdr:col>5</xdr:col>
                    <xdr:colOff>495300</xdr:colOff>
                    <xdr:row>50</xdr:row>
                    <xdr:rowOff>144780</xdr:rowOff>
                  </to>
                </anchor>
              </controlPr>
            </control>
          </mc:Choice>
        </mc:AlternateContent>
        <mc:AlternateContent xmlns:mc="http://schemas.openxmlformats.org/markup-compatibility/2006">
          <mc:Choice Requires="x14">
            <control shapeId="1411" r:id="rId24" name="Check Box 387">
              <controlPr defaultSize="0" print="0" autoFill="0" autoLine="0" autoPict="0">
                <anchor moveWithCells="1" sizeWithCells="1">
                  <from>
                    <xdr:col>5</xdr:col>
                    <xdr:colOff>320040</xdr:colOff>
                    <xdr:row>66</xdr:row>
                    <xdr:rowOff>0</xdr:rowOff>
                  </from>
                  <to>
                    <xdr:col>5</xdr:col>
                    <xdr:colOff>495300</xdr:colOff>
                    <xdr:row>66</xdr:row>
                    <xdr:rowOff>144780</xdr:rowOff>
                  </to>
                </anchor>
              </controlPr>
            </control>
          </mc:Choice>
        </mc:AlternateContent>
        <mc:AlternateContent xmlns:mc="http://schemas.openxmlformats.org/markup-compatibility/2006">
          <mc:Choice Requires="x14">
            <control shapeId="1413" r:id="rId25" name="Check Box 389">
              <controlPr defaultSize="0" print="0" autoFill="0" autoLine="0" autoPict="0">
                <anchor moveWithCells="1" sizeWithCells="1">
                  <from>
                    <xdr:col>5</xdr:col>
                    <xdr:colOff>320040</xdr:colOff>
                    <xdr:row>69</xdr:row>
                    <xdr:rowOff>152400</xdr:rowOff>
                  </from>
                  <to>
                    <xdr:col>5</xdr:col>
                    <xdr:colOff>495300</xdr:colOff>
                    <xdr:row>70</xdr:row>
                    <xdr:rowOff>144780</xdr:rowOff>
                  </to>
                </anchor>
              </controlPr>
            </control>
          </mc:Choice>
        </mc:AlternateContent>
        <mc:AlternateContent xmlns:mc="http://schemas.openxmlformats.org/markup-compatibility/2006">
          <mc:Choice Requires="x14">
            <control shapeId="1415" r:id="rId26" name="Check Box 391">
              <controlPr defaultSize="0" print="0" autoFill="0" autoLine="0" autoPict="0">
                <anchor moveWithCells="1" sizeWithCells="1">
                  <from>
                    <xdr:col>5</xdr:col>
                    <xdr:colOff>320040</xdr:colOff>
                    <xdr:row>73</xdr:row>
                    <xdr:rowOff>152400</xdr:rowOff>
                  </from>
                  <to>
                    <xdr:col>5</xdr:col>
                    <xdr:colOff>495300</xdr:colOff>
                    <xdr:row>74</xdr:row>
                    <xdr:rowOff>144780</xdr:rowOff>
                  </to>
                </anchor>
              </controlPr>
            </control>
          </mc:Choice>
        </mc:AlternateContent>
        <mc:AlternateContent xmlns:mc="http://schemas.openxmlformats.org/markup-compatibility/2006">
          <mc:Choice Requires="x14">
            <control shapeId="1416" r:id="rId27" name="Check Box 392">
              <controlPr defaultSize="0" print="0" autoFill="0" autoLine="0" autoPict="0">
                <anchor moveWithCells="1" sizeWithCells="1">
                  <from>
                    <xdr:col>5</xdr:col>
                    <xdr:colOff>320040</xdr:colOff>
                    <xdr:row>77</xdr:row>
                    <xdr:rowOff>152400</xdr:rowOff>
                  </from>
                  <to>
                    <xdr:col>5</xdr:col>
                    <xdr:colOff>495300</xdr:colOff>
                    <xdr:row>78</xdr:row>
                    <xdr:rowOff>144780</xdr:rowOff>
                  </to>
                </anchor>
              </controlPr>
            </control>
          </mc:Choice>
        </mc:AlternateContent>
        <mc:AlternateContent xmlns:mc="http://schemas.openxmlformats.org/markup-compatibility/2006">
          <mc:Choice Requires="x14">
            <control shapeId="1418" r:id="rId28" name="Check Box 394">
              <controlPr defaultSize="0" print="0" autoFill="0" autoLine="0" autoPict="0">
                <anchor moveWithCells="1" sizeWithCells="1">
                  <from>
                    <xdr:col>5</xdr:col>
                    <xdr:colOff>320040</xdr:colOff>
                    <xdr:row>82</xdr:row>
                    <xdr:rowOff>0</xdr:rowOff>
                  </from>
                  <to>
                    <xdr:col>5</xdr:col>
                    <xdr:colOff>495300</xdr:colOff>
                    <xdr:row>82</xdr:row>
                    <xdr:rowOff>144780</xdr:rowOff>
                  </to>
                </anchor>
              </controlPr>
            </control>
          </mc:Choice>
        </mc:AlternateContent>
        <mc:AlternateContent xmlns:mc="http://schemas.openxmlformats.org/markup-compatibility/2006">
          <mc:Choice Requires="x14">
            <control shapeId="1419" r:id="rId29" name="Check Box 395">
              <controlPr defaultSize="0" print="0" autoFill="0" autoLine="0" autoPict="0" altText="_x000a_">
                <anchor moveWithCells="1" sizeWithCells="1">
                  <from>
                    <xdr:col>5</xdr:col>
                    <xdr:colOff>327660</xdr:colOff>
                    <xdr:row>34</xdr:row>
                    <xdr:rowOff>7620</xdr:rowOff>
                  </from>
                  <to>
                    <xdr:col>5</xdr:col>
                    <xdr:colOff>495300</xdr:colOff>
                    <xdr:row>34</xdr:row>
                    <xdr:rowOff>144780</xdr:rowOff>
                  </to>
                </anchor>
              </controlPr>
            </control>
          </mc:Choice>
        </mc:AlternateContent>
        <mc:AlternateContent xmlns:mc="http://schemas.openxmlformats.org/markup-compatibility/2006">
          <mc:Choice Requires="x14">
            <control shapeId="1420" r:id="rId30" name="Check Box 396">
              <controlPr defaultSize="0" print="0" autoFill="0" autoLine="0" autoPict="0" altText="_x000a_">
                <anchor moveWithCells="1" sizeWithCells="1">
                  <from>
                    <xdr:col>5</xdr:col>
                    <xdr:colOff>327660</xdr:colOff>
                    <xdr:row>35</xdr:row>
                    <xdr:rowOff>7620</xdr:rowOff>
                  </from>
                  <to>
                    <xdr:col>5</xdr:col>
                    <xdr:colOff>495300</xdr:colOff>
                    <xdr:row>35</xdr:row>
                    <xdr:rowOff>144780</xdr:rowOff>
                  </to>
                </anchor>
              </controlPr>
            </control>
          </mc:Choice>
        </mc:AlternateContent>
        <mc:AlternateContent xmlns:mc="http://schemas.openxmlformats.org/markup-compatibility/2006">
          <mc:Choice Requires="x14">
            <control shapeId="1423" r:id="rId31" name="Check Box 399">
              <controlPr defaultSize="0" print="0" autoFill="0" autoLine="0" autoPict="0">
                <anchor moveWithCells="1" sizeWithCells="1">
                  <from>
                    <xdr:col>5</xdr:col>
                    <xdr:colOff>327660</xdr:colOff>
                    <xdr:row>42</xdr:row>
                    <xdr:rowOff>0</xdr:rowOff>
                  </from>
                  <to>
                    <xdr:col>5</xdr:col>
                    <xdr:colOff>495300</xdr:colOff>
                    <xdr:row>42</xdr:row>
                    <xdr:rowOff>144780</xdr:rowOff>
                  </to>
                </anchor>
              </controlPr>
            </control>
          </mc:Choice>
        </mc:AlternateContent>
        <mc:AlternateContent xmlns:mc="http://schemas.openxmlformats.org/markup-compatibility/2006">
          <mc:Choice Requires="x14">
            <control shapeId="1424" r:id="rId32" name="Check Box 400">
              <controlPr defaultSize="0" print="0" autoFill="0" autoLine="0" autoPict="0">
                <anchor moveWithCells="1" sizeWithCells="1">
                  <from>
                    <xdr:col>5</xdr:col>
                    <xdr:colOff>327660</xdr:colOff>
                    <xdr:row>43</xdr:row>
                    <xdr:rowOff>0</xdr:rowOff>
                  </from>
                  <to>
                    <xdr:col>5</xdr:col>
                    <xdr:colOff>495300</xdr:colOff>
                    <xdr:row>43</xdr:row>
                    <xdr:rowOff>144780</xdr:rowOff>
                  </to>
                </anchor>
              </controlPr>
            </control>
          </mc:Choice>
        </mc:AlternateContent>
        <mc:AlternateContent xmlns:mc="http://schemas.openxmlformats.org/markup-compatibility/2006">
          <mc:Choice Requires="x14">
            <control shapeId="1425" r:id="rId33" name="Check Box 401">
              <controlPr defaultSize="0" print="0" autoFill="0" autoLine="0" autoPict="0">
                <anchor moveWithCells="1" sizeWithCells="1">
                  <from>
                    <xdr:col>5</xdr:col>
                    <xdr:colOff>320040</xdr:colOff>
                    <xdr:row>47</xdr:row>
                    <xdr:rowOff>220980</xdr:rowOff>
                  </from>
                  <to>
                    <xdr:col>5</xdr:col>
                    <xdr:colOff>495300</xdr:colOff>
                    <xdr:row>48</xdr:row>
                    <xdr:rowOff>160020</xdr:rowOff>
                  </to>
                </anchor>
              </controlPr>
            </control>
          </mc:Choice>
        </mc:AlternateContent>
        <mc:AlternateContent xmlns:mc="http://schemas.openxmlformats.org/markup-compatibility/2006">
          <mc:Choice Requires="x14">
            <control shapeId="1426" r:id="rId34" name="Check Box 402">
              <controlPr defaultSize="0" print="0" autoFill="0" autoLine="0" autoPict="0">
                <anchor moveWithCells="1" sizeWithCells="1">
                  <from>
                    <xdr:col>5</xdr:col>
                    <xdr:colOff>320040</xdr:colOff>
                    <xdr:row>48</xdr:row>
                    <xdr:rowOff>220980</xdr:rowOff>
                  </from>
                  <to>
                    <xdr:col>5</xdr:col>
                    <xdr:colOff>495300</xdr:colOff>
                    <xdr:row>49</xdr:row>
                    <xdr:rowOff>160020</xdr:rowOff>
                  </to>
                </anchor>
              </controlPr>
            </control>
          </mc:Choice>
        </mc:AlternateContent>
        <mc:AlternateContent xmlns:mc="http://schemas.openxmlformats.org/markup-compatibility/2006">
          <mc:Choice Requires="x14">
            <control shapeId="1428" r:id="rId35" name="Check Box 404">
              <controlPr defaultSize="0" print="0" autoFill="0" autoLine="0" autoPict="0">
                <anchor moveWithCells="1" sizeWithCells="1">
                  <from>
                    <xdr:col>5</xdr:col>
                    <xdr:colOff>320040</xdr:colOff>
                    <xdr:row>56</xdr:row>
                    <xdr:rowOff>0</xdr:rowOff>
                  </from>
                  <to>
                    <xdr:col>5</xdr:col>
                    <xdr:colOff>495300</xdr:colOff>
                    <xdr:row>56</xdr:row>
                    <xdr:rowOff>144780</xdr:rowOff>
                  </to>
                </anchor>
              </controlPr>
            </control>
          </mc:Choice>
        </mc:AlternateContent>
        <mc:AlternateContent xmlns:mc="http://schemas.openxmlformats.org/markup-compatibility/2006">
          <mc:Choice Requires="x14">
            <control shapeId="1429" r:id="rId36" name="Check Box 405">
              <controlPr defaultSize="0" print="0" autoFill="0" autoLine="0" autoPict="0">
                <anchor moveWithCells="1" sizeWithCells="1">
                  <from>
                    <xdr:col>5</xdr:col>
                    <xdr:colOff>320040</xdr:colOff>
                    <xdr:row>57</xdr:row>
                    <xdr:rowOff>0</xdr:rowOff>
                  </from>
                  <to>
                    <xdr:col>5</xdr:col>
                    <xdr:colOff>495300</xdr:colOff>
                    <xdr:row>57</xdr:row>
                    <xdr:rowOff>144780</xdr:rowOff>
                  </to>
                </anchor>
              </controlPr>
            </control>
          </mc:Choice>
        </mc:AlternateContent>
        <mc:AlternateContent xmlns:mc="http://schemas.openxmlformats.org/markup-compatibility/2006">
          <mc:Choice Requires="x14">
            <control shapeId="1430" r:id="rId37" name="Check Box 406">
              <controlPr defaultSize="0" print="0" autoFill="0" autoLine="0" autoPict="0">
                <anchor moveWithCells="1" sizeWithCells="1">
                  <from>
                    <xdr:col>5</xdr:col>
                    <xdr:colOff>320040</xdr:colOff>
                    <xdr:row>60</xdr:row>
                    <xdr:rowOff>0</xdr:rowOff>
                  </from>
                  <to>
                    <xdr:col>5</xdr:col>
                    <xdr:colOff>495300</xdr:colOff>
                    <xdr:row>60</xdr:row>
                    <xdr:rowOff>144780</xdr:rowOff>
                  </to>
                </anchor>
              </controlPr>
            </control>
          </mc:Choice>
        </mc:AlternateContent>
        <mc:AlternateContent xmlns:mc="http://schemas.openxmlformats.org/markup-compatibility/2006">
          <mc:Choice Requires="x14">
            <control shapeId="1431" r:id="rId38" name="Check Box 407">
              <controlPr defaultSize="0" print="0" autoFill="0" autoLine="0" autoPict="0">
                <anchor moveWithCells="1" sizeWithCells="1">
                  <from>
                    <xdr:col>5</xdr:col>
                    <xdr:colOff>320040</xdr:colOff>
                    <xdr:row>61</xdr:row>
                    <xdr:rowOff>0</xdr:rowOff>
                  </from>
                  <to>
                    <xdr:col>5</xdr:col>
                    <xdr:colOff>495300</xdr:colOff>
                    <xdr:row>61</xdr:row>
                    <xdr:rowOff>144780</xdr:rowOff>
                  </to>
                </anchor>
              </controlPr>
            </control>
          </mc:Choice>
        </mc:AlternateContent>
        <mc:AlternateContent xmlns:mc="http://schemas.openxmlformats.org/markup-compatibility/2006">
          <mc:Choice Requires="x14">
            <control shapeId="1432" r:id="rId39" name="Check Box 408">
              <controlPr defaultSize="0" print="0" autoFill="0" autoLine="0" autoPict="0">
                <anchor moveWithCells="1" sizeWithCells="1">
                  <from>
                    <xdr:col>5</xdr:col>
                    <xdr:colOff>320040</xdr:colOff>
                    <xdr:row>64</xdr:row>
                    <xdr:rowOff>0</xdr:rowOff>
                  </from>
                  <to>
                    <xdr:col>5</xdr:col>
                    <xdr:colOff>495300</xdr:colOff>
                    <xdr:row>64</xdr:row>
                    <xdr:rowOff>144780</xdr:rowOff>
                  </to>
                </anchor>
              </controlPr>
            </control>
          </mc:Choice>
        </mc:AlternateContent>
        <mc:AlternateContent xmlns:mc="http://schemas.openxmlformats.org/markup-compatibility/2006">
          <mc:Choice Requires="x14">
            <control shapeId="1433" r:id="rId40" name="Check Box 409">
              <controlPr defaultSize="0" print="0" autoFill="0" autoLine="0" autoPict="0">
                <anchor moveWithCells="1" sizeWithCells="1">
                  <from>
                    <xdr:col>5</xdr:col>
                    <xdr:colOff>320040</xdr:colOff>
                    <xdr:row>65</xdr:row>
                    <xdr:rowOff>0</xdr:rowOff>
                  </from>
                  <to>
                    <xdr:col>5</xdr:col>
                    <xdr:colOff>495300</xdr:colOff>
                    <xdr:row>65</xdr:row>
                    <xdr:rowOff>144780</xdr:rowOff>
                  </to>
                </anchor>
              </controlPr>
            </control>
          </mc:Choice>
        </mc:AlternateContent>
        <mc:AlternateContent xmlns:mc="http://schemas.openxmlformats.org/markup-compatibility/2006">
          <mc:Choice Requires="x14">
            <control shapeId="1434" r:id="rId41" name="Check Box 410">
              <controlPr defaultSize="0" print="0" autoFill="0" autoLine="0" autoPict="0">
                <anchor moveWithCells="1" sizeWithCells="1">
                  <from>
                    <xdr:col>5</xdr:col>
                    <xdr:colOff>320040</xdr:colOff>
                    <xdr:row>68</xdr:row>
                    <xdr:rowOff>0</xdr:rowOff>
                  </from>
                  <to>
                    <xdr:col>5</xdr:col>
                    <xdr:colOff>495300</xdr:colOff>
                    <xdr:row>68</xdr:row>
                    <xdr:rowOff>144780</xdr:rowOff>
                  </to>
                </anchor>
              </controlPr>
            </control>
          </mc:Choice>
        </mc:AlternateContent>
        <mc:AlternateContent xmlns:mc="http://schemas.openxmlformats.org/markup-compatibility/2006">
          <mc:Choice Requires="x14">
            <control shapeId="1435" r:id="rId42" name="Check Box 411">
              <controlPr defaultSize="0" print="0" autoFill="0" autoLine="0" autoPict="0">
                <anchor moveWithCells="1" sizeWithCells="1">
                  <from>
                    <xdr:col>5</xdr:col>
                    <xdr:colOff>320040</xdr:colOff>
                    <xdr:row>69</xdr:row>
                    <xdr:rowOff>0</xdr:rowOff>
                  </from>
                  <to>
                    <xdr:col>5</xdr:col>
                    <xdr:colOff>495300</xdr:colOff>
                    <xdr:row>69</xdr:row>
                    <xdr:rowOff>144780</xdr:rowOff>
                  </to>
                </anchor>
              </controlPr>
            </control>
          </mc:Choice>
        </mc:AlternateContent>
        <mc:AlternateContent xmlns:mc="http://schemas.openxmlformats.org/markup-compatibility/2006">
          <mc:Choice Requires="x14">
            <control shapeId="1436" r:id="rId43" name="Check Box 412">
              <controlPr defaultSize="0" print="0" autoFill="0" autoLine="0" autoPict="0">
                <anchor moveWithCells="1" sizeWithCells="1">
                  <from>
                    <xdr:col>5</xdr:col>
                    <xdr:colOff>320040</xdr:colOff>
                    <xdr:row>71</xdr:row>
                    <xdr:rowOff>152400</xdr:rowOff>
                  </from>
                  <to>
                    <xdr:col>5</xdr:col>
                    <xdr:colOff>495300</xdr:colOff>
                    <xdr:row>72</xdr:row>
                    <xdr:rowOff>144780</xdr:rowOff>
                  </to>
                </anchor>
              </controlPr>
            </control>
          </mc:Choice>
        </mc:AlternateContent>
        <mc:AlternateContent xmlns:mc="http://schemas.openxmlformats.org/markup-compatibility/2006">
          <mc:Choice Requires="x14">
            <control shapeId="1437" r:id="rId44" name="Check Box 413">
              <controlPr defaultSize="0" print="0" autoFill="0" autoLine="0" autoPict="0">
                <anchor moveWithCells="1" sizeWithCells="1">
                  <from>
                    <xdr:col>5</xdr:col>
                    <xdr:colOff>320040</xdr:colOff>
                    <xdr:row>72</xdr:row>
                    <xdr:rowOff>152400</xdr:rowOff>
                  </from>
                  <to>
                    <xdr:col>5</xdr:col>
                    <xdr:colOff>495300</xdr:colOff>
                    <xdr:row>73</xdr:row>
                    <xdr:rowOff>144780</xdr:rowOff>
                  </to>
                </anchor>
              </controlPr>
            </control>
          </mc:Choice>
        </mc:AlternateContent>
        <mc:AlternateContent xmlns:mc="http://schemas.openxmlformats.org/markup-compatibility/2006">
          <mc:Choice Requires="x14">
            <control shapeId="1438" r:id="rId45" name="Check Box 414">
              <controlPr defaultSize="0" print="0" autoFill="0" autoLine="0" autoPict="0">
                <anchor moveWithCells="1" sizeWithCells="1">
                  <from>
                    <xdr:col>5</xdr:col>
                    <xdr:colOff>320040</xdr:colOff>
                    <xdr:row>75</xdr:row>
                    <xdr:rowOff>152400</xdr:rowOff>
                  </from>
                  <to>
                    <xdr:col>5</xdr:col>
                    <xdr:colOff>495300</xdr:colOff>
                    <xdr:row>76</xdr:row>
                    <xdr:rowOff>144780</xdr:rowOff>
                  </to>
                </anchor>
              </controlPr>
            </control>
          </mc:Choice>
        </mc:AlternateContent>
        <mc:AlternateContent xmlns:mc="http://schemas.openxmlformats.org/markup-compatibility/2006">
          <mc:Choice Requires="x14">
            <control shapeId="1439" r:id="rId46" name="Check Box 415">
              <controlPr defaultSize="0" print="0" autoFill="0" autoLine="0" autoPict="0">
                <anchor moveWithCells="1" sizeWithCells="1">
                  <from>
                    <xdr:col>5</xdr:col>
                    <xdr:colOff>320040</xdr:colOff>
                    <xdr:row>76</xdr:row>
                    <xdr:rowOff>152400</xdr:rowOff>
                  </from>
                  <to>
                    <xdr:col>5</xdr:col>
                    <xdr:colOff>495300</xdr:colOff>
                    <xdr:row>77</xdr:row>
                    <xdr:rowOff>144780</xdr:rowOff>
                  </to>
                </anchor>
              </controlPr>
            </control>
          </mc:Choice>
        </mc:AlternateContent>
        <mc:AlternateContent xmlns:mc="http://schemas.openxmlformats.org/markup-compatibility/2006">
          <mc:Choice Requires="x14">
            <control shapeId="1440" r:id="rId47" name="Check Box 416">
              <controlPr defaultSize="0" print="0" autoFill="0" autoLine="0" autoPict="0">
                <anchor moveWithCells="1" sizeWithCells="1">
                  <from>
                    <xdr:col>5</xdr:col>
                    <xdr:colOff>320040</xdr:colOff>
                    <xdr:row>79</xdr:row>
                    <xdr:rowOff>152400</xdr:rowOff>
                  </from>
                  <to>
                    <xdr:col>5</xdr:col>
                    <xdr:colOff>495300</xdr:colOff>
                    <xdr:row>80</xdr:row>
                    <xdr:rowOff>144780</xdr:rowOff>
                  </to>
                </anchor>
              </controlPr>
            </control>
          </mc:Choice>
        </mc:AlternateContent>
        <mc:AlternateContent xmlns:mc="http://schemas.openxmlformats.org/markup-compatibility/2006">
          <mc:Choice Requires="x14">
            <control shapeId="1441" r:id="rId48" name="Check Box 417">
              <controlPr defaultSize="0" print="0" autoFill="0" autoLine="0" autoPict="0">
                <anchor moveWithCells="1" sizeWithCells="1">
                  <from>
                    <xdr:col>5</xdr:col>
                    <xdr:colOff>320040</xdr:colOff>
                    <xdr:row>80</xdr:row>
                    <xdr:rowOff>152400</xdr:rowOff>
                  </from>
                  <to>
                    <xdr:col>5</xdr:col>
                    <xdr:colOff>495300</xdr:colOff>
                    <xdr:row>81</xdr:row>
                    <xdr:rowOff>144780</xdr:rowOff>
                  </to>
                </anchor>
              </controlPr>
            </control>
          </mc:Choice>
        </mc:AlternateContent>
        <mc:AlternateContent xmlns:mc="http://schemas.openxmlformats.org/markup-compatibility/2006">
          <mc:Choice Requires="x14">
            <control shapeId="1442" r:id="rId49" name="Check Box 418">
              <controlPr defaultSize="0" print="0" autoFill="0" autoLine="0" autoPict="0">
                <anchor moveWithCells="1" sizeWithCells="1">
                  <from>
                    <xdr:col>5</xdr:col>
                    <xdr:colOff>320040</xdr:colOff>
                    <xdr:row>84</xdr:row>
                    <xdr:rowOff>0</xdr:rowOff>
                  </from>
                  <to>
                    <xdr:col>5</xdr:col>
                    <xdr:colOff>495300</xdr:colOff>
                    <xdr:row>84</xdr:row>
                    <xdr:rowOff>144780</xdr:rowOff>
                  </to>
                </anchor>
              </controlPr>
            </control>
          </mc:Choice>
        </mc:AlternateContent>
        <mc:AlternateContent xmlns:mc="http://schemas.openxmlformats.org/markup-compatibility/2006">
          <mc:Choice Requires="x14">
            <control shapeId="1443" r:id="rId50" name="Check Box 419">
              <controlPr defaultSize="0" print="0" autoFill="0" autoLine="0" autoPict="0">
                <anchor moveWithCells="1" sizeWithCells="1">
                  <from>
                    <xdr:col>5</xdr:col>
                    <xdr:colOff>320040</xdr:colOff>
                    <xdr:row>85</xdr:row>
                    <xdr:rowOff>0</xdr:rowOff>
                  </from>
                  <to>
                    <xdr:col>5</xdr:col>
                    <xdr:colOff>495300</xdr:colOff>
                    <xdr:row>85</xdr:row>
                    <xdr:rowOff>144780</xdr:rowOff>
                  </to>
                </anchor>
              </controlPr>
            </control>
          </mc:Choice>
        </mc:AlternateContent>
        <mc:AlternateContent xmlns:mc="http://schemas.openxmlformats.org/markup-compatibility/2006">
          <mc:Choice Requires="x14">
            <control shapeId="1444" r:id="rId51" name="Button 420">
              <controlPr defaultSize="0" print="0" autoFill="0" autoPict="0" macro="[0]!calcul">
                <anchor moveWithCells="1" sizeWithCells="1">
                  <from>
                    <xdr:col>2</xdr:col>
                    <xdr:colOff>0</xdr:colOff>
                    <xdr:row>143</xdr:row>
                    <xdr:rowOff>30480</xdr:rowOff>
                  </from>
                  <to>
                    <xdr:col>2</xdr:col>
                    <xdr:colOff>1828800</xdr:colOff>
                    <xdr:row>145</xdr:row>
                    <xdr:rowOff>76200</xdr:rowOff>
                  </to>
                </anchor>
              </controlPr>
            </control>
          </mc:Choice>
        </mc:AlternateContent>
        <mc:AlternateContent xmlns:mc="http://schemas.openxmlformats.org/markup-compatibility/2006">
          <mc:Choice Requires="x14">
            <control shapeId="1445" r:id="rId52" name="Button 421">
              <controlPr defaultSize="0" print="0" autoFill="0" autoPict="0" macro="[0]!encodage_fenetre">
                <anchor moveWithCells="1" sizeWithCells="1">
                  <from>
                    <xdr:col>2</xdr:col>
                    <xdr:colOff>137160</xdr:colOff>
                    <xdr:row>35</xdr:row>
                    <xdr:rowOff>45720</xdr:rowOff>
                  </from>
                  <to>
                    <xdr:col>2</xdr:col>
                    <xdr:colOff>2659380</xdr:colOff>
                    <xdr:row>36</xdr:row>
                    <xdr:rowOff>76200</xdr:rowOff>
                  </to>
                </anchor>
              </controlPr>
            </control>
          </mc:Choice>
        </mc:AlternateContent>
        <mc:AlternateContent xmlns:mc="http://schemas.openxmlformats.org/markup-compatibility/2006">
          <mc:Choice Requires="x14">
            <control shapeId="1446" r:id="rId53" name="Button 422">
              <controlPr defaultSize="0" print="0" autoFill="0" autoPict="0" macro="[0]!encodage_mur">
                <anchor moveWithCells="1" sizeWithCells="1">
                  <from>
                    <xdr:col>2</xdr:col>
                    <xdr:colOff>121920</xdr:colOff>
                    <xdr:row>44</xdr:row>
                    <xdr:rowOff>121920</xdr:rowOff>
                  </from>
                  <to>
                    <xdr:col>2</xdr:col>
                    <xdr:colOff>2644140</xdr:colOff>
                    <xdr:row>46</xdr:row>
                    <xdr:rowOff>0</xdr:rowOff>
                  </to>
                </anchor>
              </controlPr>
            </control>
          </mc:Choice>
        </mc:AlternateContent>
        <mc:AlternateContent xmlns:mc="http://schemas.openxmlformats.org/markup-compatibility/2006">
          <mc:Choice Requires="x14">
            <control shapeId="1448" r:id="rId54" name="Button 424">
              <controlPr defaultSize="0" print="0" autoFill="0" autoPict="0" macro="[0]!encodage_toiture_plate">
                <anchor moveWithCells="1" sizeWithCells="1">
                  <from>
                    <xdr:col>2</xdr:col>
                    <xdr:colOff>121920</xdr:colOff>
                    <xdr:row>49</xdr:row>
                    <xdr:rowOff>45720</xdr:rowOff>
                  </from>
                  <to>
                    <xdr:col>2</xdr:col>
                    <xdr:colOff>2644140</xdr:colOff>
                    <xdr:row>50</xdr:row>
                    <xdr:rowOff>76200</xdr:rowOff>
                  </to>
                </anchor>
              </controlPr>
            </control>
          </mc:Choice>
        </mc:AlternateContent>
        <mc:AlternateContent xmlns:mc="http://schemas.openxmlformats.org/markup-compatibility/2006">
          <mc:Choice Requires="x14">
            <control shapeId="1449" r:id="rId55" name="Button 425">
              <controlPr defaultSize="0" print="0" autoFill="0" autoPict="0" macro="[0]!encodage_incline_pas_isole">
                <anchor moveWithCells="1" sizeWithCells="1">
                  <from>
                    <xdr:col>2</xdr:col>
                    <xdr:colOff>129540</xdr:colOff>
                    <xdr:row>53</xdr:row>
                    <xdr:rowOff>91440</xdr:rowOff>
                  </from>
                  <to>
                    <xdr:col>2</xdr:col>
                    <xdr:colOff>2651760</xdr:colOff>
                    <xdr:row>54</xdr:row>
                    <xdr:rowOff>121920</xdr:rowOff>
                  </to>
                </anchor>
              </controlPr>
            </control>
          </mc:Choice>
        </mc:AlternateContent>
        <mc:AlternateContent xmlns:mc="http://schemas.openxmlformats.org/markup-compatibility/2006">
          <mc:Choice Requires="x14">
            <control shapeId="1450" r:id="rId56" name="Button 426">
              <controlPr defaultSize="0" print="0" autoFill="0" autoPict="0" macro="[0]!encodage_incline_isole_struct">
                <anchor moveWithCells="1" sizeWithCells="1">
                  <from>
                    <xdr:col>2</xdr:col>
                    <xdr:colOff>121920</xdr:colOff>
                    <xdr:row>57</xdr:row>
                    <xdr:rowOff>45720</xdr:rowOff>
                  </from>
                  <to>
                    <xdr:col>2</xdr:col>
                    <xdr:colOff>2644140</xdr:colOff>
                    <xdr:row>58</xdr:row>
                    <xdr:rowOff>76200</xdr:rowOff>
                  </to>
                </anchor>
              </controlPr>
            </control>
          </mc:Choice>
        </mc:AlternateContent>
        <mc:AlternateContent xmlns:mc="http://schemas.openxmlformats.org/markup-compatibility/2006">
          <mc:Choice Requires="x14">
            <control shapeId="1451" r:id="rId57" name="Button 427">
              <controlPr defaultSize="0" print="0" autoFill="0" autoPict="0" macro="[0]!encodage_combles">
                <anchor moveWithCells="1" sizeWithCells="1">
                  <from>
                    <xdr:col>2</xdr:col>
                    <xdr:colOff>121920</xdr:colOff>
                    <xdr:row>65</xdr:row>
                    <xdr:rowOff>45720</xdr:rowOff>
                  </from>
                  <to>
                    <xdr:col>2</xdr:col>
                    <xdr:colOff>2644140</xdr:colOff>
                    <xdr:row>66</xdr:row>
                    <xdr:rowOff>76200</xdr:rowOff>
                  </to>
                </anchor>
              </controlPr>
            </control>
          </mc:Choice>
        </mc:AlternateContent>
        <mc:AlternateContent xmlns:mc="http://schemas.openxmlformats.org/markup-compatibility/2006">
          <mc:Choice Requires="x14">
            <control shapeId="1453" r:id="rId58" name="Button 429">
              <controlPr defaultSize="0" print="0" autoFill="0" autoPict="0" macro="[0]!encodage_incline_isole_sarking">
                <anchor moveWithCells="1" sizeWithCells="1">
                  <from>
                    <xdr:col>2</xdr:col>
                    <xdr:colOff>121920</xdr:colOff>
                    <xdr:row>61</xdr:row>
                    <xdr:rowOff>45720</xdr:rowOff>
                  </from>
                  <to>
                    <xdr:col>2</xdr:col>
                    <xdr:colOff>2644140</xdr:colOff>
                    <xdr:row>62</xdr:row>
                    <xdr:rowOff>76200</xdr:rowOff>
                  </to>
                </anchor>
              </controlPr>
            </control>
          </mc:Choice>
        </mc:AlternateContent>
        <mc:AlternateContent xmlns:mc="http://schemas.openxmlformats.org/markup-compatibility/2006">
          <mc:Choice Requires="x14">
            <control shapeId="1454" r:id="rId59" name="Button 430">
              <controlPr defaultSize="0" print="0" autoFill="0" autoPict="0" macro="[0]!encodage_plancher_ext">
                <anchor moveWithCells="1" sizeWithCells="1">
                  <from>
                    <xdr:col>2</xdr:col>
                    <xdr:colOff>121920</xdr:colOff>
                    <xdr:row>69</xdr:row>
                    <xdr:rowOff>45720</xdr:rowOff>
                  </from>
                  <to>
                    <xdr:col>2</xdr:col>
                    <xdr:colOff>2644140</xdr:colOff>
                    <xdr:row>70</xdr:row>
                    <xdr:rowOff>76200</xdr:rowOff>
                  </to>
                </anchor>
              </controlPr>
            </control>
          </mc:Choice>
        </mc:AlternateContent>
        <mc:AlternateContent xmlns:mc="http://schemas.openxmlformats.org/markup-compatibility/2006">
          <mc:Choice Requires="x14">
            <control shapeId="1455" r:id="rId60" name="Button 431">
              <controlPr defaultSize="0" print="0" autoFill="0" autoPict="0" macro="[0]!encodage_plancher_gel">
                <anchor moveWithCells="1" sizeWithCells="1">
                  <from>
                    <xdr:col>2</xdr:col>
                    <xdr:colOff>121920</xdr:colOff>
                    <xdr:row>73</xdr:row>
                    <xdr:rowOff>91440</xdr:rowOff>
                  </from>
                  <to>
                    <xdr:col>2</xdr:col>
                    <xdr:colOff>2644140</xdr:colOff>
                    <xdr:row>74</xdr:row>
                    <xdr:rowOff>121920</xdr:rowOff>
                  </to>
                </anchor>
              </controlPr>
            </control>
          </mc:Choice>
        </mc:AlternateContent>
        <mc:AlternateContent xmlns:mc="http://schemas.openxmlformats.org/markup-compatibility/2006">
          <mc:Choice Requires="x14">
            <control shapeId="1456" r:id="rId61" name="Button 432">
              <controlPr defaultSize="0" print="0" autoFill="0" autoPict="0" macro="[0]!encodage_plancher_cave">
                <anchor moveWithCells="1" sizeWithCells="1">
                  <from>
                    <xdr:col>2</xdr:col>
                    <xdr:colOff>121920</xdr:colOff>
                    <xdr:row>77</xdr:row>
                    <xdr:rowOff>45720</xdr:rowOff>
                  </from>
                  <to>
                    <xdr:col>2</xdr:col>
                    <xdr:colOff>2644140</xdr:colOff>
                    <xdr:row>78</xdr:row>
                    <xdr:rowOff>76200</xdr:rowOff>
                  </to>
                </anchor>
              </controlPr>
            </control>
          </mc:Choice>
        </mc:AlternateContent>
        <mc:AlternateContent xmlns:mc="http://schemas.openxmlformats.org/markup-compatibility/2006">
          <mc:Choice Requires="x14">
            <control shapeId="1458" r:id="rId62" name="Button 434">
              <controlPr defaultSize="0" print="0" autoFill="0" autoPict="0" macro="[0]!encodage_plancher_sol">
                <anchor moveWithCells="1" sizeWithCells="1">
                  <from>
                    <xdr:col>2</xdr:col>
                    <xdr:colOff>121920</xdr:colOff>
                    <xdr:row>81</xdr:row>
                    <xdr:rowOff>45720</xdr:rowOff>
                  </from>
                  <to>
                    <xdr:col>2</xdr:col>
                    <xdr:colOff>2644140</xdr:colOff>
                    <xdr:row>82</xdr:row>
                    <xdr:rowOff>76200</xdr:rowOff>
                  </to>
                </anchor>
              </controlPr>
            </control>
          </mc:Choice>
        </mc:AlternateContent>
        <mc:AlternateContent xmlns:mc="http://schemas.openxmlformats.org/markup-compatibility/2006">
          <mc:Choice Requires="x14">
            <control shapeId="1459" r:id="rId63" name="Button 435">
              <controlPr defaultSize="0" print="0" autoFill="0" autoPict="0" macro="[0]!encodage_mur_eanc">
                <anchor moveWithCells="1" sizeWithCells="1">
                  <from>
                    <xdr:col>2</xdr:col>
                    <xdr:colOff>121920</xdr:colOff>
                    <xdr:row>85</xdr:row>
                    <xdr:rowOff>91440</xdr:rowOff>
                  </from>
                  <to>
                    <xdr:col>2</xdr:col>
                    <xdr:colOff>2644140</xdr:colOff>
                    <xdr:row>86</xdr:row>
                    <xdr:rowOff>121920</xdr:rowOff>
                  </to>
                </anchor>
              </controlPr>
            </control>
          </mc:Choice>
        </mc:AlternateContent>
        <mc:AlternateContent xmlns:mc="http://schemas.openxmlformats.org/markup-compatibility/2006">
          <mc:Choice Requires="x14">
            <control shapeId="1463" r:id="rId64" name="Button 439">
              <controlPr defaultSize="0" print="0" autoFill="0" autoPict="0" macro="[0]!ventilation_D">
                <anchor moveWithCells="1" sizeWithCells="1">
                  <from>
                    <xdr:col>6</xdr:col>
                    <xdr:colOff>678180</xdr:colOff>
                    <xdr:row>131</xdr:row>
                    <xdr:rowOff>0</xdr:rowOff>
                  </from>
                  <to>
                    <xdr:col>9</xdr:col>
                    <xdr:colOff>266700</xdr:colOff>
                    <xdr:row>140</xdr:row>
                    <xdr:rowOff>106680</xdr:rowOff>
                  </to>
                </anchor>
              </controlPr>
            </control>
          </mc:Choice>
        </mc:AlternateContent>
        <mc:AlternateContent xmlns:mc="http://schemas.openxmlformats.org/markup-compatibility/2006">
          <mc:Choice Requires="x14">
            <control shapeId="1464" r:id="rId65" name="Button 440">
              <controlPr defaultSize="0" print="0" autoFill="0" autoPict="0" macro="[0]!ventilation_C">
                <anchor moveWithCells="1" sizeWithCells="1">
                  <from>
                    <xdr:col>2</xdr:col>
                    <xdr:colOff>640080</xdr:colOff>
                    <xdr:row>130</xdr:row>
                    <xdr:rowOff>160020</xdr:rowOff>
                  </from>
                  <to>
                    <xdr:col>2</xdr:col>
                    <xdr:colOff>2926080</xdr:colOff>
                    <xdr:row>140</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67A8-8464-4832-8F90-68664FE200A3}">
  <sheetPr codeName="Feuil3"/>
  <dimension ref="A1:AO666"/>
  <sheetViews>
    <sheetView showRowColHeaders="0" workbookViewId="0">
      <selection activeCell="A54" sqref="A54"/>
    </sheetView>
  </sheetViews>
  <sheetFormatPr baseColWidth="10" defaultColWidth="0" defaultRowHeight="13.2" zeroHeight="1" x14ac:dyDescent="0.25"/>
  <cols>
    <col min="1" max="2" width="11.5546875" customWidth="1"/>
    <col min="3" max="3" width="22.6640625" customWidth="1"/>
    <col min="4" max="4" width="20.44140625" customWidth="1"/>
    <col min="5" max="5" width="20.6640625" customWidth="1"/>
    <col min="6" max="6" width="15.6640625" customWidth="1"/>
    <col min="7" max="7" width="11.5546875" customWidth="1"/>
    <col min="8" max="31" width="11.5546875" hidden="1" customWidth="1"/>
    <col min="32" max="32" width="19.77734375" hidden="1" customWidth="1"/>
    <col min="33" max="33" width="16" hidden="1" customWidth="1"/>
    <col min="34" max="37" width="11.5546875" hidden="1" customWidth="1"/>
    <col min="38" max="38" width="21.33203125" hidden="1" customWidth="1"/>
    <col min="39" max="41" width="0" hidden="1" customWidth="1"/>
    <col min="42" max="16384" width="11.5546875" hidden="1"/>
  </cols>
  <sheetData>
    <row r="1" spans="1:30" x14ac:dyDescent="0.2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row>
    <row r="2" spans="1:30" x14ac:dyDescent="0.2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row>
    <row r="3" spans="1:30" x14ac:dyDescent="0.2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row>
    <row r="4" spans="1:30" x14ac:dyDescent="0.2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row>
    <row r="5" spans="1:30" x14ac:dyDescent="0.2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1:30" x14ac:dyDescent="0.2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0" x14ac:dyDescent="0.2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row>
    <row r="8" spans="1:30"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1:30" x14ac:dyDescent="0.2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row>
    <row r="10" spans="1:30" x14ac:dyDescent="0.2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row>
    <row r="11" spans="1:30" x14ac:dyDescent="0.2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row>
    <row r="12" spans="1:30" x14ac:dyDescent="0.2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row>
    <row r="13" spans="1:30" x14ac:dyDescent="0.2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row>
    <row r="14" spans="1:30" x14ac:dyDescent="0.2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row>
    <row r="15" spans="1:30" x14ac:dyDescent="0.25">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row>
    <row r="16" spans="1:30" x14ac:dyDescent="0.2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row>
    <row r="17" spans="1:30" x14ac:dyDescent="0.2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row>
    <row r="18" spans="1:30" x14ac:dyDescent="0.2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row>
    <row r="19" spans="1:30" x14ac:dyDescent="0.2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row>
    <row r="20" spans="1:30" x14ac:dyDescent="0.25">
      <c r="A20" s="115"/>
      <c r="B20" s="115"/>
      <c r="C20" s="375" t="s">
        <v>207</v>
      </c>
      <c r="D20" s="376"/>
      <c r="E20" s="377"/>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row>
    <row r="21" spans="1:30" x14ac:dyDescent="0.25">
      <c r="A21" s="115"/>
      <c r="B21" s="115"/>
      <c r="C21" s="187" t="s">
        <v>197</v>
      </c>
      <c r="D21" s="187" t="s">
        <v>198</v>
      </c>
      <c r="E21" s="187" t="s">
        <v>103</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0" x14ac:dyDescent="0.25">
      <c r="A22" s="115"/>
      <c r="B22" s="115"/>
      <c r="C22" s="184" t="s">
        <v>196</v>
      </c>
      <c r="D22" s="188"/>
      <c r="E22" s="185" t="str">
        <f t="shared" ref="E22:E28" si="0">IF(OR(D22=0,D22=""),"",ROUND($AG$67*AI71,0)*D22)</f>
        <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row>
    <row r="23" spans="1:30" x14ac:dyDescent="0.25">
      <c r="A23" s="115"/>
      <c r="B23" s="115"/>
      <c r="C23" s="184" t="s">
        <v>199</v>
      </c>
      <c r="D23" s="188"/>
      <c r="E23" s="185" t="str">
        <f t="shared" si="0"/>
        <v/>
      </c>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row>
    <row r="24" spans="1:30" x14ac:dyDescent="0.25">
      <c r="A24" s="115"/>
      <c r="B24" s="115"/>
      <c r="C24" s="184" t="s">
        <v>200</v>
      </c>
      <c r="D24" s="188"/>
      <c r="E24" s="185" t="str">
        <f t="shared" si="0"/>
        <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1:30" x14ac:dyDescent="0.25">
      <c r="A25" s="115"/>
      <c r="B25" s="115"/>
      <c r="C25" s="184" t="s">
        <v>201</v>
      </c>
      <c r="D25" s="188"/>
      <c r="E25" s="185" t="str">
        <f t="shared" si="0"/>
        <v/>
      </c>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1:30" x14ac:dyDescent="0.25">
      <c r="A26" s="115"/>
      <c r="B26" s="115"/>
      <c r="C26" s="184" t="s">
        <v>202</v>
      </c>
      <c r="D26" s="188"/>
      <c r="E26" s="185" t="str">
        <f t="shared" si="0"/>
        <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1:30" x14ac:dyDescent="0.25">
      <c r="A27" s="115"/>
      <c r="B27" s="115"/>
      <c r="C27" s="184" t="s">
        <v>203</v>
      </c>
      <c r="D27" s="188"/>
      <c r="E27" s="185" t="str">
        <f t="shared" si="0"/>
        <v/>
      </c>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row>
    <row r="28" spans="1:30" x14ac:dyDescent="0.25">
      <c r="A28" s="115"/>
      <c r="B28" s="115"/>
      <c r="C28" s="184" t="s">
        <v>204</v>
      </c>
      <c r="D28" s="188"/>
      <c r="E28" s="185" t="str">
        <f t="shared" si="0"/>
        <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spans="1:30" x14ac:dyDescent="0.2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0" x14ac:dyDescent="0.25">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spans="1:30" x14ac:dyDescent="0.25">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row>
    <row r="32" spans="1:30" x14ac:dyDescent="0.2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row>
    <row r="33" spans="1:30" x14ac:dyDescent="0.2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row>
    <row r="34" spans="1:30" x14ac:dyDescent="0.2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row>
    <row r="35" spans="1:30" x14ac:dyDescent="0.2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1:30" x14ac:dyDescent="0.2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row>
    <row r="37" spans="1:30" x14ac:dyDescent="0.25">
      <c r="A37" s="115"/>
      <c r="B37" s="115"/>
      <c r="C37" s="117"/>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row>
    <row r="38" spans="1:30" x14ac:dyDescent="0.25">
      <c r="A38" s="115"/>
      <c r="B38" s="115"/>
      <c r="C38" s="117"/>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row>
    <row r="39" spans="1:30" x14ac:dyDescent="0.25">
      <c r="A39" s="115"/>
      <c r="B39" s="115"/>
      <c r="C39" s="117"/>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row>
    <row r="40" spans="1:30" x14ac:dyDescent="0.25">
      <c r="A40" s="115"/>
      <c r="B40" s="115"/>
      <c r="C40" s="117"/>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row>
    <row r="41" spans="1:30" x14ac:dyDescent="0.25">
      <c r="A41" s="115"/>
      <c r="B41" s="115"/>
      <c r="C41" s="117"/>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row r="42" spans="1:30" x14ac:dyDescent="0.2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row>
    <row r="43" spans="1:30" x14ac:dyDescent="0.2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row>
    <row r="44" spans="1:30" x14ac:dyDescent="0.2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row>
    <row r="45" spans="1:30" x14ac:dyDescent="0.2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row>
    <row r="46" spans="1:30" x14ac:dyDescent="0.2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spans="1:30" x14ac:dyDescent="0.2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48" spans="1:30" x14ac:dyDescent="0.2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row>
    <row r="49" spans="1:30" x14ac:dyDescent="0.25">
      <c r="A49" s="115"/>
      <c r="B49" s="115"/>
      <c r="C49" s="115"/>
      <c r="D49" s="115"/>
      <c r="E49" s="115"/>
      <c r="F49" s="117"/>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1:30" x14ac:dyDescent="0.25">
      <c r="A50" s="115"/>
      <c r="B50" s="115"/>
      <c r="C50" s="375" t="s">
        <v>206</v>
      </c>
      <c r="D50" s="376"/>
      <c r="E50" s="377"/>
      <c r="F50" s="181"/>
      <c r="G50" s="117"/>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spans="1:30" x14ac:dyDescent="0.25">
      <c r="A51" s="115"/>
      <c r="B51" s="115"/>
      <c r="C51" s="180" t="s">
        <v>197</v>
      </c>
      <c r="D51" s="180" t="s">
        <v>198</v>
      </c>
      <c r="E51" s="180" t="s">
        <v>103</v>
      </c>
      <c r="F51" s="182"/>
      <c r="G51" s="117"/>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spans="1:30" x14ac:dyDescent="0.25">
      <c r="A52" s="115"/>
      <c r="B52" s="115"/>
      <c r="C52" s="184" t="s">
        <v>196</v>
      </c>
      <c r="D52" s="188"/>
      <c r="E52" s="185" t="str">
        <f>IF(OR(D52=0,D52=""),"",ROUND($AM$67*AO71,0)*Ventilation!D52)</f>
        <v/>
      </c>
      <c r="F52" s="183"/>
      <c r="G52" s="117"/>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1:30" x14ac:dyDescent="0.25">
      <c r="A53" s="115"/>
      <c r="B53" s="115"/>
      <c r="C53" s="184" t="s">
        <v>199</v>
      </c>
      <c r="D53" s="188"/>
      <c r="E53" s="185" t="str">
        <f>IF(OR(D53=0,D53=""),"",ROUND($AM$67*AO72,0)*Ventilation!D53)</f>
        <v/>
      </c>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1:30" x14ac:dyDescent="0.25">
      <c r="A54" s="115"/>
      <c r="B54" s="115"/>
      <c r="C54" s="184" t="s">
        <v>200</v>
      </c>
      <c r="D54" s="188"/>
      <c r="E54" s="185" t="str">
        <f>IF(OR(D54=0,D54=""),"",ROUND($AM$67*AO73,0)*Ventilation!D54)</f>
        <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1:30" x14ac:dyDescent="0.25">
      <c r="A55" s="115"/>
      <c r="B55" s="115"/>
      <c r="C55" s="184" t="s">
        <v>201</v>
      </c>
      <c r="D55" s="188">
        <v>1</v>
      </c>
      <c r="E55" s="185">
        <f>IF(OR(D55=0,D55=""),"",ROUND($AM$67*AO74,0)*Ventilation!D55)</f>
        <v>15375</v>
      </c>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row r="56" spans="1:30" x14ac:dyDescent="0.25">
      <c r="A56" s="115"/>
      <c r="B56" s="115"/>
      <c r="C56" s="184" t="s">
        <v>202</v>
      </c>
      <c r="D56" s="188"/>
      <c r="E56" s="185" t="str">
        <f>IF(OR(D56=0,D56=""),"",ROUND($AM$67*AO75,0)*Ventilation!D56)</f>
        <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row>
    <row r="57" spans="1:30" x14ac:dyDescent="0.25">
      <c r="A57" s="115"/>
      <c r="B57" s="115"/>
      <c r="C57" s="184" t="s">
        <v>203</v>
      </c>
      <c r="D57" s="188"/>
      <c r="E57" s="185" t="str">
        <f>IF(OR(D57=0,D57=""),"",ROUND($AM$67*AO76,0)*Ventilation!D57)</f>
        <v/>
      </c>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row>
    <row r="58" spans="1:30" x14ac:dyDescent="0.25">
      <c r="A58" s="115"/>
      <c r="B58" s="115"/>
      <c r="C58" s="184" t="s">
        <v>204</v>
      </c>
      <c r="D58" s="188"/>
      <c r="E58" s="185" t="str">
        <f>IF(OR(D58=0,D58=""),"",ROUND($AM$67*AO77,0)*Ventilation!D58)</f>
        <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1:30" x14ac:dyDescent="0.2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spans="1:30" x14ac:dyDescent="0.2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1:30" x14ac:dyDescent="0.25">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1:30" x14ac:dyDescent="0.2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1:30" x14ac:dyDescent="0.25">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1:30" x14ac:dyDescent="0.25">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1:41" x14ac:dyDescent="0.25">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1:41" ht="14.4" hidden="1" x14ac:dyDescent="0.25">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6"/>
      <c r="AF66" s="87" t="s">
        <v>111</v>
      </c>
      <c r="AG66" s="16"/>
      <c r="AL66" s="77" t="s">
        <v>111</v>
      </c>
      <c r="AM66" s="16"/>
    </row>
    <row r="67" spans="1:41" ht="14.4" hidden="1" x14ac:dyDescent="0.25">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6"/>
      <c r="AF67" s="16" t="s">
        <v>112</v>
      </c>
      <c r="AG67" s="16">
        <f>IF('Calcul du K'!J124&lt;=20,0.75,0.5)</f>
        <v>0.5</v>
      </c>
      <c r="AL67" s="77" t="s">
        <v>112</v>
      </c>
      <c r="AM67" s="16">
        <f>IF('Calcul du K'!J124&lt;=20,0.75,0.5)</f>
        <v>0.5</v>
      </c>
    </row>
    <row r="68" spans="1:41" hidden="1" x14ac:dyDescent="0.2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6"/>
      <c r="AL68" s="16"/>
      <c r="AM68" s="16"/>
    </row>
    <row r="69" spans="1:41" hidden="1" x14ac:dyDescent="0.2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6"/>
    </row>
    <row r="70" spans="1:41" ht="13.8" hidden="1" thickBot="1" x14ac:dyDescent="0.3">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6"/>
      <c r="AF70" s="55" t="s">
        <v>92</v>
      </c>
      <c r="AG70" s="55"/>
      <c r="AH70" s="61"/>
      <c r="AI70" s="16"/>
      <c r="AJ70" s="16"/>
      <c r="AK70" s="16"/>
      <c r="AL70" s="55" t="s">
        <v>91</v>
      </c>
      <c r="AN70" s="55"/>
      <c r="AO70" s="61"/>
    </row>
    <row r="71" spans="1:41" ht="15" hidden="1" thickBot="1" x14ac:dyDescent="0.3">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6">
        <v>2999.99</v>
      </c>
      <c r="AF71" s="62" t="s">
        <v>104</v>
      </c>
      <c r="AG71" s="63">
        <f t="shared" ref="AG71:AG77" si="1">AI71*0.75</f>
        <v>1200</v>
      </c>
      <c r="AH71" s="63">
        <f t="shared" ref="AH71:AH77" si="2">AI71*0.5</f>
        <v>800</v>
      </c>
      <c r="AI71" s="65">
        <v>1600</v>
      </c>
      <c r="AK71" s="16">
        <v>2999.99</v>
      </c>
      <c r="AL71" s="62" t="s">
        <v>104</v>
      </c>
      <c r="AM71" s="63">
        <f>AO71*0.75</f>
        <v>11250</v>
      </c>
      <c r="AN71" s="63">
        <f>AO71*0.5</f>
        <v>7500</v>
      </c>
      <c r="AO71" s="65">
        <v>15000</v>
      </c>
    </row>
    <row r="72" spans="1:41" ht="15" hidden="1" thickBot="1" x14ac:dyDescent="0.3">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6">
        <v>5000.99</v>
      </c>
      <c r="AF72" s="64" t="s">
        <v>105</v>
      </c>
      <c r="AG72" s="63">
        <f t="shared" si="1"/>
        <v>1425</v>
      </c>
      <c r="AH72" s="63">
        <f t="shared" si="2"/>
        <v>950</v>
      </c>
      <c r="AI72" s="65">
        <v>1900</v>
      </c>
      <c r="AK72" s="16">
        <v>5000.99</v>
      </c>
      <c r="AL72" s="64" t="s">
        <v>105</v>
      </c>
      <c r="AM72" s="63">
        <f t="shared" ref="AM72:AM77" si="3">AO72*0.75</f>
        <v>12900</v>
      </c>
      <c r="AN72" s="63">
        <f t="shared" ref="AN72:AN77" si="4">AO72*0.5</f>
        <v>8600</v>
      </c>
      <c r="AO72" s="65">
        <v>17200</v>
      </c>
    </row>
    <row r="73" spans="1:41" ht="15" hidden="1" thickBot="1" x14ac:dyDescent="0.3">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6">
        <v>10000.99</v>
      </c>
      <c r="AF73" s="64" t="s">
        <v>106</v>
      </c>
      <c r="AG73" s="63">
        <f t="shared" si="1"/>
        <v>2887.5</v>
      </c>
      <c r="AH73" s="63">
        <f t="shared" si="2"/>
        <v>1925</v>
      </c>
      <c r="AI73" s="65">
        <v>3850</v>
      </c>
      <c r="AK73" s="16">
        <v>10000.99</v>
      </c>
      <c r="AL73" s="64" t="s">
        <v>106</v>
      </c>
      <c r="AM73" s="63">
        <f t="shared" si="3"/>
        <v>16650</v>
      </c>
      <c r="AN73" s="63">
        <f t="shared" si="4"/>
        <v>11100</v>
      </c>
      <c r="AO73" s="65">
        <v>22200</v>
      </c>
    </row>
    <row r="74" spans="1:41" ht="15" hidden="1" thickBot="1" x14ac:dyDescent="0.3">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4">
        <v>15000.99</v>
      </c>
      <c r="AF74" s="64" t="s">
        <v>107</v>
      </c>
      <c r="AG74" s="63">
        <f t="shared" si="1"/>
        <v>3037.5</v>
      </c>
      <c r="AH74" s="63">
        <f t="shared" si="2"/>
        <v>2025</v>
      </c>
      <c r="AI74" s="65">
        <v>4050</v>
      </c>
      <c r="AK74" s="14">
        <v>15000.99</v>
      </c>
      <c r="AL74" s="64" t="s">
        <v>107</v>
      </c>
      <c r="AM74" s="63">
        <f t="shared" si="3"/>
        <v>23062.5</v>
      </c>
      <c r="AN74" s="63">
        <f t="shared" si="4"/>
        <v>15375</v>
      </c>
      <c r="AO74" s="65">
        <v>30750</v>
      </c>
    </row>
    <row r="75" spans="1:41" ht="15" hidden="1" thickBot="1" x14ac:dyDescent="0.3">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4">
        <v>20000.990000000002</v>
      </c>
      <c r="AF75" s="64" t="s">
        <v>108</v>
      </c>
      <c r="AG75" s="63">
        <f t="shared" si="1"/>
        <v>3225</v>
      </c>
      <c r="AH75" s="63">
        <f t="shared" si="2"/>
        <v>2150</v>
      </c>
      <c r="AI75" s="65">
        <v>4300</v>
      </c>
      <c r="AK75" s="14">
        <v>20000.990000000002</v>
      </c>
      <c r="AL75" s="64" t="s">
        <v>108</v>
      </c>
      <c r="AM75" s="63">
        <f t="shared" si="3"/>
        <v>46350</v>
      </c>
      <c r="AN75" s="63">
        <f t="shared" si="4"/>
        <v>30900</v>
      </c>
      <c r="AO75" s="65">
        <v>61800</v>
      </c>
    </row>
    <row r="76" spans="1:41" ht="15" hidden="1" thickBot="1" x14ac:dyDescent="0.3">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4">
        <v>25000.99</v>
      </c>
      <c r="AF76" s="64" t="s">
        <v>109</v>
      </c>
      <c r="AG76" s="63">
        <f t="shared" si="1"/>
        <v>3675</v>
      </c>
      <c r="AH76" s="63">
        <f t="shared" si="2"/>
        <v>2450</v>
      </c>
      <c r="AI76" s="65">
        <v>4900</v>
      </c>
      <c r="AK76" s="14">
        <v>25000.99</v>
      </c>
      <c r="AL76" s="64" t="s">
        <v>109</v>
      </c>
      <c r="AM76" s="63">
        <f t="shared" si="3"/>
        <v>54000</v>
      </c>
      <c r="AN76" s="63">
        <f t="shared" si="4"/>
        <v>36000</v>
      </c>
      <c r="AO76" s="65">
        <v>72000</v>
      </c>
    </row>
    <row r="77" spans="1:41" ht="15" hidden="1" thickBot="1" x14ac:dyDescent="0.3">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4">
        <v>999999</v>
      </c>
      <c r="AF77" s="64" t="s">
        <v>110</v>
      </c>
      <c r="AG77" s="63">
        <f t="shared" si="1"/>
        <v>4350</v>
      </c>
      <c r="AH77" s="63">
        <f t="shared" si="2"/>
        <v>2900</v>
      </c>
      <c r="AI77" s="65">
        <v>5800</v>
      </c>
      <c r="AK77" s="14">
        <v>999999</v>
      </c>
      <c r="AL77" s="64" t="s">
        <v>110</v>
      </c>
      <c r="AM77" s="63">
        <f t="shared" si="3"/>
        <v>69187.5</v>
      </c>
      <c r="AN77" s="63">
        <f t="shared" si="4"/>
        <v>46125</v>
      </c>
      <c r="AO77" s="65">
        <v>92250</v>
      </c>
    </row>
    <row r="78" spans="1:41" hidden="1" x14ac:dyDescent="0.2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row>
    <row r="79" spans="1:41" hidden="1" x14ac:dyDescent="0.2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row>
    <row r="80" spans="1:41" hidden="1" x14ac:dyDescent="0.2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row>
    <row r="81" spans="1:30" hidden="1" x14ac:dyDescent="0.2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row>
    <row r="82" spans="1:30" hidden="1" x14ac:dyDescent="0.2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row>
    <row r="83" spans="1:30" hidden="1" x14ac:dyDescent="0.2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row>
    <row r="84" spans="1:30" hidden="1" x14ac:dyDescent="0.2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row>
    <row r="85" spans="1:30" hidden="1" x14ac:dyDescent="0.2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row>
    <row r="86" spans="1:30" hidden="1" x14ac:dyDescent="0.2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row>
    <row r="87" spans="1:30" hidden="1" x14ac:dyDescent="0.2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row>
    <row r="88" spans="1:30" hidden="1" x14ac:dyDescent="0.2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row>
    <row r="89" spans="1:30" hidden="1" x14ac:dyDescent="0.2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row>
    <row r="90" spans="1:30" hidden="1" x14ac:dyDescent="0.2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row>
    <row r="91" spans="1:30" hidden="1" x14ac:dyDescent="0.2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row>
    <row r="92" spans="1:30" hidden="1" x14ac:dyDescent="0.2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row>
    <row r="93" spans="1:30" hidden="1" x14ac:dyDescent="0.2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row>
    <row r="94" spans="1:30" hidden="1" x14ac:dyDescent="0.2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row>
    <row r="95" spans="1:30" hidden="1" x14ac:dyDescent="0.25">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row>
    <row r="96" spans="1:30" hidden="1" x14ac:dyDescent="0.25">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row>
    <row r="97" spans="1:30" hidden="1" x14ac:dyDescent="0.2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row>
    <row r="98" spans="1:30" hidden="1" x14ac:dyDescent="0.2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row>
    <row r="99" spans="1:30" hidden="1" x14ac:dyDescent="0.2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row>
    <row r="100" spans="1:30" hidden="1" x14ac:dyDescent="0.2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row>
    <row r="101" spans="1:30" hidden="1" x14ac:dyDescent="0.2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row>
    <row r="102" spans="1:30" hidden="1" x14ac:dyDescent="0.2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row>
    <row r="103" spans="1:30" hidden="1" x14ac:dyDescent="0.2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row>
    <row r="104" spans="1:30" hidden="1" x14ac:dyDescent="0.2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row>
    <row r="105" spans="1:30" hidden="1" x14ac:dyDescent="0.2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row>
    <row r="106" spans="1:30" hidden="1" x14ac:dyDescent="0.2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row>
    <row r="107" spans="1:30" hidden="1" x14ac:dyDescent="0.2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row>
    <row r="108" spans="1:30" hidden="1" x14ac:dyDescent="0.2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row>
    <row r="109" spans="1:30" hidden="1" x14ac:dyDescent="0.2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row>
    <row r="110" spans="1:30" hidden="1" x14ac:dyDescent="0.2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row>
    <row r="111" spans="1:30" hidden="1" x14ac:dyDescent="0.2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row>
    <row r="112" spans="1:30" hidden="1" x14ac:dyDescent="0.2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row>
    <row r="113" spans="1:30" hidden="1" x14ac:dyDescent="0.2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row>
    <row r="114" spans="1:30" hidden="1"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row>
    <row r="115" spans="1:30" hidden="1" x14ac:dyDescent="0.2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row>
    <row r="116" spans="1:30" hidden="1" x14ac:dyDescent="0.2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row>
    <row r="117" spans="1:30" hidden="1" x14ac:dyDescent="0.2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row>
    <row r="118" spans="1:30" hidden="1" x14ac:dyDescent="0.2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row>
    <row r="119" spans="1:30" hidden="1" x14ac:dyDescent="0.2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row>
    <row r="120" spans="1:30" hidden="1" x14ac:dyDescent="0.2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row>
    <row r="121" spans="1:30" hidden="1" x14ac:dyDescent="0.2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row>
    <row r="122" spans="1:30" hidden="1" x14ac:dyDescent="0.2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row>
    <row r="123" spans="1:30" hidden="1" x14ac:dyDescent="0.2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row>
    <row r="124" spans="1:30" hidden="1" x14ac:dyDescent="0.2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row>
    <row r="125" spans="1:30" hidden="1" x14ac:dyDescent="0.2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row>
    <row r="126" spans="1:30" hidden="1" x14ac:dyDescent="0.2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row>
    <row r="127" spans="1:30" hidden="1" x14ac:dyDescent="0.2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row>
    <row r="128" spans="1:30" hidden="1" x14ac:dyDescent="0.2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row>
    <row r="129" spans="1:30" hidden="1" x14ac:dyDescent="0.2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row>
    <row r="130" spans="1:30" hidden="1"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row>
    <row r="131" spans="1:30" hidden="1" x14ac:dyDescent="0.2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row>
    <row r="132" spans="1:30" hidden="1" x14ac:dyDescent="0.2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row>
    <row r="133" spans="1:30" hidden="1" x14ac:dyDescent="0.2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row>
    <row r="134" spans="1:30" hidden="1" x14ac:dyDescent="0.2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row>
    <row r="135" spans="1:30" hidden="1" x14ac:dyDescent="0.2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row>
    <row r="136" spans="1:30" hidden="1" x14ac:dyDescent="0.2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row>
    <row r="137" spans="1:30" hidden="1" x14ac:dyDescent="0.2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row>
    <row r="138" spans="1:30" hidden="1" x14ac:dyDescent="0.2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row>
    <row r="139" spans="1:30" hidden="1" x14ac:dyDescent="0.2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row>
    <row r="140" spans="1:30" hidden="1" x14ac:dyDescent="0.2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row>
    <row r="141" spans="1:30" hidden="1" x14ac:dyDescent="0.2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row>
    <row r="142" spans="1:30" hidden="1" x14ac:dyDescent="0.2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row>
    <row r="143" spans="1:30" hidden="1" x14ac:dyDescent="0.2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row>
    <row r="144" spans="1:30" hidden="1" x14ac:dyDescent="0.2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row>
    <row r="145" spans="1:30" hidden="1" x14ac:dyDescent="0.2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row>
    <row r="146" spans="1:30" hidden="1" x14ac:dyDescent="0.2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row>
    <row r="147" spans="1:30" hidden="1" x14ac:dyDescent="0.2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row>
    <row r="148" spans="1:30" hidden="1"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row>
    <row r="149" spans="1:30" hidden="1" x14ac:dyDescent="0.2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row>
    <row r="150" spans="1:30" hidden="1" x14ac:dyDescent="0.2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row>
    <row r="151" spans="1:30" hidden="1" x14ac:dyDescent="0.2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row>
    <row r="152" spans="1:30" hidden="1"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row>
    <row r="153" spans="1:30" hidden="1" x14ac:dyDescent="0.2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row>
    <row r="154" spans="1:30" hidden="1"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row>
    <row r="155" spans="1:30" hidden="1" x14ac:dyDescent="0.2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row>
    <row r="156" spans="1:30" hidden="1" x14ac:dyDescent="0.2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row>
    <row r="157" spans="1:30" hidden="1" x14ac:dyDescent="0.2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row>
    <row r="158" spans="1:30" hidden="1" x14ac:dyDescent="0.2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row>
    <row r="159" spans="1:30" hidden="1" x14ac:dyDescent="0.2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row>
    <row r="160" spans="1:30" hidden="1" x14ac:dyDescent="0.2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row>
    <row r="161" spans="1:30" hidden="1" x14ac:dyDescent="0.2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row>
    <row r="162" spans="1:30" hidden="1" x14ac:dyDescent="0.2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row>
    <row r="163" spans="1:30" hidden="1" x14ac:dyDescent="0.2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row>
    <row r="164" spans="1:30" hidden="1" x14ac:dyDescent="0.2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row>
    <row r="165" spans="1:30" hidden="1" x14ac:dyDescent="0.2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row>
    <row r="166" spans="1:30" hidden="1" x14ac:dyDescent="0.2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row>
    <row r="167" spans="1:30" hidden="1" x14ac:dyDescent="0.2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row>
    <row r="168" spans="1:30" hidden="1" x14ac:dyDescent="0.2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row>
    <row r="169" spans="1:30" hidden="1" x14ac:dyDescent="0.2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row>
    <row r="170" spans="1:30" hidden="1" x14ac:dyDescent="0.2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row>
    <row r="171" spans="1:30" hidden="1"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row>
    <row r="172" spans="1:30" hidden="1" x14ac:dyDescent="0.2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row>
    <row r="173" spans="1:30" hidden="1"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row>
    <row r="174" spans="1:30" hidden="1" x14ac:dyDescent="0.2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row>
    <row r="175" spans="1:30" hidden="1" x14ac:dyDescent="0.2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row>
    <row r="176" spans="1:30" hidden="1" x14ac:dyDescent="0.2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row>
    <row r="177" spans="1:30" hidden="1" x14ac:dyDescent="0.2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row>
    <row r="178" spans="1:30" hidden="1" x14ac:dyDescent="0.2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row>
    <row r="179" spans="1:30" hidden="1" x14ac:dyDescent="0.2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row>
    <row r="180" spans="1:30" hidden="1" x14ac:dyDescent="0.2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row>
    <row r="181" spans="1:30" hidden="1" x14ac:dyDescent="0.2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row>
    <row r="182" spans="1:30" hidden="1" x14ac:dyDescent="0.2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row>
    <row r="183" spans="1:30" hidden="1" x14ac:dyDescent="0.2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row>
    <row r="184" spans="1:30" hidden="1" x14ac:dyDescent="0.2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row>
    <row r="185" spans="1:30" hidden="1" x14ac:dyDescent="0.2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row>
    <row r="186" spans="1:30" hidden="1" x14ac:dyDescent="0.2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row>
    <row r="187" spans="1:30" hidden="1" x14ac:dyDescent="0.2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row>
    <row r="188" spans="1:30" hidden="1" x14ac:dyDescent="0.2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row>
    <row r="189" spans="1:30" hidden="1" x14ac:dyDescent="0.2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row>
    <row r="190" spans="1:30" hidden="1" x14ac:dyDescent="0.2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row>
    <row r="191" spans="1:30" hidden="1" x14ac:dyDescent="0.2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row>
    <row r="192" spans="1:30" hidden="1"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row>
    <row r="193" spans="1:30" hidden="1" x14ac:dyDescent="0.2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row>
    <row r="194" spans="1:30" hidden="1" x14ac:dyDescent="0.2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row>
    <row r="195" spans="1:30" hidden="1" x14ac:dyDescent="0.2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row>
    <row r="196" spans="1:30" hidden="1" x14ac:dyDescent="0.2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row>
    <row r="197" spans="1:30" hidden="1" x14ac:dyDescent="0.2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row>
    <row r="198" spans="1:30" hidden="1" x14ac:dyDescent="0.2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row>
    <row r="199" spans="1:30" hidden="1" x14ac:dyDescent="0.2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row>
    <row r="200" spans="1:30" hidden="1" x14ac:dyDescent="0.2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row>
    <row r="201" spans="1:30" hidden="1" x14ac:dyDescent="0.2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row>
    <row r="202" spans="1:30" hidden="1" x14ac:dyDescent="0.2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row>
    <row r="203" spans="1:30" hidden="1" x14ac:dyDescent="0.2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row>
    <row r="204" spans="1:30" hidden="1" x14ac:dyDescent="0.2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row>
    <row r="205" spans="1:30" hidden="1" x14ac:dyDescent="0.2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row>
    <row r="206" spans="1:30" hidden="1" x14ac:dyDescent="0.2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row>
    <row r="207" spans="1:30" hidden="1" x14ac:dyDescent="0.2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row>
    <row r="208" spans="1:30" hidden="1" x14ac:dyDescent="0.2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row>
    <row r="209" spans="1:30" hidden="1" x14ac:dyDescent="0.2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row>
    <row r="210" spans="1:30" hidden="1" x14ac:dyDescent="0.2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row>
    <row r="211" spans="1:30" hidden="1" x14ac:dyDescent="0.2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row>
    <row r="212" spans="1:30" hidden="1" x14ac:dyDescent="0.2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row>
    <row r="213" spans="1:30" hidden="1" x14ac:dyDescent="0.2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row>
    <row r="214" spans="1:30" hidden="1" x14ac:dyDescent="0.2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row>
    <row r="215" spans="1:30" hidden="1" x14ac:dyDescent="0.2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row>
    <row r="216" spans="1:30" hidden="1" x14ac:dyDescent="0.2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row>
    <row r="217" spans="1:30" hidden="1"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row>
    <row r="218" spans="1:30" hidden="1" x14ac:dyDescent="0.2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row>
    <row r="219" spans="1:30" hidden="1" x14ac:dyDescent="0.2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row>
    <row r="220" spans="1:30" hidden="1" x14ac:dyDescent="0.2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row>
    <row r="221" spans="1:30" hidden="1" x14ac:dyDescent="0.2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row>
    <row r="222" spans="1:30" hidden="1" x14ac:dyDescent="0.2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row>
    <row r="223" spans="1:30" hidden="1" x14ac:dyDescent="0.2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row>
    <row r="224" spans="1:30" hidden="1" x14ac:dyDescent="0.2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row>
    <row r="225" spans="1:30" hidden="1" x14ac:dyDescent="0.2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row>
    <row r="226" spans="1:30" hidden="1" x14ac:dyDescent="0.2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row>
    <row r="227" spans="1:30" hidden="1" x14ac:dyDescent="0.2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row>
    <row r="228" spans="1:30" hidden="1" x14ac:dyDescent="0.2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row>
    <row r="229" spans="1:30" hidden="1" x14ac:dyDescent="0.2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row>
    <row r="230" spans="1:30" hidden="1" x14ac:dyDescent="0.2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row>
    <row r="231" spans="1:30" hidden="1" x14ac:dyDescent="0.2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row>
    <row r="232" spans="1:30" hidden="1" x14ac:dyDescent="0.2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row>
    <row r="233" spans="1:30" hidden="1" x14ac:dyDescent="0.2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row>
    <row r="234" spans="1:30" hidden="1" x14ac:dyDescent="0.2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row>
    <row r="235" spans="1:30" hidden="1" x14ac:dyDescent="0.2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row>
    <row r="236" spans="1:30" hidden="1" x14ac:dyDescent="0.2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row>
    <row r="237" spans="1:30" hidden="1" x14ac:dyDescent="0.2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spans="1:30" hidden="1" x14ac:dyDescent="0.2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row>
    <row r="239" spans="1:30" hidden="1" x14ac:dyDescent="0.2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row>
    <row r="240" spans="1:30" hidden="1" x14ac:dyDescent="0.2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row>
    <row r="241" spans="1:30" hidden="1" x14ac:dyDescent="0.2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row>
    <row r="242" spans="1:30" hidden="1" x14ac:dyDescent="0.2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row>
    <row r="243" spans="1:30" hidden="1" x14ac:dyDescent="0.2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row>
    <row r="244" spans="1:30" hidden="1" x14ac:dyDescent="0.2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row>
    <row r="245" spans="1:30" hidden="1" x14ac:dyDescent="0.2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row>
    <row r="246" spans="1:30" hidden="1" x14ac:dyDescent="0.2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row>
    <row r="247" spans="1:30" hidden="1" x14ac:dyDescent="0.2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row>
    <row r="248" spans="1:30" hidden="1" x14ac:dyDescent="0.2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row>
    <row r="249" spans="1:30" hidden="1" x14ac:dyDescent="0.2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row>
    <row r="250" spans="1:30" hidden="1" x14ac:dyDescent="0.2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row>
    <row r="251" spans="1:30" hidden="1" x14ac:dyDescent="0.2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row>
    <row r="252" spans="1:30" hidden="1" x14ac:dyDescent="0.2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row>
    <row r="253" spans="1:30" hidden="1" x14ac:dyDescent="0.2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row>
    <row r="254" spans="1:30" hidden="1" x14ac:dyDescent="0.2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row>
    <row r="255" spans="1:30" hidden="1" x14ac:dyDescent="0.2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row>
    <row r="256" spans="1:30" hidden="1" x14ac:dyDescent="0.2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row>
    <row r="257" spans="1:30" hidden="1" x14ac:dyDescent="0.2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row>
    <row r="258" spans="1:30" hidden="1" x14ac:dyDescent="0.2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row>
    <row r="259" spans="1:30" hidden="1" x14ac:dyDescent="0.2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row>
    <row r="260" spans="1:30" hidden="1" x14ac:dyDescent="0.2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row>
    <row r="261" spans="1:30" hidden="1" x14ac:dyDescent="0.2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row>
    <row r="262" spans="1:30" hidden="1" x14ac:dyDescent="0.25">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row>
    <row r="263" spans="1:30" hidden="1" x14ac:dyDescent="0.25">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row>
    <row r="264" spans="1:30" hidden="1" x14ac:dyDescent="0.2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row>
    <row r="265" spans="1:30" hidden="1" x14ac:dyDescent="0.2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row>
    <row r="266" spans="1:30" hidden="1" x14ac:dyDescent="0.25">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row>
    <row r="267" spans="1:30" hidden="1" x14ac:dyDescent="0.25">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row>
    <row r="268" spans="1:30" hidden="1" x14ac:dyDescent="0.25">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row>
    <row r="269" spans="1:30" hidden="1" x14ac:dyDescent="0.25">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row>
    <row r="270" spans="1:30" hidden="1" x14ac:dyDescent="0.25">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row>
    <row r="271" spans="1:30" hidden="1" x14ac:dyDescent="0.2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row>
    <row r="272" spans="1:30" hidden="1" x14ac:dyDescent="0.25">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row>
    <row r="273" spans="1:30" hidden="1" x14ac:dyDescent="0.25">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row>
    <row r="274" spans="1:30" hidden="1" x14ac:dyDescent="0.25">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row>
    <row r="275" spans="1:30" hidden="1" x14ac:dyDescent="0.2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row>
    <row r="276" spans="1:30" hidden="1" x14ac:dyDescent="0.25">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row>
    <row r="277" spans="1:30" hidden="1" x14ac:dyDescent="0.2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row>
    <row r="278" spans="1:30" hidden="1" x14ac:dyDescent="0.2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row>
    <row r="279" spans="1:30" hidden="1" x14ac:dyDescent="0.2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row>
    <row r="280" spans="1:30" hidden="1" x14ac:dyDescent="0.25">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row>
    <row r="281" spans="1:30" hidden="1" x14ac:dyDescent="0.25">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row>
    <row r="282" spans="1:30" hidden="1" x14ac:dyDescent="0.25">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row>
    <row r="283" spans="1:30" hidden="1" x14ac:dyDescent="0.25">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row>
    <row r="284" spans="1:30" hidden="1" x14ac:dyDescent="0.25">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row>
    <row r="285" spans="1:30" hidden="1" x14ac:dyDescent="0.2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row>
    <row r="286" spans="1:30" hidden="1" x14ac:dyDescent="0.25">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row>
    <row r="287" spans="1:30" hidden="1" x14ac:dyDescent="0.25">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row>
    <row r="288" spans="1:30" hidden="1" x14ac:dyDescent="0.25">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row>
    <row r="289" spans="1:30" hidden="1" x14ac:dyDescent="0.25">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row>
    <row r="290" spans="1:30" hidden="1" x14ac:dyDescent="0.2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row>
    <row r="291" spans="1:30" hidden="1" x14ac:dyDescent="0.25">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row>
    <row r="292" spans="1:30" hidden="1" x14ac:dyDescent="0.25">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row>
    <row r="293" spans="1:30" hidden="1" x14ac:dyDescent="0.25">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row>
    <row r="294" spans="1:30" hidden="1" x14ac:dyDescent="0.2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row>
    <row r="295" spans="1:30" hidden="1" x14ac:dyDescent="0.2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row>
    <row r="296" spans="1:30" hidden="1" x14ac:dyDescent="0.25">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row>
    <row r="297" spans="1:30" hidden="1" x14ac:dyDescent="0.25">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row>
    <row r="298" spans="1:30" hidden="1" x14ac:dyDescent="0.25">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row>
    <row r="299" spans="1:30" hidden="1" x14ac:dyDescent="0.2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row>
    <row r="300" spans="1:30" hidden="1" x14ac:dyDescent="0.25">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row>
    <row r="301" spans="1:30" hidden="1" x14ac:dyDescent="0.25">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row>
    <row r="302" spans="1:30" hidden="1" x14ac:dyDescent="0.25">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row>
    <row r="303" spans="1:30" hidden="1" x14ac:dyDescent="0.25">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row>
    <row r="304" spans="1:30" hidden="1" x14ac:dyDescent="0.25">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row>
    <row r="305" spans="1:30" hidden="1" x14ac:dyDescent="0.25">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row>
    <row r="306" spans="1:30" hidden="1" x14ac:dyDescent="0.25">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row>
    <row r="307" spans="1:30" hidden="1" x14ac:dyDescent="0.25">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row>
    <row r="308" spans="1:30" hidden="1" x14ac:dyDescent="0.25">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row>
    <row r="309" spans="1:30" hidden="1" x14ac:dyDescent="0.25">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row>
    <row r="310" spans="1:30" hidden="1" x14ac:dyDescent="0.25">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row>
    <row r="311" spans="1:30" hidden="1" x14ac:dyDescent="0.25">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row>
    <row r="312" spans="1:30" hidden="1" x14ac:dyDescent="0.25">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row>
    <row r="313" spans="1:30" hidden="1" x14ac:dyDescent="0.25">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row>
    <row r="314" spans="1:30" hidden="1" x14ac:dyDescent="0.25">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row>
    <row r="315" spans="1:30" hidden="1" x14ac:dyDescent="0.25">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row>
    <row r="316" spans="1:30" hidden="1" x14ac:dyDescent="0.25">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row>
    <row r="317" spans="1:30" hidden="1" x14ac:dyDescent="0.25">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row>
    <row r="318" spans="1:30" hidden="1" x14ac:dyDescent="0.25">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row>
    <row r="319" spans="1:30" hidden="1" x14ac:dyDescent="0.25">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row>
    <row r="320" spans="1:30" hidden="1" x14ac:dyDescent="0.25">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row>
    <row r="321" spans="1:30" hidden="1" x14ac:dyDescent="0.25">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row>
    <row r="322" spans="1:30" hidden="1" x14ac:dyDescent="0.25">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row>
    <row r="323" spans="1:30" hidden="1" x14ac:dyDescent="0.25">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row>
    <row r="324" spans="1:30" hidden="1" x14ac:dyDescent="0.25">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row>
    <row r="325" spans="1:30" hidden="1" x14ac:dyDescent="0.25">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row>
    <row r="326" spans="1:30" hidden="1" x14ac:dyDescent="0.25">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row>
    <row r="327" spans="1:30" hidden="1" x14ac:dyDescent="0.25">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row>
    <row r="328" spans="1:30" hidden="1" x14ac:dyDescent="0.25">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row>
    <row r="329" spans="1:30" hidden="1" x14ac:dyDescent="0.25">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row>
    <row r="330" spans="1:30" hidden="1" x14ac:dyDescent="0.25">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row>
    <row r="331" spans="1:30" hidden="1" x14ac:dyDescent="0.25">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row>
    <row r="332" spans="1:30" hidden="1" x14ac:dyDescent="0.25">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row>
    <row r="333" spans="1:30" hidden="1" x14ac:dyDescent="0.25">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row>
    <row r="334" spans="1:30" hidden="1" x14ac:dyDescent="0.25">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row>
    <row r="335" spans="1:30" hidden="1" x14ac:dyDescent="0.2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row>
    <row r="336" spans="1:30" hidden="1" x14ac:dyDescent="0.25">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row>
    <row r="337" spans="1:30" hidden="1" x14ac:dyDescent="0.25">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row>
    <row r="338" spans="1:30" hidden="1" x14ac:dyDescent="0.25">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row>
    <row r="339" spans="1:30" hidden="1" x14ac:dyDescent="0.25">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row>
    <row r="340" spans="1:30" hidden="1" x14ac:dyDescent="0.25">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row>
    <row r="341" spans="1:30" hidden="1" x14ac:dyDescent="0.25">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row>
    <row r="342" spans="1:30" hidden="1" x14ac:dyDescent="0.25">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row>
    <row r="343" spans="1:30" hidden="1" x14ac:dyDescent="0.25">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row>
    <row r="344" spans="1:30" hidden="1" x14ac:dyDescent="0.25">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row>
    <row r="345" spans="1:30" hidden="1" x14ac:dyDescent="0.25">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row>
    <row r="346" spans="1:30" hidden="1" x14ac:dyDescent="0.25">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row>
    <row r="347" spans="1:30" hidden="1" x14ac:dyDescent="0.25">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row>
    <row r="348" spans="1:30" hidden="1" x14ac:dyDescent="0.25">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row>
    <row r="349" spans="1:30" hidden="1" x14ac:dyDescent="0.25">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row>
    <row r="350" spans="1:30" hidden="1" x14ac:dyDescent="0.25">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row>
    <row r="351" spans="1:30" hidden="1" x14ac:dyDescent="0.25">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row>
    <row r="352" spans="1:30" hidden="1" x14ac:dyDescent="0.25">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row>
    <row r="353" spans="1:30" hidden="1" x14ac:dyDescent="0.25">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row>
    <row r="354" spans="1:30" hidden="1" x14ac:dyDescent="0.25">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row>
    <row r="355" spans="1:30" hidden="1" x14ac:dyDescent="0.25">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row>
    <row r="356" spans="1:30" hidden="1" x14ac:dyDescent="0.25">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row>
    <row r="357" spans="1:30" hidden="1" x14ac:dyDescent="0.25">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row>
    <row r="358" spans="1:30" hidden="1" x14ac:dyDescent="0.25">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row>
    <row r="359" spans="1:30" hidden="1" x14ac:dyDescent="0.25">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row>
    <row r="360" spans="1:30" hidden="1" x14ac:dyDescent="0.25">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row>
    <row r="361" spans="1:30" hidden="1" x14ac:dyDescent="0.25">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row>
    <row r="362" spans="1:30" hidden="1" x14ac:dyDescent="0.25">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row>
    <row r="363" spans="1:30" hidden="1" x14ac:dyDescent="0.25">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row>
    <row r="364" spans="1:30" hidden="1" x14ac:dyDescent="0.25">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row>
    <row r="365" spans="1:30" hidden="1" x14ac:dyDescent="0.25">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row>
    <row r="366" spans="1:30" hidden="1" x14ac:dyDescent="0.25">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row>
    <row r="367" spans="1:30" hidden="1" x14ac:dyDescent="0.25">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row>
    <row r="368" spans="1:30" hidden="1" x14ac:dyDescent="0.25">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row>
    <row r="369" spans="1:30" hidden="1" x14ac:dyDescent="0.25">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row>
    <row r="370" spans="1:30" hidden="1" x14ac:dyDescent="0.25">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row>
    <row r="371" spans="1:30" hidden="1" x14ac:dyDescent="0.25">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row>
    <row r="372" spans="1:30" hidden="1" x14ac:dyDescent="0.25">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row>
    <row r="373" spans="1:30" hidden="1" x14ac:dyDescent="0.25">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row>
    <row r="374" spans="1:30" hidden="1" x14ac:dyDescent="0.25">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row>
    <row r="375" spans="1:30" hidden="1" x14ac:dyDescent="0.2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row>
    <row r="376" spans="1:30" hidden="1" x14ac:dyDescent="0.25">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row>
    <row r="377" spans="1:30" hidden="1" x14ac:dyDescent="0.25">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row>
    <row r="378" spans="1:30" hidden="1" x14ac:dyDescent="0.25">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row>
    <row r="379" spans="1:30" hidden="1" x14ac:dyDescent="0.25">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row>
    <row r="380" spans="1:30" hidden="1" x14ac:dyDescent="0.25">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row>
    <row r="381" spans="1:30" hidden="1" x14ac:dyDescent="0.25">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row>
    <row r="382" spans="1:30" hidden="1" x14ac:dyDescent="0.25">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row>
    <row r="383" spans="1:30" hidden="1" x14ac:dyDescent="0.25">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row>
    <row r="384" spans="1:30" hidden="1" x14ac:dyDescent="0.25">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row>
    <row r="385" spans="1:30" hidden="1" x14ac:dyDescent="0.2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row>
    <row r="386" spans="1:30" hidden="1" x14ac:dyDescent="0.25">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row>
    <row r="387" spans="1:30" hidden="1" x14ac:dyDescent="0.25">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row>
    <row r="388" spans="1:30" hidden="1" x14ac:dyDescent="0.25">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row>
    <row r="389" spans="1:30" hidden="1" x14ac:dyDescent="0.25">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row>
    <row r="390" spans="1:30" hidden="1" x14ac:dyDescent="0.25">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row>
    <row r="391" spans="1:30" hidden="1" x14ac:dyDescent="0.25">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row>
    <row r="392" spans="1:30" hidden="1" x14ac:dyDescent="0.2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row>
    <row r="393" spans="1:30" hidden="1" x14ac:dyDescent="0.25">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row>
    <row r="394" spans="1:30" hidden="1" x14ac:dyDescent="0.25">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row>
    <row r="395" spans="1:30" hidden="1" x14ac:dyDescent="0.25">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row>
    <row r="396" spans="1:30" hidden="1" x14ac:dyDescent="0.25">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row>
    <row r="397" spans="1:30" hidden="1" x14ac:dyDescent="0.25">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row>
    <row r="398" spans="1:30" hidden="1" x14ac:dyDescent="0.25">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row>
    <row r="399" spans="1:30" hidden="1" x14ac:dyDescent="0.25">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row>
    <row r="400" spans="1:30" hidden="1" x14ac:dyDescent="0.25">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row>
    <row r="401" spans="1:30" hidden="1" x14ac:dyDescent="0.25">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row>
    <row r="402" spans="1:30" hidden="1" x14ac:dyDescent="0.25">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row>
    <row r="403" spans="1:30" hidden="1" x14ac:dyDescent="0.25">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row>
    <row r="404" spans="1:30" hidden="1" x14ac:dyDescent="0.25">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row>
    <row r="405" spans="1:30" hidden="1" x14ac:dyDescent="0.25">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row>
    <row r="406" spans="1:30" hidden="1" x14ac:dyDescent="0.25">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row>
    <row r="407" spans="1:30" hidden="1" x14ac:dyDescent="0.25">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row>
    <row r="408" spans="1:30" hidden="1" x14ac:dyDescent="0.25">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row>
    <row r="409" spans="1:30" hidden="1" x14ac:dyDescent="0.25">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row>
    <row r="410" spans="1:30" hidden="1" x14ac:dyDescent="0.25">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row>
    <row r="411" spans="1:30" hidden="1" x14ac:dyDescent="0.25">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row>
    <row r="412" spans="1:30" hidden="1" x14ac:dyDescent="0.25">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row>
    <row r="413" spans="1:30" hidden="1" x14ac:dyDescent="0.25">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row>
    <row r="414" spans="1:30" hidden="1" x14ac:dyDescent="0.25">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row>
    <row r="415" spans="1:30" hidden="1" x14ac:dyDescent="0.25">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row>
    <row r="416" spans="1:30" hidden="1" x14ac:dyDescent="0.25">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row>
    <row r="417" spans="1:30" hidden="1" x14ac:dyDescent="0.25">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row>
    <row r="418" spans="1:30" hidden="1" x14ac:dyDescent="0.25">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row>
    <row r="419" spans="1:30" hidden="1" x14ac:dyDescent="0.25">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row>
    <row r="420" spans="1:30" hidden="1" x14ac:dyDescent="0.25">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row>
    <row r="421" spans="1:30" hidden="1" x14ac:dyDescent="0.25">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row>
    <row r="422" spans="1:30" hidden="1" x14ac:dyDescent="0.25">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row>
    <row r="423" spans="1:30" hidden="1" x14ac:dyDescent="0.25">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row>
    <row r="424" spans="1:30" hidden="1" x14ac:dyDescent="0.25">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row>
    <row r="425" spans="1:30" hidden="1" x14ac:dyDescent="0.25">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row>
    <row r="426" spans="1:30" hidden="1" x14ac:dyDescent="0.25">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row>
    <row r="427" spans="1:30" hidden="1" x14ac:dyDescent="0.25">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row>
    <row r="428" spans="1:30" hidden="1" x14ac:dyDescent="0.25">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row>
    <row r="429" spans="1:30" hidden="1" x14ac:dyDescent="0.25">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row>
    <row r="430" spans="1:30" hidden="1" x14ac:dyDescent="0.25">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row>
    <row r="431" spans="1:30" hidden="1" x14ac:dyDescent="0.25">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row>
    <row r="432" spans="1:30" hidden="1" x14ac:dyDescent="0.25">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row>
    <row r="433" spans="1:30" hidden="1" x14ac:dyDescent="0.25">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row>
    <row r="434" spans="1:30" hidden="1" x14ac:dyDescent="0.25">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row>
    <row r="435" spans="1:30" hidden="1" x14ac:dyDescent="0.25">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row>
    <row r="436" spans="1:30" hidden="1" x14ac:dyDescent="0.25">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row>
    <row r="437" spans="1:30" hidden="1" x14ac:dyDescent="0.25">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row>
    <row r="438" spans="1:30" hidden="1" x14ac:dyDescent="0.25">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row>
    <row r="439" spans="1:30" hidden="1" x14ac:dyDescent="0.25">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row>
    <row r="440" spans="1:30" hidden="1" x14ac:dyDescent="0.25">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row>
    <row r="441" spans="1:30" hidden="1" x14ac:dyDescent="0.25">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row>
    <row r="442" spans="1:30" hidden="1" x14ac:dyDescent="0.25">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row>
    <row r="443" spans="1:30" hidden="1" x14ac:dyDescent="0.25">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row>
    <row r="444" spans="1:30" hidden="1" x14ac:dyDescent="0.25">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row>
    <row r="445" spans="1:30" hidden="1" x14ac:dyDescent="0.25">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row>
    <row r="446" spans="1:30" hidden="1" x14ac:dyDescent="0.25">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row>
    <row r="447" spans="1:30" hidden="1" x14ac:dyDescent="0.25">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row>
    <row r="448" spans="1:30" hidden="1" x14ac:dyDescent="0.25">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row>
    <row r="449" spans="1:30" hidden="1" x14ac:dyDescent="0.25">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row>
    <row r="450" spans="1:30" hidden="1" x14ac:dyDescent="0.25">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row>
    <row r="451" spans="1:30" hidden="1" x14ac:dyDescent="0.25">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row>
    <row r="452" spans="1:30" hidden="1" x14ac:dyDescent="0.25">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row>
    <row r="453" spans="1:30" hidden="1" x14ac:dyDescent="0.25">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row>
    <row r="454" spans="1:30" hidden="1" x14ac:dyDescent="0.25">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row>
    <row r="455" spans="1:30" hidden="1" x14ac:dyDescent="0.25">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row>
    <row r="456" spans="1:30" hidden="1" x14ac:dyDescent="0.25">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row>
    <row r="457" spans="1:30" hidden="1" x14ac:dyDescent="0.25">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row>
    <row r="458" spans="1:30" hidden="1" x14ac:dyDescent="0.25">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row>
    <row r="459" spans="1:30" hidden="1" x14ac:dyDescent="0.25">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row>
    <row r="460" spans="1:30" hidden="1" x14ac:dyDescent="0.25">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row>
    <row r="461" spans="1:30" hidden="1" x14ac:dyDescent="0.25">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row>
    <row r="462" spans="1:30" hidden="1" x14ac:dyDescent="0.25">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row>
    <row r="463" spans="1:30" hidden="1" x14ac:dyDescent="0.25">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row>
    <row r="464" spans="1:30" hidden="1" x14ac:dyDescent="0.25">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row>
    <row r="465" spans="1:30" hidden="1" x14ac:dyDescent="0.25">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row>
    <row r="466" spans="1:30" hidden="1" x14ac:dyDescent="0.25">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row>
    <row r="467" spans="1:30" hidden="1" x14ac:dyDescent="0.25">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row>
    <row r="468" spans="1:30" hidden="1" x14ac:dyDescent="0.25">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row>
    <row r="469" spans="1:30" hidden="1" x14ac:dyDescent="0.25">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row>
    <row r="470" spans="1:30" hidden="1" x14ac:dyDescent="0.25">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row>
    <row r="471" spans="1:30" hidden="1" x14ac:dyDescent="0.25">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row>
    <row r="472" spans="1:30" hidden="1" x14ac:dyDescent="0.25">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row>
    <row r="473" spans="1:30" hidden="1" x14ac:dyDescent="0.25">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row>
    <row r="474" spans="1:30" hidden="1" x14ac:dyDescent="0.25">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row>
    <row r="475" spans="1:30" hidden="1" x14ac:dyDescent="0.25">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row>
    <row r="476" spans="1:30" hidden="1" x14ac:dyDescent="0.25">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row>
    <row r="477" spans="1:30" hidden="1" x14ac:dyDescent="0.25">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row>
    <row r="478" spans="1:30" hidden="1" x14ac:dyDescent="0.25">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row>
    <row r="479" spans="1:30" hidden="1" x14ac:dyDescent="0.25">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row>
    <row r="480" spans="1:30" hidden="1" x14ac:dyDescent="0.25">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row>
    <row r="481" spans="1:30" hidden="1" x14ac:dyDescent="0.25">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row>
    <row r="482" spans="1:30" hidden="1" x14ac:dyDescent="0.25">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row>
    <row r="483" spans="1:30" hidden="1" x14ac:dyDescent="0.25">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row>
    <row r="484" spans="1:30" hidden="1" x14ac:dyDescent="0.25">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row>
    <row r="485" spans="1:30" hidden="1" x14ac:dyDescent="0.25">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row>
    <row r="486" spans="1:30" hidden="1" x14ac:dyDescent="0.25">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row>
    <row r="487" spans="1:30" hidden="1" x14ac:dyDescent="0.25">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row>
    <row r="488" spans="1:30" hidden="1" x14ac:dyDescent="0.25">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row>
    <row r="489" spans="1:30" hidden="1" x14ac:dyDescent="0.25">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row>
    <row r="490" spans="1:30" hidden="1" x14ac:dyDescent="0.25">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row>
    <row r="491" spans="1:30" hidden="1" x14ac:dyDescent="0.25">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row>
    <row r="492" spans="1:30" hidden="1" x14ac:dyDescent="0.25">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row>
    <row r="493" spans="1:30" hidden="1" x14ac:dyDescent="0.25">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row>
    <row r="494" spans="1:30" hidden="1" x14ac:dyDescent="0.25">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row>
    <row r="495" spans="1:30" hidden="1" x14ac:dyDescent="0.25">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row>
    <row r="496" spans="1:30" hidden="1" x14ac:dyDescent="0.25">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row>
    <row r="497" spans="1:30" hidden="1" x14ac:dyDescent="0.25">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row>
    <row r="498" spans="1:30" hidden="1" x14ac:dyDescent="0.25">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row>
    <row r="499" spans="1:30" hidden="1" x14ac:dyDescent="0.25">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row>
    <row r="500" spans="1:30" hidden="1" x14ac:dyDescent="0.25">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row>
    <row r="501" spans="1:30" hidden="1" x14ac:dyDescent="0.25">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row>
    <row r="502" spans="1:30" hidden="1" x14ac:dyDescent="0.25">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row>
    <row r="503" spans="1:30" hidden="1" x14ac:dyDescent="0.25">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row>
    <row r="504" spans="1:30" hidden="1" x14ac:dyDescent="0.25">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row>
    <row r="505" spans="1:30" hidden="1" x14ac:dyDescent="0.25">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row>
    <row r="506" spans="1:30" hidden="1" x14ac:dyDescent="0.25">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row>
    <row r="507" spans="1:30" hidden="1" x14ac:dyDescent="0.25">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row>
    <row r="508" spans="1:30" hidden="1" x14ac:dyDescent="0.25">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row>
    <row r="509" spans="1:30" hidden="1" x14ac:dyDescent="0.25">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row>
    <row r="510" spans="1:30" hidden="1" x14ac:dyDescent="0.25">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row>
    <row r="511" spans="1:30" hidden="1" x14ac:dyDescent="0.25">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row>
    <row r="512" spans="1:30" hidden="1" x14ac:dyDescent="0.25">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row>
    <row r="513" spans="1:30" hidden="1" x14ac:dyDescent="0.25">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row>
    <row r="514" spans="1:30" hidden="1" x14ac:dyDescent="0.25">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row>
    <row r="515" spans="1:30" hidden="1" x14ac:dyDescent="0.25">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row>
    <row r="516" spans="1:30" hidden="1" x14ac:dyDescent="0.25">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row>
    <row r="517" spans="1:30" hidden="1" x14ac:dyDescent="0.25">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row>
    <row r="518" spans="1:30" hidden="1" x14ac:dyDescent="0.25">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row>
    <row r="519" spans="1:30" hidden="1" x14ac:dyDescent="0.25">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row>
    <row r="520" spans="1:30" hidden="1" x14ac:dyDescent="0.25">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row>
    <row r="521" spans="1:30" hidden="1" x14ac:dyDescent="0.25">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row>
    <row r="522" spans="1:30" hidden="1" x14ac:dyDescent="0.25">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row>
    <row r="523" spans="1:30" hidden="1" x14ac:dyDescent="0.25">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row>
    <row r="524" spans="1:30" hidden="1" x14ac:dyDescent="0.25">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row>
    <row r="525" spans="1:30" hidden="1" x14ac:dyDescent="0.25">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row>
    <row r="526" spans="1:30" hidden="1" x14ac:dyDescent="0.25">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row>
    <row r="527" spans="1:30" hidden="1" x14ac:dyDescent="0.25">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row>
    <row r="528" spans="1:30" hidden="1" x14ac:dyDescent="0.25">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row>
    <row r="529" spans="1:30" hidden="1" x14ac:dyDescent="0.25">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row>
    <row r="530" spans="1:30" hidden="1" x14ac:dyDescent="0.25">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row>
    <row r="531" spans="1:30" hidden="1" x14ac:dyDescent="0.25">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row>
    <row r="532" spans="1:30" hidden="1" x14ac:dyDescent="0.25">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row>
    <row r="533" spans="1:30" hidden="1" x14ac:dyDescent="0.25">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row>
    <row r="534" spans="1:30" hidden="1" x14ac:dyDescent="0.25">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row>
    <row r="535" spans="1:30" hidden="1" x14ac:dyDescent="0.25">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row>
    <row r="536" spans="1:30" hidden="1" x14ac:dyDescent="0.25">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row>
    <row r="537" spans="1:30" hidden="1" x14ac:dyDescent="0.25">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row>
    <row r="538" spans="1:30" hidden="1" x14ac:dyDescent="0.25">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row>
    <row r="539" spans="1:30" hidden="1" x14ac:dyDescent="0.25">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row>
    <row r="540" spans="1:30" hidden="1" x14ac:dyDescent="0.25">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row>
    <row r="541" spans="1:30" hidden="1" x14ac:dyDescent="0.25">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row>
    <row r="542" spans="1:30" hidden="1" x14ac:dyDescent="0.25">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row>
    <row r="543" spans="1:30" hidden="1" x14ac:dyDescent="0.25">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row>
    <row r="544" spans="1:30" hidden="1" x14ac:dyDescent="0.25">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row>
    <row r="545" spans="1:30" hidden="1" x14ac:dyDescent="0.25">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row>
    <row r="546" spans="1:30" hidden="1" x14ac:dyDescent="0.25">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row>
    <row r="547" spans="1:30" hidden="1" x14ac:dyDescent="0.25">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row>
    <row r="548" spans="1:30" hidden="1" x14ac:dyDescent="0.25">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row>
    <row r="549" spans="1:30" hidden="1" x14ac:dyDescent="0.25">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row>
    <row r="550" spans="1:30" hidden="1" x14ac:dyDescent="0.25">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row>
    <row r="551" spans="1:30" hidden="1" x14ac:dyDescent="0.25">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row>
    <row r="552" spans="1:30" hidden="1" x14ac:dyDescent="0.25">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row>
    <row r="553" spans="1:30" hidden="1" x14ac:dyDescent="0.25">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row>
    <row r="554" spans="1:30" hidden="1" x14ac:dyDescent="0.25">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row>
    <row r="555" spans="1:30" hidden="1" x14ac:dyDescent="0.25">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row>
    <row r="556" spans="1:30" hidden="1" x14ac:dyDescent="0.25">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row>
    <row r="557" spans="1:30" hidden="1" x14ac:dyDescent="0.25">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row>
    <row r="558" spans="1:30" hidden="1" x14ac:dyDescent="0.25">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row>
    <row r="559" spans="1:30" hidden="1" x14ac:dyDescent="0.25">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row>
    <row r="560" spans="1:30" hidden="1" x14ac:dyDescent="0.25">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row>
    <row r="561" spans="1:30" hidden="1" x14ac:dyDescent="0.25">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row>
    <row r="562" spans="1:30" hidden="1" x14ac:dyDescent="0.25">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row>
    <row r="563" spans="1:30" hidden="1" x14ac:dyDescent="0.25">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row>
    <row r="564" spans="1:30" hidden="1" x14ac:dyDescent="0.25">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row>
    <row r="565" spans="1:30" hidden="1" x14ac:dyDescent="0.25">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row>
    <row r="566" spans="1:30" hidden="1" x14ac:dyDescent="0.25">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row>
    <row r="567" spans="1:30" hidden="1" x14ac:dyDescent="0.25">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row>
    <row r="568" spans="1:30" hidden="1" x14ac:dyDescent="0.25">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row>
    <row r="569" spans="1:30" hidden="1" x14ac:dyDescent="0.25">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row>
    <row r="570" spans="1:30" hidden="1" x14ac:dyDescent="0.25">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row>
    <row r="571" spans="1:30" hidden="1" x14ac:dyDescent="0.25">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row>
    <row r="572" spans="1:30" hidden="1" x14ac:dyDescent="0.25">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row>
    <row r="573" spans="1:30" hidden="1" x14ac:dyDescent="0.25">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row>
    <row r="574" spans="1:30" hidden="1" x14ac:dyDescent="0.25">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row>
    <row r="575" spans="1:30" hidden="1" x14ac:dyDescent="0.25">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row>
    <row r="576" spans="1:30" hidden="1" x14ac:dyDescent="0.25">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row>
    <row r="577" spans="1:30" hidden="1" x14ac:dyDescent="0.25">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row>
    <row r="578" spans="1:30" hidden="1" x14ac:dyDescent="0.25">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row>
    <row r="579" spans="1:30" hidden="1" x14ac:dyDescent="0.25">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row>
    <row r="580" spans="1:30" hidden="1" x14ac:dyDescent="0.25">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row>
    <row r="581" spans="1:30" hidden="1" x14ac:dyDescent="0.25">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row>
    <row r="582" spans="1:30" hidden="1" x14ac:dyDescent="0.25">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row>
    <row r="583" spans="1:30" hidden="1" x14ac:dyDescent="0.25">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row>
    <row r="584" spans="1:30" hidden="1" x14ac:dyDescent="0.25">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row>
    <row r="585" spans="1:30" hidden="1" x14ac:dyDescent="0.25">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row>
    <row r="586" spans="1:30" hidden="1" x14ac:dyDescent="0.25">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row>
    <row r="587" spans="1:30" hidden="1" x14ac:dyDescent="0.25">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row>
    <row r="588" spans="1:30" hidden="1" x14ac:dyDescent="0.25">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row>
    <row r="589" spans="1:30" hidden="1" x14ac:dyDescent="0.25">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row>
    <row r="590" spans="1:30" hidden="1" x14ac:dyDescent="0.25">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row>
    <row r="591" spans="1:30" hidden="1" x14ac:dyDescent="0.25">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row>
    <row r="592" spans="1:30" hidden="1" x14ac:dyDescent="0.25">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row>
    <row r="593" spans="1:30" hidden="1" x14ac:dyDescent="0.25">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row>
    <row r="594" spans="1:30" hidden="1" x14ac:dyDescent="0.25">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row>
    <row r="595" spans="1:30" hidden="1" x14ac:dyDescent="0.25">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row>
    <row r="596" spans="1:30" hidden="1" x14ac:dyDescent="0.25">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row>
    <row r="597" spans="1:30" hidden="1" x14ac:dyDescent="0.25">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row>
    <row r="598" spans="1:30" hidden="1" x14ac:dyDescent="0.25">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row>
    <row r="599" spans="1:30" hidden="1" x14ac:dyDescent="0.25">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row>
    <row r="600" spans="1:30" hidden="1" x14ac:dyDescent="0.25">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row>
    <row r="601" spans="1:30" hidden="1" x14ac:dyDescent="0.25">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row>
    <row r="602" spans="1:30" hidden="1" x14ac:dyDescent="0.25">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row>
    <row r="603" spans="1:30" hidden="1" x14ac:dyDescent="0.25">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row>
    <row r="604" spans="1:30" hidden="1" x14ac:dyDescent="0.25">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row>
    <row r="605" spans="1:30" hidden="1" x14ac:dyDescent="0.25">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row>
    <row r="606" spans="1:30" hidden="1" x14ac:dyDescent="0.25">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row>
    <row r="607" spans="1:30" hidden="1" x14ac:dyDescent="0.25">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row>
    <row r="608" spans="1:30" hidden="1" x14ac:dyDescent="0.25">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row>
    <row r="609" spans="1:30" hidden="1" x14ac:dyDescent="0.25">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row>
    <row r="610" spans="1:30" hidden="1" x14ac:dyDescent="0.25">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row>
    <row r="611" spans="1:30" hidden="1" x14ac:dyDescent="0.25">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row>
    <row r="612" spans="1:30" hidden="1" x14ac:dyDescent="0.25">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row>
    <row r="613" spans="1:30" hidden="1" x14ac:dyDescent="0.25">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row>
    <row r="614" spans="1:30" hidden="1" x14ac:dyDescent="0.25">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row>
    <row r="615" spans="1:30" hidden="1" x14ac:dyDescent="0.25">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row>
    <row r="616" spans="1:30" hidden="1" x14ac:dyDescent="0.25">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row>
    <row r="617" spans="1:30" hidden="1" x14ac:dyDescent="0.25">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row>
    <row r="618" spans="1:30" hidden="1" x14ac:dyDescent="0.25">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row>
    <row r="619" spans="1:30" hidden="1" x14ac:dyDescent="0.25">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row>
    <row r="620" spans="1:30" hidden="1" x14ac:dyDescent="0.25">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row>
    <row r="621" spans="1:30" hidden="1" x14ac:dyDescent="0.25">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row>
    <row r="622" spans="1:30" hidden="1" x14ac:dyDescent="0.25">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row>
    <row r="623" spans="1:30" hidden="1" x14ac:dyDescent="0.25">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row>
    <row r="624" spans="1:30" hidden="1" x14ac:dyDescent="0.25">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row>
    <row r="625" spans="1:30" hidden="1" x14ac:dyDescent="0.25">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row>
    <row r="626" spans="1:30" hidden="1" x14ac:dyDescent="0.25">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row>
    <row r="627" spans="1:30" hidden="1" x14ac:dyDescent="0.25">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row>
    <row r="628" spans="1:30" hidden="1" x14ac:dyDescent="0.25">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row>
    <row r="629" spans="1:30" hidden="1" x14ac:dyDescent="0.25">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row>
    <row r="630" spans="1:30" hidden="1" x14ac:dyDescent="0.25">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row>
    <row r="631" spans="1:30" hidden="1" x14ac:dyDescent="0.25">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row>
    <row r="632" spans="1:30" hidden="1" x14ac:dyDescent="0.25">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row>
    <row r="633" spans="1:30" hidden="1" x14ac:dyDescent="0.25">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row>
    <row r="634" spans="1:30" hidden="1" x14ac:dyDescent="0.25">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row>
    <row r="635" spans="1:30" hidden="1" x14ac:dyDescent="0.25">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row>
    <row r="636" spans="1:30" hidden="1" x14ac:dyDescent="0.25">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row>
    <row r="637" spans="1:30" hidden="1" x14ac:dyDescent="0.25">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row>
    <row r="638" spans="1:30" hidden="1" x14ac:dyDescent="0.25">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row>
    <row r="639" spans="1:30" hidden="1" x14ac:dyDescent="0.25">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row>
    <row r="640" spans="1:30" hidden="1" x14ac:dyDescent="0.25">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row>
    <row r="641" spans="1:30" hidden="1" x14ac:dyDescent="0.25">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row>
    <row r="642" spans="1:30" hidden="1" x14ac:dyDescent="0.25">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row>
    <row r="643" spans="1:30" hidden="1" x14ac:dyDescent="0.25">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row>
    <row r="644" spans="1:30" hidden="1" x14ac:dyDescent="0.25">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row>
    <row r="645" spans="1:30" hidden="1" x14ac:dyDescent="0.25">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row>
    <row r="646" spans="1:30" hidden="1" x14ac:dyDescent="0.25">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row>
    <row r="647" spans="1:30" hidden="1" x14ac:dyDescent="0.25">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row>
    <row r="648" spans="1:30" hidden="1" x14ac:dyDescent="0.25">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row>
    <row r="649" spans="1:30" hidden="1" x14ac:dyDescent="0.25">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row>
    <row r="650" spans="1:30" hidden="1" x14ac:dyDescent="0.25">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row>
    <row r="651" spans="1:30" hidden="1" x14ac:dyDescent="0.25">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row>
    <row r="652" spans="1:30" hidden="1" x14ac:dyDescent="0.25">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row>
    <row r="653" spans="1:30" hidden="1" x14ac:dyDescent="0.25">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row>
    <row r="654" spans="1:30" hidden="1" x14ac:dyDescent="0.25">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row>
    <row r="655" spans="1:30" hidden="1" x14ac:dyDescent="0.25">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row>
    <row r="656" spans="1:30" hidden="1" x14ac:dyDescent="0.25">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row>
    <row r="657" spans="1:30" hidden="1" x14ac:dyDescent="0.25">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row>
    <row r="658" spans="1:30" hidden="1" x14ac:dyDescent="0.25">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row>
    <row r="659" spans="1:30" hidden="1" x14ac:dyDescent="0.25">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row>
    <row r="660" spans="1:30" hidden="1" x14ac:dyDescent="0.25">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row>
    <row r="661" spans="1:30" hidden="1" x14ac:dyDescent="0.25">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row>
    <row r="662" spans="1:30" hidden="1" x14ac:dyDescent="0.25">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row>
    <row r="663" spans="1:30" hidden="1" x14ac:dyDescent="0.25">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row>
    <row r="664" spans="1:30" hidden="1" x14ac:dyDescent="0.25">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row>
    <row r="665" spans="1:30" hidden="1" x14ac:dyDescent="0.25">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row>
    <row r="666" spans="1:30" hidden="1" x14ac:dyDescent="0.25">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row>
  </sheetData>
  <sheetProtection algorithmName="SHA-512" hashValue="NIMKVo7iih+VQRIMRimmWUI3+D4XTg1RJdDg1g1yLXCvoc08GCn7xUAPdIl/TZPQOL3ZxmQAOqNVQyOcygB+Ng==" saltValue="kTFKEcZ0roiW+ypUOGhIuA==" spinCount="100000" sheet="1" formatCells="0" formatRows="0" selectLockedCells="1"/>
  <mergeCells count="2">
    <mergeCell ref="C50:E50"/>
    <mergeCell ref="C20:E20"/>
  </mergeCells>
  <phoneticPr fontId="8"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ventilation_D_encodage_retour">
                <anchor moveWithCells="1" sizeWithCells="1">
                  <from>
                    <xdr:col>2</xdr:col>
                    <xdr:colOff>419100</xdr:colOff>
                    <xdr:row>59</xdr:row>
                    <xdr:rowOff>99060</xdr:rowOff>
                  </from>
                  <to>
                    <xdr:col>3</xdr:col>
                    <xdr:colOff>266700</xdr:colOff>
                    <xdr:row>62</xdr:row>
                    <xdr:rowOff>30480</xdr:rowOff>
                  </to>
                </anchor>
              </controlPr>
            </control>
          </mc:Choice>
        </mc:AlternateContent>
        <mc:AlternateContent xmlns:mc="http://schemas.openxmlformats.org/markup-compatibility/2006">
          <mc:Choice Requires="x14">
            <control shapeId="5123" r:id="rId5" name="Button 3">
              <controlPr defaultSize="0" print="0" autoFill="0" autoPict="0" macro="[0]!ventilation_retour">
                <anchor moveWithCells="1" sizeWithCells="1">
                  <from>
                    <xdr:col>3</xdr:col>
                    <xdr:colOff>1043940</xdr:colOff>
                    <xdr:row>59</xdr:row>
                    <xdr:rowOff>99060</xdr:rowOff>
                  </from>
                  <to>
                    <xdr:col>4</xdr:col>
                    <xdr:colOff>1043940</xdr:colOff>
                    <xdr:row>62</xdr:row>
                    <xdr:rowOff>30480</xdr:rowOff>
                  </to>
                </anchor>
              </controlPr>
            </control>
          </mc:Choice>
        </mc:AlternateContent>
        <mc:AlternateContent xmlns:mc="http://schemas.openxmlformats.org/markup-compatibility/2006">
          <mc:Choice Requires="x14">
            <control shapeId="5124" r:id="rId6" name="Button 4">
              <controlPr defaultSize="0" print="0" autoFill="0" autoPict="0" macro="[0]!ventilation_C_encodage_retour">
                <anchor moveWithCells="1" sizeWithCells="1">
                  <from>
                    <xdr:col>2</xdr:col>
                    <xdr:colOff>419100</xdr:colOff>
                    <xdr:row>29</xdr:row>
                    <xdr:rowOff>99060</xdr:rowOff>
                  </from>
                  <to>
                    <xdr:col>3</xdr:col>
                    <xdr:colOff>266700</xdr:colOff>
                    <xdr:row>32</xdr:row>
                    <xdr:rowOff>30480</xdr:rowOff>
                  </to>
                </anchor>
              </controlPr>
            </control>
          </mc:Choice>
        </mc:AlternateContent>
        <mc:AlternateContent xmlns:mc="http://schemas.openxmlformats.org/markup-compatibility/2006">
          <mc:Choice Requires="x14">
            <control shapeId="5125" r:id="rId7" name="Button 5">
              <controlPr defaultSize="0" print="0" autoFill="0" autoPict="0" macro="[0]!ventilation_retour">
                <anchor moveWithCells="1" sizeWithCells="1">
                  <from>
                    <xdr:col>3</xdr:col>
                    <xdr:colOff>1043940</xdr:colOff>
                    <xdr:row>29</xdr:row>
                    <xdr:rowOff>99060</xdr:rowOff>
                  </from>
                  <to>
                    <xdr:col>4</xdr:col>
                    <xdr:colOff>1043940</xdr:colOff>
                    <xdr:row>32</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5E86-14B8-4978-8DBB-35C2D5019DD0}">
  <sheetPr codeName="Feuil4"/>
  <dimension ref="A1:J600"/>
  <sheetViews>
    <sheetView showRowColHeaders="0" workbookViewId="0">
      <selection activeCell="C6" sqref="C6"/>
    </sheetView>
  </sheetViews>
  <sheetFormatPr baseColWidth="10" defaultRowHeight="13.2" zeroHeight="1" x14ac:dyDescent="0.25"/>
  <cols>
    <col min="1" max="1" width="11.5546875" style="115"/>
    <col min="2" max="2" width="30.77734375" style="115" customWidth="1"/>
    <col min="3" max="4" width="20.77734375" style="115" customWidth="1"/>
    <col min="5" max="7" width="11.5546875" style="115"/>
    <col min="8" max="8" width="30.77734375" style="115" customWidth="1"/>
    <col min="9" max="10" width="20.77734375" style="115" customWidth="1"/>
    <col min="11" max="16384" width="11.5546875" style="115"/>
  </cols>
  <sheetData>
    <row r="1" spans="1:10" x14ac:dyDescent="0.25"/>
    <row r="2" spans="1:10" ht="15.6" x14ac:dyDescent="0.3">
      <c r="B2" s="378" t="s">
        <v>151</v>
      </c>
      <c r="C2" s="378"/>
      <c r="D2" s="378"/>
      <c r="H2" s="378" t="s">
        <v>124</v>
      </c>
      <c r="I2" s="378"/>
      <c r="J2" s="378"/>
    </row>
    <row r="3" spans="1:10" x14ac:dyDescent="0.25"/>
    <row r="4" spans="1:10" ht="13.8" thickBot="1" x14ac:dyDescent="0.3"/>
    <row r="5" spans="1:10" ht="13.8" thickBot="1" x14ac:dyDescent="0.3">
      <c r="A5" s="121"/>
      <c r="B5" s="109" t="s">
        <v>152</v>
      </c>
      <c r="C5" s="113" t="s">
        <v>154</v>
      </c>
      <c r="D5" s="114" t="s">
        <v>155</v>
      </c>
      <c r="H5" s="109" t="s">
        <v>152</v>
      </c>
      <c r="I5" s="113" t="s">
        <v>154</v>
      </c>
      <c r="J5" s="114" t="s">
        <v>155</v>
      </c>
    </row>
    <row r="6" spans="1:10" x14ac:dyDescent="0.25">
      <c r="A6" s="121"/>
      <c r="B6" s="129"/>
      <c r="C6" s="130"/>
      <c r="D6" s="131"/>
      <c r="H6" s="136"/>
      <c r="I6" s="130"/>
      <c r="J6" s="131"/>
    </row>
    <row r="7" spans="1:10" x14ac:dyDescent="0.25">
      <c r="A7" s="121"/>
      <c r="B7" s="129"/>
      <c r="C7" s="132"/>
      <c r="D7" s="133"/>
      <c r="H7" s="137"/>
      <c r="I7" s="132"/>
      <c r="J7" s="133"/>
    </row>
    <row r="8" spans="1:10" x14ac:dyDescent="0.25">
      <c r="A8" s="121"/>
      <c r="B8" s="129"/>
      <c r="C8" s="132"/>
      <c r="D8" s="133"/>
      <c r="H8" s="137"/>
      <c r="I8" s="132"/>
      <c r="J8" s="133"/>
    </row>
    <row r="9" spans="1:10" x14ac:dyDescent="0.25">
      <c r="A9" s="121"/>
      <c r="B9" s="129"/>
      <c r="C9" s="132"/>
      <c r="D9" s="133"/>
      <c r="H9" s="137"/>
      <c r="I9" s="132"/>
      <c r="J9" s="133"/>
    </row>
    <row r="10" spans="1:10" x14ac:dyDescent="0.25">
      <c r="A10" s="121"/>
      <c r="B10" s="129"/>
      <c r="C10" s="132"/>
      <c r="D10" s="133"/>
      <c r="H10" s="137"/>
      <c r="I10" s="132"/>
      <c r="J10" s="133"/>
    </row>
    <row r="11" spans="1:10" x14ac:dyDescent="0.25">
      <c r="A11" s="121"/>
      <c r="B11" s="129"/>
      <c r="C11" s="132"/>
      <c r="D11" s="133"/>
      <c r="H11" s="137"/>
      <c r="I11" s="132"/>
      <c r="J11" s="133"/>
    </row>
    <row r="12" spans="1:10" x14ac:dyDescent="0.25">
      <c r="A12" s="121"/>
      <c r="B12" s="129"/>
      <c r="C12" s="132"/>
      <c r="D12" s="133"/>
      <c r="H12" s="137"/>
      <c r="I12" s="132"/>
      <c r="J12" s="133"/>
    </row>
    <row r="13" spans="1:10" x14ac:dyDescent="0.25">
      <c r="A13" s="121"/>
      <c r="B13" s="129"/>
      <c r="C13" s="132"/>
      <c r="D13" s="133"/>
      <c r="H13" s="137"/>
      <c r="I13" s="132"/>
      <c r="J13" s="133"/>
    </row>
    <row r="14" spans="1:10" x14ac:dyDescent="0.25">
      <c r="A14" s="121"/>
      <c r="B14" s="129"/>
      <c r="C14" s="132"/>
      <c r="D14" s="133"/>
      <c r="H14" s="137"/>
      <c r="I14" s="132"/>
      <c r="J14" s="133"/>
    </row>
    <row r="15" spans="1:10" x14ac:dyDescent="0.25">
      <c r="A15" s="121"/>
      <c r="B15" s="129"/>
      <c r="C15" s="132"/>
      <c r="D15" s="133"/>
      <c r="H15" s="137"/>
      <c r="I15" s="132"/>
      <c r="J15" s="133"/>
    </row>
    <row r="16" spans="1:10" x14ac:dyDescent="0.25">
      <c r="A16" s="121"/>
      <c r="B16" s="129"/>
      <c r="C16" s="132"/>
      <c r="D16" s="133"/>
      <c r="H16" s="137"/>
      <c r="I16" s="132"/>
      <c r="J16" s="133"/>
    </row>
    <row r="17" spans="1:10" x14ac:dyDescent="0.25">
      <c r="A17" s="121"/>
      <c r="B17" s="129"/>
      <c r="C17" s="132"/>
      <c r="D17" s="133"/>
      <c r="H17" s="137"/>
      <c r="I17" s="132"/>
      <c r="J17" s="133"/>
    </row>
    <row r="18" spans="1:10" x14ac:dyDescent="0.25">
      <c r="A18" s="121"/>
      <c r="B18" s="129"/>
      <c r="C18" s="132"/>
      <c r="D18" s="133"/>
      <c r="H18" s="137"/>
      <c r="I18" s="132"/>
      <c r="J18" s="133"/>
    </row>
    <row r="19" spans="1:10" x14ac:dyDescent="0.25">
      <c r="A19" s="121"/>
      <c r="B19" s="129"/>
      <c r="C19" s="132"/>
      <c r="D19" s="133"/>
      <c r="H19" s="137"/>
      <c r="I19" s="132"/>
      <c r="J19" s="133"/>
    </row>
    <row r="20" spans="1:10" x14ac:dyDescent="0.25">
      <c r="A20" s="121"/>
      <c r="B20" s="129"/>
      <c r="C20" s="132"/>
      <c r="D20" s="133"/>
      <c r="H20" s="137"/>
      <c r="I20" s="132"/>
      <c r="J20" s="133"/>
    </row>
    <row r="21" spans="1:10" x14ac:dyDescent="0.25">
      <c r="A21" s="121"/>
      <c r="B21" s="129"/>
      <c r="C21" s="132"/>
      <c r="D21" s="133"/>
      <c r="H21" s="137"/>
      <c r="I21" s="132"/>
      <c r="J21" s="133"/>
    </row>
    <row r="22" spans="1:10" x14ac:dyDescent="0.25">
      <c r="A22" s="121"/>
      <c r="B22" s="129"/>
      <c r="C22" s="132"/>
      <c r="D22" s="133"/>
      <c r="H22" s="137"/>
      <c r="I22" s="132"/>
      <c r="J22" s="133"/>
    </row>
    <row r="23" spans="1:10" x14ac:dyDescent="0.25">
      <c r="A23" s="121"/>
      <c r="B23" s="129"/>
      <c r="C23" s="132"/>
      <c r="D23" s="133"/>
      <c r="H23" s="137"/>
      <c r="I23" s="132"/>
      <c r="J23" s="133"/>
    </row>
    <row r="24" spans="1:10" x14ac:dyDescent="0.25">
      <c r="A24" s="121"/>
      <c r="B24" s="129"/>
      <c r="C24" s="132"/>
      <c r="D24" s="133"/>
      <c r="H24" s="137"/>
      <c r="I24" s="132"/>
      <c r="J24" s="133"/>
    </row>
    <row r="25" spans="1:10" x14ac:dyDescent="0.25">
      <c r="A25" s="121"/>
      <c r="B25" s="129"/>
      <c r="C25" s="132"/>
      <c r="D25" s="133"/>
      <c r="H25" s="137"/>
      <c r="I25" s="132"/>
      <c r="J25" s="133"/>
    </row>
    <row r="26" spans="1:10" x14ac:dyDescent="0.25">
      <c r="A26" s="121"/>
      <c r="B26" s="129"/>
      <c r="C26" s="132"/>
      <c r="D26" s="133"/>
      <c r="H26" s="137"/>
      <c r="I26" s="132"/>
      <c r="J26" s="133"/>
    </row>
    <row r="27" spans="1:10" x14ac:dyDescent="0.25">
      <c r="A27" s="121"/>
      <c r="B27" s="129"/>
      <c r="C27" s="132"/>
      <c r="D27" s="133"/>
      <c r="H27" s="137"/>
      <c r="I27" s="132"/>
      <c r="J27" s="133"/>
    </row>
    <row r="28" spans="1:10" x14ac:dyDescent="0.25">
      <c r="A28" s="121"/>
      <c r="B28" s="129"/>
      <c r="C28" s="132"/>
      <c r="D28" s="133"/>
      <c r="H28" s="137"/>
      <c r="I28" s="132"/>
      <c r="J28" s="133"/>
    </row>
    <row r="29" spans="1:10" x14ac:dyDescent="0.25">
      <c r="A29" s="121"/>
      <c r="B29" s="129"/>
      <c r="C29" s="132"/>
      <c r="D29" s="133"/>
      <c r="H29" s="137"/>
      <c r="I29" s="132"/>
      <c r="J29" s="133"/>
    </row>
    <row r="30" spans="1:10" x14ac:dyDescent="0.25">
      <c r="A30" s="121"/>
      <c r="B30" s="129"/>
      <c r="C30" s="132"/>
      <c r="D30" s="133"/>
      <c r="H30" s="137"/>
      <c r="I30" s="132"/>
      <c r="J30" s="133"/>
    </row>
    <row r="31" spans="1:10" x14ac:dyDescent="0.25">
      <c r="A31" s="121"/>
      <c r="B31" s="129"/>
      <c r="C31" s="132"/>
      <c r="D31" s="133"/>
      <c r="H31" s="137"/>
      <c r="I31" s="132"/>
      <c r="J31" s="133"/>
    </row>
    <row r="32" spans="1:10" x14ac:dyDescent="0.25">
      <c r="A32" s="121"/>
      <c r="B32" s="129"/>
      <c r="C32" s="132"/>
      <c r="D32" s="133"/>
      <c r="H32" s="137"/>
      <c r="I32" s="132"/>
      <c r="J32" s="133"/>
    </row>
    <row r="33" spans="1:10" x14ac:dyDescent="0.25">
      <c r="A33" s="121"/>
      <c r="B33" s="129"/>
      <c r="C33" s="132"/>
      <c r="D33" s="133"/>
      <c r="H33" s="137"/>
      <c r="I33" s="132"/>
      <c r="J33" s="133"/>
    </row>
    <row r="34" spans="1:10" x14ac:dyDescent="0.25">
      <c r="A34" s="121"/>
      <c r="B34" s="129"/>
      <c r="C34" s="132"/>
      <c r="D34" s="133"/>
      <c r="H34" s="137"/>
      <c r="I34" s="132"/>
      <c r="J34" s="133"/>
    </row>
    <row r="35" spans="1:10" x14ac:dyDescent="0.25">
      <c r="A35" s="121"/>
      <c r="B35" s="129"/>
      <c r="C35" s="132"/>
      <c r="D35" s="133"/>
      <c r="H35" s="137"/>
      <c r="I35" s="132"/>
      <c r="J35" s="133"/>
    </row>
    <row r="36" spans="1:10" x14ac:dyDescent="0.25">
      <c r="A36" s="121"/>
      <c r="B36" s="129"/>
      <c r="C36" s="132"/>
      <c r="D36" s="133"/>
      <c r="H36" s="137"/>
      <c r="I36" s="132"/>
      <c r="J36" s="133"/>
    </row>
    <row r="37" spans="1:10" x14ac:dyDescent="0.25">
      <c r="A37" s="121"/>
      <c r="B37" s="129"/>
      <c r="C37" s="132"/>
      <c r="D37" s="133"/>
      <c r="H37" s="137"/>
      <c r="I37" s="132"/>
      <c r="J37" s="133"/>
    </row>
    <row r="38" spans="1:10" x14ac:dyDescent="0.25">
      <c r="A38" s="121"/>
      <c r="B38" s="129"/>
      <c r="C38" s="132"/>
      <c r="D38" s="133"/>
      <c r="H38" s="137"/>
      <c r="I38" s="132"/>
      <c r="J38" s="133"/>
    </row>
    <row r="39" spans="1:10" x14ac:dyDescent="0.25">
      <c r="A39" s="121"/>
      <c r="B39" s="129"/>
      <c r="C39" s="132"/>
      <c r="D39" s="133"/>
      <c r="H39" s="137"/>
      <c r="I39" s="132"/>
      <c r="J39" s="133"/>
    </row>
    <row r="40" spans="1:10" x14ac:dyDescent="0.25">
      <c r="A40" s="121"/>
      <c r="B40" s="129"/>
      <c r="C40" s="132"/>
      <c r="D40" s="133"/>
      <c r="H40" s="137"/>
      <c r="I40" s="132"/>
      <c r="J40" s="133"/>
    </row>
    <row r="41" spans="1:10" x14ac:dyDescent="0.25">
      <c r="A41" s="121"/>
      <c r="B41" s="129"/>
      <c r="C41" s="132"/>
      <c r="D41" s="133"/>
      <c r="H41" s="137"/>
      <c r="I41" s="132"/>
      <c r="J41" s="133"/>
    </row>
    <row r="42" spans="1:10" x14ac:dyDescent="0.25">
      <c r="A42" s="121"/>
      <c r="B42" s="129"/>
      <c r="C42" s="132"/>
      <c r="D42" s="133"/>
      <c r="H42" s="137"/>
      <c r="I42" s="132"/>
      <c r="J42" s="133"/>
    </row>
    <row r="43" spans="1:10" x14ac:dyDescent="0.25">
      <c r="A43" s="121"/>
      <c r="B43" s="129"/>
      <c r="C43" s="132"/>
      <c r="D43" s="133"/>
      <c r="H43" s="137"/>
      <c r="I43" s="132"/>
      <c r="J43" s="133"/>
    </row>
    <row r="44" spans="1:10" x14ac:dyDescent="0.25">
      <c r="A44" s="121"/>
      <c r="B44" s="129"/>
      <c r="C44" s="132"/>
      <c r="D44" s="133"/>
      <c r="H44" s="137"/>
      <c r="I44" s="132"/>
      <c r="J44" s="133"/>
    </row>
    <row r="45" spans="1:10" x14ac:dyDescent="0.25">
      <c r="A45" s="121"/>
      <c r="B45" s="129"/>
      <c r="C45" s="134"/>
      <c r="D45" s="135"/>
      <c r="E45" s="118"/>
      <c r="F45" s="117"/>
      <c r="H45" s="138"/>
      <c r="I45" s="134"/>
      <c r="J45" s="135"/>
    </row>
    <row r="46" spans="1:10" ht="13.8" thickBot="1" x14ac:dyDescent="0.3">
      <c r="A46" s="117"/>
      <c r="B46" s="116"/>
      <c r="C46" s="116"/>
      <c r="D46" s="116"/>
      <c r="H46" s="116"/>
      <c r="I46" s="116"/>
      <c r="J46" s="116"/>
    </row>
    <row r="47" spans="1:10" ht="13.8" thickBot="1" x14ac:dyDescent="0.3">
      <c r="B47" s="110" t="s">
        <v>153</v>
      </c>
      <c r="C47" s="111" t="str">
        <f>IF(D47="","",SUMPRODUCT(C6:C45,D6:D45)/D47)</f>
        <v/>
      </c>
      <c r="D47" s="111" t="str">
        <f>IF(SUM(D6:D45)=0,"",SUM(D6:D45))</f>
        <v/>
      </c>
      <c r="H47" s="110" t="s">
        <v>153</v>
      </c>
      <c r="I47" s="111" t="str">
        <f>IF(J47="","",SUMPRODUCT(I6:I45,J6:J45)/J47)</f>
        <v/>
      </c>
      <c r="J47" s="111" t="str">
        <f>IF(SUM(J6:J45)=0,"",SUM(J6:J45))</f>
        <v/>
      </c>
    </row>
    <row r="48" spans="1:1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0" ht="15.6" x14ac:dyDescent="0.3">
      <c r="B65" s="378" t="s">
        <v>151</v>
      </c>
      <c r="C65" s="378"/>
      <c r="D65" s="378"/>
      <c r="H65" s="378" t="s">
        <v>124</v>
      </c>
      <c r="I65" s="378"/>
      <c r="J65" s="378"/>
    </row>
    <row r="66" spans="2:10" x14ac:dyDescent="0.25"/>
    <row r="67" spans="2:10" ht="13.8" thickBot="1" x14ac:dyDescent="0.3"/>
    <row r="68" spans="2:10" ht="13.8" thickBot="1" x14ac:dyDescent="0.3">
      <c r="B68" s="109" t="s">
        <v>152</v>
      </c>
      <c r="C68" s="113" t="s">
        <v>154</v>
      </c>
      <c r="D68" s="114" t="s">
        <v>155</v>
      </c>
      <c r="H68" s="109" t="s">
        <v>152</v>
      </c>
      <c r="I68" s="113" t="s">
        <v>154</v>
      </c>
      <c r="J68" s="114" t="s">
        <v>155</v>
      </c>
    </row>
    <row r="69" spans="2:10" x14ac:dyDescent="0.25">
      <c r="B69" s="129"/>
      <c r="C69" s="130"/>
      <c r="D69" s="131"/>
      <c r="H69" s="136"/>
      <c r="I69" s="130"/>
      <c r="J69" s="131"/>
    </row>
    <row r="70" spans="2:10" x14ac:dyDescent="0.25">
      <c r="B70" s="129"/>
      <c r="C70" s="132"/>
      <c r="D70" s="133"/>
      <c r="H70" s="137"/>
      <c r="I70" s="132"/>
      <c r="J70" s="133"/>
    </row>
    <row r="71" spans="2:10" x14ac:dyDescent="0.25">
      <c r="B71" s="129"/>
      <c r="C71" s="132"/>
      <c r="D71" s="133"/>
      <c r="H71" s="137"/>
      <c r="I71" s="132"/>
      <c r="J71" s="133"/>
    </row>
    <row r="72" spans="2:10" x14ac:dyDescent="0.25">
      <c r="B72" s="129"/>
      <c r="C72" s="132"/>
      <c r="D72" s="133"/>
      <c r="H72" s="137"/>
      <c r="I72" s="132"/>
      <c r="J72" s="133"/>
    </row>
    <row r="73" spans="2:10" x14ac:dyDescent="0.25">
      <c r="B73" s="129"/>
      <c r="C73" s="132"/>
      <c r="D73" s="133"/>
      <c r="H73" s="137"/>
      <c r="I73" s="132"/>
      <c r="J73" s="133"/>
    </row>
    <row r="74" spans="2:10" x14ac:dyDescent="0.25">
      <c r="B74" s="129"/>
      <c r="C74" s="132"/>
      <c r="D74" s="133"/>
      <c r="H74" s="137"/>
      <c r="I74" s="132"/>
      <c r="J74" s="133"/>
    </row>
    <row r="75" spans="2:10" x14ac:dyDescent="0.25">
      <c r="B75" s="129"/>
      <c r="C75" s="132"/>
      <c r="D75" s="133"/>
      <c r="H75" s="137"/>
      <c r="I75" s="132"/>
      <c r="J75" s="133"/>
    </row>
    <row r="76" spans="2:10" x14ac:dyDescent="0.25">
      <c r="B76" s="129"/>
      <c r="C76" s="132"/>
      <c r="D76" s="133"/>
      <c r="H76" s="137"/>
      <c r="I76" s="132"/>
      <c r="J76" s="133"/>
    </row>
    <row r="77" spans="2:10" x14ac:dyDescent="0.25">
      <c r="B77" s="129"/>
      <c r="C77" s="132"/>
      <c r="D77" s="133"/>
      <c r="H77" s="137"/>
      <c r="I77" s="132"/>
      <c r="J77" s="133"/>
    </row>
    <row r="78" spans="2:10" x14ac:dyDescent="0.25">
      <c r="B78" s="129"/>
      <c r="C78" s="132"/>
      <c r="D78" s="133"/>
      <c r="H78" s="137"/>
      <c r="I78" s="132"/>
      <c r="J78" s="133"/>
    </row>
    <row r="79" spans="2:10" x14ac:dyDescent="0.25">
      <c r="B79" s="129"/>
      <c r="C79" s="132"/>
      <c r="D79" s="133"/>
      <c r="H79" s="137"/>
      <c r="I79" s="132"/>
      <c r="J79" s="133"/>
    </row>
    <row r="80" spans="2:10" x14ac:dyDescent="0.25">
      <c r="B80" s="129"/>
      <c r="C80" s="132"/>
      <c r="D80" s="133"/>
      <c r="H80" s="137"/>
      <c r="I80" s="132"/>
      <c r="J80" s="133"/>
    </row>
    <row r="81" spans="2:10" x14ac:dyDescent="0.25">
      <c r="B81" s="129"/>
      <c r="C81" s="132"/>
      <c r="D81" s="133"/>
      <c r="H81" s="137"/>
      <c r="I81" s="132"/>
      <c r="J81" s="133"/>
    </row>
    <row r="82" spans="2:10" x14ac:dyDescent="0.25">
      <c r="B82" s="129"/>
      <c r="C82" s="132"/>
      <c r="D82" s="133"/>
      <c r="H82" s="137"/>
      <c r="I82" s="132"/>
      <c r="J82" s="133"/>
    </row>
    <row r="83" spans="2:10" x14ac:dyDescent="0.25">
      <c r="B83" s="129"/>
      <c r="C83" s="132"/>
      <c r="D83" s="133"/>
      <c r="H83" s="137"/>
      <c r="I83" s="132"/>
      <c r="J83" s="133"/>
    </row>
    <row r="84" spans="2:10" x14ac:dyDescent="0.25">
      <c r="B84" s="129"/>
      <c r="C84" s="132"/>
      <c r="D84" s="133"/>
      <c r="H84" s="137"/>
      <c r="I84" s="132"/>
      <c r="J84" s="133"/>
    </row>
    <row r="85" spans="2:10" x14ac:dyDescent="0.25">
      <c r="B85" s="129"/>
      <c r="C85" s="132"/>
      <c r="D85" s="133"/>
      <c r="H85" s="137"/>
      <c r="I85" s="132"/>
      <c r="J85" s="133"/>
    </row>
    <row r="86" spans="2:10" x14ac:dyDescent="0.25">
      <c r="B86" s="129"/>
      <c r="C86" s="132"/>
      <c r="D86" s="133"/>
      <c r="H86" s="137"/>
      <c r="I86" s="132"/>
      <c r="J86" s="133"/>
    </row>
    <row r="87" spans="2:10" x14ac:dyDescent="0.25">
      <c r="B87" s="129"/>
      <c r="C87" s="132"/>
      <c r="D87" s="133"/>
      <c r="H87" s="137"/>
      <c r="I87" s="132"/>
      <c r="J87" s="133"/>
    </row>
    <row r="88" spans="2:10" x14ac:dyDescent="0.25">
      <c r="B88" s="129"/>
      <c r="C88" s="132"/>
      <c r="D88" s="133"/>
      <c r="H88" s="137"/>
      <c r="I88" s="132"/>
      <c r="J88" s="133"/>
    </row>
    <row r="89" spans="2:10" x14ac:dyDescent="0.25">
      <c r="B89" s="129"/>
      <c r="C89" s="132"/>
      <c r="D89" s="133"/>
      <c r="H89" s="137"/>
      <c r="I89" s="132"/>
      <c r="J89" s="133"/>
    </row>
    <row r="90" spans="2:10" x14ac:dyDescent="0.25">
      <c r="B90" s="129"/>
      <c r="C90" s="132"/>
      <c r="D90" s="133"/>
      <c r="H90" s="137"/>
      <c r="I90" s="132"/>
      <c r="J90" s="133"/>
    </row>
    <row r="91" spans="2:10" x14ac:dyDescent="0.25">
      <c r="B91" s="129"/>
      <c r="C91" s="132"/>
      <c r="D91" s="133"/>
      <c r="H91" s="137"/>
      <c r="I91" s="132"/>
      <c r="J91" s="133"/>
    </row>
    <row r="92" spans="2:10" x14ac:dyDescent="0.25">
      <c r="B92" s="129"/>
      <c r="C92" s="132"/>
      <c r="D92" s="133"/>
      <c r="H92" s="137"/>
      <c r="I92" s="132"/>
      <c r="J92" s="133"/>
    </row>
    <row r="93" spans="2:10" x14ac:dyDescent="0.25">
      <c r="B93" s="129"/>
      <c r="C93" s="132"/>
      <c r="D93" s="133"/>
      <c r="H93" s="137"/>
      <c r="I93" s="132"/>
      <c r="J93" s="133"/>
    </row>
    <row r="94" spans="2:10" ht="13.8" thickBot="1" x14ac:dyDescent="0.3">
      <c r="B94" s="116"/>
      <c r="C94" s="116"/>
      <c r="D94" s="116"/>
      <c r="H94" s="116"/>
      <c r="I94" s="116"/>
      <c r="J94" s="116"/>
    </row>
    <row r="95" spans="2:10" ht="13.8" thickBot="1" x14ac:dyDescent="0.3">
      <c r="B95" s="110" t="s">
        <v>153</v>
      </c>
      <c r="C95" s="111" t="str">
        <f>IF(D95="","",SUMPRODUCT(C69:C93,D69:D93)/D95)</f>
        <v/>
      </c>
      <c r="D95" s="111" t="str">
        <f>IF(SUM(D69:D93)=0,"",SUM(D69:D93))</f>
        <v/>
      </c>
      <c r="H95" s="110" t="s">
        <v>153</v>
      </c>
      <c r="I95" s="111" t="str">
        <f>IF(J95="","",SUMPRODUCT(I69:I93,J69:J93)/J95)</f>
        <v/>
      </c>
      <c r="J95" s="111" t="str">
        <f>IF(SUM(J69:J93)=0,"",SUM(J69:J93))</f>
        <v/>
      </c>
    </row>
    <row r="96" spans="2:1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spans="2:10" x14ac:dyDescent="0.25"/>
    <row r="114" spans="2:10" x14ac:dyDescent="0.25"/>
    <row r="115" spans="2:10" ht="15.6" x14ac:dyDescent="0.3">
      <c r="B115" s="378" t="s">
        <v>151</v>
      </c>
      <c r="C115" s="378"/>
      <c r="D115" s="378"/>
      <c r="H115" s="378" t="s">
        <v>124</v>
      </c>
      <c r="I115" s="378"/>
      <c r="J115" s="378"/>
    </row>
    <row r="116" spans="2:10" x14ac:dyDescent="0.25"/>
    <row r="117" spans="2:10" ht="13.8" thickBot="1" x14ac:dyDescent="0.3"/>
    <row r="118" spans="2:10" ht="13.8" thickBot="1" x14ac:dyDescent="0.3">
      <c r="B118" s="109" t="s">
        <v>152</v>
      </c>
      <c r="C118" s="113" t="s">
        <v>154</v>
      </c>
      <c r="D118" s="114" t="s">
        <v>155</v>
      </c>
      <c r="H118" s="109" t="s">
        <v>152</v>
      </c>
      <c r="I118" s="113" t="s">
        <v>154</v>
      </c>
      <c r="J118" s="114" t="s">
        <v>155</v>
      </c>
    </row>
    <row r="119" spans="2:10" x14ac:dyDescent="0.25">
      <c r="B119" s="129"/>
      <c r="C119" s="130"/>
      <c r="D119" s="131"/>
      <c r="H119" s="136"/>
      <c r="I119" s="130"/>
      <c r="J119" s="131"/>
    </row>
    <row r="120" spans="2:10" x14ac:dyDescent="0.25">
      <c r="B120" s="129"/>
      <c r="C120" s="132"/>
      <c r="D120" s="133"/>
      <c r="H120" s="137"/>
      <c r="I120" s="132"/>
      <c r="J120" s="133"/>
    </row>
    <row r="121" spans="2:10" x14ac:dyDescent="0.25">
      <c r="B121" s="129"/>
      <c r="C121" s="132"/>
      <c r="D121" s="133"/>
      <c r="H121" s="137"/>
      <c r="I121" s="132"/>
      <c r="J121" s="133"/>
    </row>
    <row r="122" spans="2:10" x14ac:dyDescent="0.25">
      <c r="B122" s="129"/>
      <c r="C122" s="132"/>
      <c r="D122" s="133"/>
      <c r="H122" s="137"/>
      <c r="I122" s="132"/>
      <c r="J122" s="133"/>
    </row>
    <row r="123" spans="2:10" x14ac:dyDescent="0.25">
      <c r="B123" s="129"/>
      <c r="C123" s="132"/>
      <c r="D123" s="133"/>
      <c r="H123" s="137"/>
      <c r="I123" s="132"/>
      <c r="J123" s="133"/>
    </row>
    <row r="124" spans="2:10" x14ac:dyDescent="0.25">
      <c r="B124" s="129"/>
      <c r="C124" s="132"/>
      <c r="D124" s="133"/>
      <c r="H124" s="137"/>
      <c r="I124" s="132"/>
      <c r="J124" s="133"/>
    </row>
    <row r="125" spans="2:10" x14ac:dyDescent="0.25">
      <c r="B125" s="129"/>
      <c r="C125" s="132"/>
      <c r="D125" s="133"/>
      <c r="H125" s="137"/>
      <c r="I125" s="132"/>
      <c r="J125" s="133"/>
    </row>
    <row r="126" spans="2:10" x14ac:dyDescent="0.25">
      <c r="B126" s="129"/>
      <c r="C126" s="132"/>
      <c r="D126" s="133"/>
      <c r="H126" s="137"/>
      <c r="I126" s="132"/>
      <c r="J126" s="133"/>
    </row>
    <row r="127" spans="2:10" x14ac:dyDescent="0.25">
      <c r="B127" s="129"/>
      <c r="C127" s="132"/>
      <c r="D127" s="133"/>
      <c r="H127" s="137"/>
      <c r="I127" s="132"/>
      <c r="J127" s="133"/>
    </row>
    <row r="128" spans="2:10" x14ac:dyDescent="0.25">
      <c r="B128" s="129"/>
      <c r="C128" s="132"/>
      <c r="D128" s="133"/>
      <c r="H128" s="137"/>
      <c r="I128" s="132"/>
      <c r="J128" s="133"/>
    </row>
    <row r="129" spans="2:10" x14ac:dyDescent="0.25">
      <c r="B129" s="129"/>
      <c r="C129" s="132"/>
      <c r="D129" s="133"/>
      <c r="H129" s="137"/>
      <c r="I129" s="132"/>
      <c r="J129" s="133"/>
    </row>
    <row r="130" spans="2:10" x14ac:dyDescent="0.25">
      <c r="B130" s="129"/>
      <c r="C130" s="132"/>
      <c r="D130" s="133"/>
      <c r="H130" s="137"/>
      <c r="I130" s="132"/>
      <c r="J130" s="133"/>
    </row>
    <row r="131" spans="2:10" x14ac:dyDescent="0.25">
      <c r="B131" s="129"/>
      <c r="C131" s="132"/>
      <c r="D131" s="133"/>
      <c r="H131" s="137"/>
      <c r="I131" s="132"/>
      <c r="J131" s="133"/>
    </row>
    <row r="132" spans="2:10" x14ac:dyDescent="0.25">
      <c r="B132" s="129"/>
      <c r="C132" s="132"/>
      <c r="D132" s="133"/>
      <c r="H132" s="137"/>
      <c r="I132" s="132"/>
      <c r="J132" s="133"/>
    </row>
    <row r="133" spans="2:10" x14ac:dyDescent="0.25">
      <c r="B133" s="129"/>
      <c r="C133" s="132"/>
      <c r="D133" s="133"/>
      <c r="H133" s="137"/>
      <c r="I133" s="132"/>
      <c r="J133" s="133"/>
    </row>
    <row r="134" spans="2:10" x14ac:dyDescent="0.25">
      <c r="B134" s="129"/>
      <c r="C134" s="132"/>
      <c r="D134" s="133"/>
      <c r="H134" s="137"/>
      <c r="I134" s="132"/>
      <c r="J134" s="133"/>
    </row>
    <row r="135" spans="2:10" x14ac:dyDescent="0.25">
      <c r="B135" s="129"/>
      <c r="C135" s="132"/>
      <c r="D135" s="133"/>
      <c r="H135" s="137"/>
      <c r="I135" s="132"/>
      <c r="J135" s="133"/>
    </row>
    <row r="136" spans="2:10" x14ac:dyDescent="0.25">
      <c r="B136" s="129"/>
      <c r="C136" s="132"/>
      <c r="D136" s="133"/>
      <c r="H136" s="137"/>
      <c r="I136" s="132"/>
      <c r="J136" s="133"/>
    </row>
    <row r="137" spans="2:10" x14ac:dyDescent="0.25">
      <c r="B137" s="129"/>
      <c r="C137" s="132"/>
      <c r="D137" s="133"/>
      <c r="H137" s="137"/>
      <c r="I137" s="132"/>
      <c r="J137" s="133"/>
    </row>
    <row r="138" spans="2:10" x14ac:dyDescent="0.25">
      <c r="B138" s="129"/>
      <c r="C138" s="132"/>
      <c r="D138" s="133"/>
      <c r="H138" s="137"/>
      <c r="I138" s="132"/>
      <c r="J138" s="133"/>
    </row>
    <row r="139" spans="2:10" x14ac:dyDescent="0.25">
      <c r="B139" s="129"/>
      <c r="C139" s="132"/>
      <c r="D139" s="133"/>
      <c r="H139" s="137"/>
      <c r="I139" s="132"/>
      <c r="J139" s="133"/>
    </row>
    <row r="140" spans="2:10" x14ac:dyDescent="0.25">
      <c r="B140" s="129"/>
      <c r="C140" s="132"/>
      <c r="D140" s="133"/>
      <c r="H140" s="137"/>
      <c r="I140" s="132"/>
      <c r="J140" s="133"/>
    </row>
    <row r="141" spans="2:10" x14ac:dyDescent="0.25">
      <c r="B141" s="129"/>
      <c r="C141" s="132"/>
      <c r="D141" s="133"/>
      <c r="H141" s="137"/>
      <c r="I141" s="132"/>
      <c r="J141" s="133"/>
    </row>
    <row r="142" spans="2:10" x14ac:dyDescent="0.25">
      <c r="B142" s="129"/>
      <c r="C142" s="132"/>
      <c r="D142" s="133"/>
      <c r="H142" s="137"/>
      <c r="I142" s="132"/>
      <c r="J142" s="133"/>
    </row>
    <row r="143" spans="2:10" x14ac:dyDescent="0.25">
      <c r="B143" s="129"/>
      <c r="C143" s="132"/>
      <c r="D143" s="133"/>
      <c r="H143" s="137"/>
      <c r="I143" s="132"/>
      <c r="J143" s="133"/>
    </row>
    <row r="144" spans="2:10" ht="13.8" thickBot="1" x14ac:dyDescent="0.3">
      <c r="B144" s="116"/>
      <c r="C144" s="116"/>
      <c r="D144" s="116"/>
      <c r="H144" s="116"/>
      <c r="I144" s="116"/>
      <c r="J144" s="116"/>
    </row>
    <row r="145" spans="2:10" ht="13.8" thickBot="1" x14ac:dyDescent="0.3">
      <c r="B145" s="110" t="s">
        <v>153</v>
      </c>
      <c r="C145" s="111" t="str">
        <f>IF(D145="","",SUMPRODUCT(C119:C143,D119:D143)/D145)</f>
        <v/>
      </c>
      <c r="D145" s="111" t="str">
        <f>IF(SUM(D119:D143)=0,"",SUM(D119:D143))</f>
        <v/>
      </c>
      <c r="H145" s="110" t="s">
        <v>153</v>
      </c>
      <c r="I145" s="111" t="str">
        <f>IF(J145="","",SUMPRODUCT(I119:I143,J119:J143)/J145)</f>
        <v/>
      </c>
      <c r="J145" s="111" t="str">
        <f>IF(SUM(J119:J143)=0,"",SUM(J119:J143))</f>
        <v/>
      </c>
    </row>
    <row r="146" spans="2:10" x14ac:dyDescent="0.25"/>
    <row r="147" spans="2:10" x14ac:dyDescent="0.25"/>
    <row r="148" spans="2:10" x14ac:dyDescent="0.25"/>
    <row r="149" spans="2:10" x14ac:dyDescent="0.25"/>
    <row r="150" spans="2:10" x14ac:dyDescent="0.25"/>
    <row r="151" spans="2:10" x14ac:dyDescent="0.25"/>
    <row r="152" spans="2:10" x14ac:dyDescent="0.25"/>
    <row r="153" spans="2:10" x14ac:dyDescent="0.25"/>
    <row r="154" spans="2:10" x14ac:dyDescent="0.25"/>
    <row r="155" spans="2:10" x14ac:dyDescent="0.25"/>
    <row r="156" spans="2:10" x14ac:dyDescent="0.25"/>
    <row r="157" spans="2:10" x14ac:dyDescent="0.25"/>
    <row r="158" spans="2:10" x14ac:dyDescent="0.25"/>
    <row r="159" spans="2:10" x14ac:dyDescent="0.25"/>
    <row r="160" spans="2:10" x14ac:dyDescent="0.25"/>
    <row r="161" spans="2:10" x14ac:dyDescent="0.25"/>
    <row r="162" spans="2:10" x14ac:dyDescent="0.25"/>
    <row r="163" spans="2:10" x14ac:dyDescent="0.25"/>
    <row r="164" spans="2:10" x14ac:dyDescent="0.25"/>
    <row r="165" spans="2:10" ht="15.6" x14ac:dyDescent="0.3">
      <c r="B165" s="378" t="s">
        <v>151</v>
      </c>
      <c r="C165" s="378"/>
      <c r="D165" s="378"/>
      <c r="G165" s="117"/>
      <c r="H165" s="379"/>
      <c r="I165" s="379"/>
      <c r="J165" s="379"/>
    </row>
    <row r="166" spans="2:10" x14ac:dyDescent="0.25">
      <c r="G166" s="117"/>
      <c r="H166" s="117"/>
      <c r="I166" s="117"/>
      <c r="J166" s="117"/>
    </row>
    <row r="167" spans="2:10" ht="13.8" thickBot="1" x14ac:dyDescent="0.3">
      <c r="G167" s="117"/>
      <c r="H167" s="117"/>
      <c r="I167" s="117"/>
      <c r="J167" s="117"/>
    </row>
    <row r="168" spans="2:10" ht="13.8" thickBot="1" x14ac:dyDescent="0.3">
      <c r="B168" s="109" t="s">
        <v>152</v>
      </c>
      <c r="C168" s="113" t="s">
        <v>154</v>
      </c>
      <c r="D168" s="114" t="s">
        <v>155</v>
      </c>
      <c r="G168" s="117"/>
      <c r="H168" s="119"/>
      <c r="I168" s="120"/>
      <c r="J168" s="120"/>
    </row>
    <row r="169" spans="2:10" x14ac:dyDescent="0.25">
      <c r="B169" s="129"/>
      <c r="C169" s="130"/>
      <c r="D169" s="131"/>
      <c r="G169" s="117"/>
      <c r="H169" s="117"/>
      <c r="I169" s="117"/>
      <c r="J169" s="117"/>
    </row>
    <row r="170" spans="2:10" x14ac:dyDescent="0.25">
      <c r="B170" s="129"/>
      <c r="C170" s="132"/>
      <c r="D170" s="133"/>
      <c r="G170" s="117"/>
      <c r="H170" s="117"/>
      <c r="I170" s="117"/>
      <c r="J170" s="117"/>
    </row>
    <row r="171" spans="2:10" x14ac:dyDescent="0.25">
      <c r="B171" s="129"/>
      <c r="C171" s="132"/>
      <c r="D171" s="133"/>
      <c r="G171" s="117"/>
      <c r="H171" s="117"/>
      <c r="I171" s="117"/>
      <c r="J171" s="117"/>
    </row>
    <row r="172" spans="2:10" x14ac:dyDescent="0.25">
      <c r="B172" s="129"/>
      <c r="C172" s="132"/>
      <c r="D172" s="133"/>
      <c r="G172" s="117"/>
      <c r="H172" s="117"/>
      <c r="I172" s="117"/>
      <c r="J172" s="117"/>
    </row>
    <row r="173" spans="2:10" x14ac:dyDescent="0.25">
      <c r="B173" s="129"/>
      <c r="C173" s="132"/>
      <c r="D173" s="133"/>
      <c r="G173" s="117"/>
      <c r="H173" s="117"/>
      <c r="I173" s="117"/>
      <c r="J173" s="117"/>
    </row>
    <row r="174" spans="2:10" x14ac:dyDescent="0.25">
      <c r="B174" s="129"/>
      <c r="C174" s="132"/>
      <c r="D174" s="133"/>
      <c r="G174" s="117"/>
      <c r="H174" s="117"/>
      <c r="I174" s="117"/>
      <c r="J174" s="117"/>
    </row>
    <row r="175" spans="2:10" x14ac:dyDescent="0.25">
      <c r="B175" s="129"/>
      <c r="C175" s="132"/>
      <c r="D175" s="133"/>
      <c r="G175" s="117"/>
      <c r="H175" s="117"/>
      <c r="I175" s="117"/>
      <c r="J175" s="117"/>
    </row>
    <row r="176" spans="2:10" x14ac:dyDescent="0.25">
      <c r="B176" s="129"/>
      <c r="C176" s="132"/>
      <c r="D176" s="133"/>
      <c r="G176" s="117"/>
      <c r="H176" s="117"/>
      <c r="I176" s="117"/>
      <c r="J176" s="117"/>
    </row>
    <row r="177" spans="2:10" x14ac:dyDescent="0.25">
      <c r="B177" s="129"/>
      <c r="C177" s="132"/>
      <c r="D177" s="133"/>
      <c r="G177" s="117"/>
      <c r="H177" s="117"/>
      <c r="I177" s="117"/>
      <c r="J177" s="117"/>
    </row>
    <row r="178" spans="2:10" x14ac:dyDescent="0.25">
      <c r="B178" s="129"/>
      <c r="C178" s="132"/>
      <c r="D178" s="133"/>
      <c r="G178" s="117"/>
      <c r="H178" s="117"/>
      <c r="I178" s="117"/>
      <c r="J178" s="117"/>
    </row>
    <row r="179" spans="2:10" x14ac:dyDescent="0.25">
      <c r="B179" s="129"/>
      <c r="C179" s="132"/>
      <c r="D179" s="133"/>
      <c r="G179" s="117"/>
      <c r="H179" s="117"/>
      <c r="I179" s="117"/>
      <c r="J179" s="117"/>
    </row>
    <row r="180" spans="2:10" x14ac:dyDescent="0.25">
      <c r="B180" s="129"/>
      <c r="C180" s="132"/>
      <c r="D180" s="133"/>
      <c r="G180" s="117"/>
      <c r="H180" s="117"/>
      <c r="I180" s="117"/>
      <c r="J180" s="117"/>
    </row>
    <row r="181" spans="2:10" x14ac:dyDescent="0.25">
      <c r="B181" s="129"/>
      <c r="C181" s="132"/>
      <c r="D181" s="133"/>
      <c r="G181" s="117"/>
      <c r="H181" s="117"/>
      <c r="I181" s="117"/>
      <c r="J181" s="117"/>
    </row>
    <row r="182" spans="2:10" x14ac:dyDescent="0.25">
      <c r="B182" s="129"/>
      <c r="C182" s="132"/>
      <c r="D182" s="133"/>
      <c r="G182" s="117"/>
      <c r="H182" s="117"/>
      <c r="I182" s="117"/>
      <c r="J182" s="117"/>
    </row>
    <row r="183" spans="2:10" x14ac:dyDescent="0.25">
      <c r="B183" s="129"/>
      <c r="C183" s="132"/>
      <c r="D183" s="133"/>
      <c r="G183" s="117"/>
      <c r="H183" s="117"/>
      <c r="I183" s="117"/>
      <c r="J183" s="117"/>
    </row>
    <row r="184" spans="2:10" x14ac:dyDescent="0.25">
      <c r="B184" s="129"/>
      <c r="C184" s="132"/>
      <c r="D184" s="133"/>
      <c r="G184" s="117"/>
      <c r="H184" s="117"/>
      <c r="I184" s="117"/>
      <c r="J184" s="117"/>
    </row>
    <row r="185" spans="2:10" x14ac:dyDescent="0.25">
      <c r="B185" s="129"/>
      <c r="C185" s="132"/>
      <c r="D185" s="133"/>
      <c r="G185" s="117"/>
      <c r="H185" s="117"/>
      <c r="I185" s="117"/>
      <c r="J185" s="117"/>
    </row>
    <row r="186" spans="2:10" x14ac:dyDescent="0.25">
      <c r="B186" s="129"/>
      <c r="C186" s="132"/>
      <c r="D186" s="133"/>
      <c r="G186" s="117"/>
      <c r="H186" s="117"/>
      <c r="I186" s="117"/>
      <c r="J186" s="117"/>
    </row>
    <row r="187" spans="2:10" x14ac:dyDescent="0.25">
      <c r="B187" s="129"/>
      <c r="C187" s="132"/>
      <c r="D187" s="133"/>
      <c r="G187" s="117"/>
      <c r="H187" s="117"/>
      <c r="I187" s="117"/>
      <c r="J187" s="117"/>
    </row>
    <row r="188" spans="2:10" x14ac:dyDescent="0.25">
      <c r="B188" s="129"/>
      <c r="C188" s="132"/>
      <c r="D188" s="133"/>
      <c r="G188" s="117"/>
      <c r="H188" s="117"/>
      <c r="I188" s="117"/>
      <c r="J188" s="117"/>
    </row>
    <row r="189" spans="2:10" x14ac:dyDescent="0.25">
      <c r="B189" s="129"/>
      <c r="C189" s="132"/>
      <c r="D189" s="133"/>
      <c r="G189" s="117"/>
      <c r="H189" s="117"/>
      <c r="I189" s="117"/>
      <c r="J189" s="117"/>
    </row>
    <row r="190" spans="2:10" x14ac:dyDescent="0.25">
      <c r="B190" s="129"/>
      <c r="C190" s="132"/>
      <c r="D190" s="133"/>
      <c r="G190" s="117"/>
      <c r="H190" s="117"/>
      <c r="I190" s="117"/>
      <c r="J190" s="117"/>
    </row>
    <row r="191" spans="2:10" x14ac:dyDescent="0.25">
      <c r="B191" s="129"/>
      <c r="C191" s="132"/>
      <c r="D191" s="133"/>
      <c r="J191" s="117"/>
    </row>
    <row r="192" spans="2:10" x14ac:dyDescent="0.25">
      <c r="B192" s="129"/>
      <c r="C192" s="132"/>
      <c r="D192" s="133"/>
      <c r="G192" s="117"/>
      <c r="H192" s="117"/>
      <c r="I192" s="117"/>
      <c r="J192" s="117"/>
    </row>
    <row r="193" spans="2:10" x14ac:dyDescent="0.25">
      <c r="B193" s="129"/>
      <c r="C193" s="132"/>
      <c r="D193" s="133"/>
      <c r="G193" s="117"/>
      <c r="H193" s="117"/>
      <c r="I193" s="117"/>
      <c r="J193" s="117"/>
    </row>
    <row r="194" spans="2:10" ht="13.8" thickBot="1" x14ac:dyDescent="0.3">
      <c r="B194" s="116"/>
      <c r="C194" s="116"/>
      <c r="D194" s="116"/>
      <c r="G194" s="117"/>
      <c r="H194" s="117"/>
      <c r="I194" s="117"/>
      <c r="J194" s="117"/>
    </row>
    <row r="195" spans="2:10" ht="13.8" thickBot="1" x14ac:dyDescent="0.3">
      <c r="B195" s="110" t="s">
        <v>153</v>
      </c>
      <c r="C195" s="111" t="str">
        <f>IF(D195="","",SUMPRODUCT(C169:C193,D169:D193)/D195)</f>
        <v/>
      </c>
      <c r="D195" s="111" t="str">
        <f>IF(SUM(D169:D193)=0,"",SUM(D169:D193))</f>
        <v/>
      </c>
      <c r="G195" s="117"/>
      <c r="H195" s="117"/>
      <c r="I195" s="117"/>
      <c r="J195" s="117"/>
    </row>
    <row r="196" spans="2:10" x14ac:dyDescent="0.25">
      <c r="G196" s="117"/>
      <c r="H196" s="117"/>
      <c r="I196" s="117"/>
      <c r="J196" s="117"/>
    </row>
    <row r="197" spans="2:10" x14ac:dyDescent="0.25"/>
    <row r="198" spans="2:10" x14ac:dyDescent="0.25"/>
    <row r="199" spans="2:10" x14ac:dyDescent="0.25"/>
    <row r="200" spans="2:10" x14ac:dyDescent="0.25"/>
    <row r="201" spans="2:10" x14ac:dyDescent="0.25"/>
    <row r="202" spans="2:10" x14ac:dyDescent="0.25"/>
    <row r="203" spans="2:10" x14ac:dyDescent="0.25"/>
    <row r="204" spans="2:10" x14ac:dyDescent="0.25"/>
    <row r="205" spans="2:10" x14ac:dyDescent="0.25"/>
    <row r="206" spans="2:10" x14ac:dyDescent="0.25"/>
    <row r="207" spans="2:10" x14ac:dyDescent="0.25"/>
    <row r="208" spans="2:10" x14ac:dyDescent="0.25"/>
    <row r="209" spans="2:10" x14ac:dyDescent="0.25"/>
    <row r="210" spans="2:10" x14ac:dyDescent="0.25"/>
    <row r="211" spans="2:10" x14ac:dyDescent="0.25"/>
    <row r="212" spans="2:10" x14ac:dyDescent="0.25"/>
    <row r="213" spans="2:10" x14ac:dyDescent="0.25"/>
    <row r="214" spans="2:10" x14ac:dyDescent="0.25"/>
    <row r="215" spans="2:10" ht="15.6" x14ac:dyDescent="0.3">
      <c r="B215" s="378" t="s">
        <v>124</v>
      </c>
      <c r="C215" s="378"/>
      <c r="D215" s="378"/>
      <c r="G215" s="117"/>
      <c r="H215" s="379"/>
      <c r="I215" s="379"/>
      <c r="J215" s="379"/>
    </row>
    <row r="216" spans="2:10" x14ac:dyDescent="0.25">
      <c r="G216" s="117"/>
      <c r="H216" s="117"/>
      <c r="I216" s="117"/>
      <c r="J216" s="117"/>
    </row>
    <row r="217" spans="2:10" ht="13.8" thickBot="1" x14ac:dyDescent="0.3">
      <c r="G217" s="117"/>
      <c r="H217" s="117"/>
      <c r="I217" s="117"/>
      <c r="J217" s="117"/>
    </row>
    <row r="218" spans="2:10" ht="13.8" thickBot="1" x14ac:dyDescent="0.3">
      <c r="B218" s="109" t="s">
        <v>152</v>
      </c>
      <c r="C218" s="113" t="s">
        <v>154</v>
      </c>
      <c r="D218" s="114" t="s">
        <v>155</v>
      </c>
      <c r="G218" s="117"/>
      <c r="H218" s="119"/>
      <c r="I218" s="120"/>
      <c r="J218" s="120"/>
    </row>
    <row r="219" spans="2:10" x14ac:dyDescent="0.25">
      <c r="B219" s="129"/>
      <c r="C219" s="130"/>
      <c r="D219" s="131"/>
      <c r="G219" s="117"/>
      <c r="H219" s="117"/>
      <c r="I219" s="117"/>
      <c r="J219" s="117"/>
    </row>
    <row r="220" spans="2:10" x14ac:dyDescent="0.25">
      <c r="B220" s="129"/>
      <c r="C220" s="132"/>
      <c r="D220" s="133"/>
      <c r="G220" s="117"/>
      <c r="H220" s="117"/>
      <c r="I220" s="117"/>
      <c r="J220" s="117"/>
    </row>
    <row r="221" spans="2:10" x14ac:dyDescent="0.25">
      <c r="B221" s="129"/>
      <c r="C221" s="132"/>
      <c r="D221" s="133"/>
      <c r="G221" s="117"/>
      <c r="H221" s="117"/>
      <c r="I221" s="117"/>
      <c r="J221" s="117"/>
    </row>
    <row r="222" spans="2:10" x14ac:dyDescent="0.25">
      <c r="B222" s="129"/>
      <c r="C222" s="132"/>
      <c r="D222" s="133"/>
      <c r="G222" s="117"/>
      <c r="H222" s="117"/>
      <c r="I222" s="117"/>
      <c r="J222" s="117"/>
    </row>
    <row r="223" spans="2:10" x14ac:dyDescent="0.25">
      <c r="B223" s="129"/>
      <c r="C223" s="132"/>
      <c r="D223" s="133"/>
      <c r="G223" s="117"/>
      <c r="H223" s="117"/>
      <c r="I223" s="117"/>
      <c r="J223" s="117"/>
    </row>
    <row r="224" spans="2:10" x14ac:dyDescent="0.25">
      <c r="B224" s="129"/>
      <c r="C224" s="132"/>
      <c r="D224" s="133"/>
      <c r="G224" s="117"/>
      <c r="H224" s="117"/>
      <c r="I224" s="117"/>
      <c r="J224" s="117"/>
    </row>
    <row r="225" spans="2:10" x14ac:dyDescent="0.25">
      <c r="B225" s="129"/>
      <c r="C225" s="132"/>
      <c r="D225" s="133"/>
      <c r="G225" s="117"/>
      <c r="H225" s="117"/>
      <c r="I225" s="117"/>
      <c r="J225" s="117"/>
    </row>
    <row r="226" spans="2:10" x14ac:dyDescent="0.25">
      <c r="B226" s="129"/>
      <c r="C226" s="132"/>
      <c r="D226" s="133"/>
      <c r="G226" s="117"/>
      <c r="H226" s="117"/>
      <c r="I226" s="117"/>
      <c r="J226" s="117"/>
    </row>
    <row r="227" spans="2:10" x14ac:dyDescent="0.25">
      <c r="B227" s="129"/>
      <c r="C227" s="132"/>
      <c r="D227" s="133"/>
      <c r="G227" s="117"/>
      <c r="H227" s="117"/>
      <c r="I227" s="117"/>
      <c r="J227" s="117"/>
    </row>
    <row r="228" spans="2:10" x14ac:dyDescent="0.25">
      <c r="B228" s="129"/>
      <c r="C228" s="132"/>
      <c r="D228" s="133"/>
      <c r="G228" s="117"/>
      <c r="H228" s="117"/>
      <c r="I228" s="117"/>
      <c r="J228" s="117"/>
    </row>
    <row r="229" spans="2:10" x14ac:dyDescent="0.25">
      <c r="B229" s="129"/>
      <c r="C229" s="132"/>
      <c r="D229" s="133"/>
      <c r="G229" s="117"/>
      <c r="H229" s="117"/>
      <c r="I229" s="117"/>
      <c r="J229" s="117"/>
    </row>
    <row r="230" spans="2:10" x14ac:dyDescent="0.25">
      <c r="B230" s="129"/>
      <c r="C230" s="132"/>
      <c r="D230" s="133"/>
      <c r="G230" s="117"/>
      <c r="H230" s="117"/>
      <c r="I230" s="117"/>
      <c r="J230" s="117"/>
    </row>
    <row r="231" spans="2:10" x14ac:dyDescent="0.25">
      <c r="B231" s="129"/>
      <c r="C231" s="132"/>
      <c r="D231" s="133"/>
      <c r="G231" s="117"/>
      <c r="H231" s="117"/>
      <c r="I231" s="117"/>
      <c r="J231" s="117"/>
    </row>
    <row r="232" spans="2:10" x14ac:dyDescent="0.25">
      <c r="B232" s="129"/>
      <c r="C232" s="132"/>
      <c r="D232" s="133"/>
      <c r="G232" s="117"/>
      <c r="H232" s="117"/>
      <c r="I232" s="117"/>
      <c r="J232" s="117"/>
    </row>
    <row r="233" spans="2:10" x14ac:dyDescent="0.25">
      <c r="B233" s="129"/>
      <c r="C233" s="132"/>
      <c r="D233" s="133"/>
      <c r="G233" s="117"/>
      <c r="H233" s="117"/>
      <c r="I233" s="117"/>
      <c r="J233" s="117"/>
    </row>
    <row r="234" spans="2:10" x14ac:dyDescent="0.25">
      <c r="B234" s="129"/>
      <c r="C234" s="132"/>
      <c r="D234" s="133"/>
      <c r="G234" s="117"/>
      <c r="H234" s="117"/>
      <c r="I234" s="117"/>
      <c r="J234" s="117"/>
    </row>
    <row r="235" spans="2:10" x14ac:dyDescent="0.25">
      <c r="B235" s="129"/>
      <c r="C235" s="132"/>
      <c r="D235" s="133"/>
      <c r="G235" s="117"/>
      <c r="H235" s="117"/>
      <c r="I235" s="117"/>
      <c r="J235" s="117"/>
    </row>
    <row r="236" spans="2:10" x14ac:dyDescent="0.25">
      <c r="B236" s="129"/>
      <c r="C236" s="132"/>
      <c r="D236" s="133"/>
      <c r="G236" s="117"/>
      <c r="H236" s="117"/>
      <c r="I236" s="117"/>
      <c r="J236" s="117"/>
    </row>
    <row r="237" spans="2:10" x14ac:dyDescent="0.25">
      <c r="B237" s="129"/>
      <c r="C237" s="132"/>
      <c r="D237" s="133"/>
      <c r="G237" s="117"/>
      <c r="H237" s="117"/>
      <c r="I237" s="117"/>
      <c r="J237" s="117"/>
    </row>
    <row r="238" spans="2:10" x14ac:dyDescent="0.25">
      <c r="B238" s="129"/>
      <c r="C238" s="132"/>
      <c r="D238" s="133"/>
      <c r="G238" s="117"/>
      <c r="H238" s="117"/>
      <c r="I238" s="117"/>
      <c r="J238" s="117"/>
    </row>
    <row r="239" spans="2:10" x14ac:dyDescent="0.25">
      <c r="B239" s="129"/>
      <c r="C239" s="132"/>
      <c r="D239" s="133"/>
      <c r="G239" s="117"/>
      <c r="H239" s="117"/>
      <c r="I239" s="117"/>
      <c r="J239" s="117"/>
    </row>
    <row r="240" spans="2:10" x14ac:dyDescent="0.25">
      <c r="B240" s="129"/>
      <c r="C240" s="132"/>
      <c r="D240" s="133"/>
      <c r="G240" s="117"/>
      <c r="H240" s="117"/>
      <c r="I240" s="117"/>
      <c r="J240" s="117"/>
    </row>
    <row r="241" spans="2:10" x14ac:dyDescent="0.25">
      <c r="B241" s="129"/>
      <c r="C241" s="132"/>
      <c r="D241" s="133"/>
      <c r="G241" s="117"/>
      <c r="H241" s="117"/>
      <c r="I241" s="117"/>
      <c r="J241" s="117"/>
    </row>
    <row r="242" spans="2:10" x14ac:dyDescent="0.25">
      <c r="B242" s="129"/>
      <c r="C242" s="132"/>
      <c r="D242" s="133"/>
      <c r="G242" s="117"/>
      <c r="H242" s="117"/>
      <c r="I242" s="117"/>
      <c r="J242" s="117"/>
    </row>
    <row r="243" spans="2:10" x14ac:dyDescent="0.25">
      <c r="B243" s="129"/>
      <c r="C243" s="132"/>
      <c r="D243" s="133"/>
      <c r="G243" s="117"/>
      <c r="H243" s="117"/>
      <c r="I243" s="117"/>
      <c r="J243" s="117"/>
    </row>
    <row r="244" spans="2:10" ht="13.8" thickBot="1" x14ac:dyDescent="0.3">
      <c r="B244" s="116"/>
      <c r="C244" s="116"/>
      <c r="D244" s="116"/>
      <c r="G244" s="117"/>
      <c r="H244" s="117"/>
      <c r="I244" s="117"/>
      <c r="J244" s="117"/>
    </row>
    <row r="245" spans="2:10" ht="13.8" thickBot="1" x14ac:dyDescent="0.3">
      <c r="B245" s="110" t="s">
        <v>153</v>
      </c>
      <c r="C245" s="111" t="str">
        <f>IF(D245="","",SUMPRODUCT(C219:C243,D219:D243)/D245)</f>
        <v/>
      </c>
      <c r="D245" s="111" t="str">
        <f>IF(SUM(D219:D243)=0,"",SUM(D219:D243))</f>
        <v/>
      </c>
      <c r="G245" s="117"/>
      <c r="H245" s="117"/>
      <c r="I245" s="117"/>
      <c r="J245" s="117"/>
    </row>
    <row r="246" spans="2:10" x14ac:dyDescent="0.25"/>
    <row r="247" spans="2:10" x14ac:dyDescent="0.25"/>
    <row r="248" spans="2:10" x14ac:dyDescent="0.25"/>
    <row r="249" spans="2:10" x14ac:dyDescent="0.25"/>
    <row r="250" spans="2:10" x14ac:dyDescent="0.25"/>
    <row r="251" spans="2:10" x14ac:dyDescent="0.25"/>
    <row r="252" spans="2:10" x14ac:dyDescent="0.25"/>
    <row r="253" spans="2:10" x14ac:dyDescent="0.25"/>
    <row r="254" spans="2:10" x14ac:dyDescent="0.25"/>
    <row r="255" spans="2:10" x14ac:dyDescent="0.25"/>
    <row r="256" spans="2:10" x14ac:dyDescent="0.25"/>
    <row r="257" spans="2:10" x14ac:dyDescent="0.25"/>
    <row r="258" spans="2:10" x14ac:dyDescent="0.25"/>
    <row r="259" spans="2:10" x14ac:dyDescent="0.25"/>
    <row r="260" spans="2:10" x14ac:dyDescent="0.25"/>
    <row r="261" spans="2:10" x14ac:dyDescent="0.25">
      <c r="G261" s="117"/>
      <c r="H261" s="117"/>
      <c r="I261" s="117"/>
      <c r="J261" s="117"/>
    </row>
    <row r="262" spans="2:10" x14ac:dyDescent="0.25">
      <c r="G262" s="117"/>
      <c r="H262" s="117"/>
      <c r="I262" s="117"/>
      <c r="J262" s="117"/>
    </row>
    <row r="263" spans="2:10" x14ac:dyDescent="0.25">
      <c r="G263" s="117"/>
      <c r="H263" s="117"/>
      <c r="I263" s="117"/>
      <c r="J263" s="117"/>
    </row>
    <row r="264" spans="2:10" x14ac:dyDescent="0.25">
      <c r="G264" s="117"/>
      <c r="H264" s="117"/>
      <c r="I264" s="117"/>
      <c r="J264" s="117"/>
    </row>
    <row r="265" spans="2:10" ht="15.6" x14ac:dyDescent="0.3">
      <c r="B265" s="378" t="s">
        <v>124</v>
      </c>
      <c r="C265" s="378"/>
      <c r="D265" s="378"/>
      <c r="G265" s="117"/>
      <c r="H265" s="379"/>
      <c r="I265" s="379"/>
      <c r="J265" s="379"/>
    </row>
    <row r="266" spans="2:10" x14ac:dyDescent="0.25">
      <c r="G266" s="117"/>
      <c r="H266" s="117"/>
      <c r="I266" s="117"/>
      <c r="J266" s="117"/>
    </row>
    <row r="267" spans="2:10" ht="13.8" thickBot="1" x14ac:dyDescent="0.3">
      <c r="G267" s="117"/>
      <c r="H267" s="117"/>
      <c r="I267" s="117"/>
      <c r="J267" s="117"/>
    </row>
    <row r="268" spans="2:10" ht="13.8" thickBot="1" x14ac:dyDescent="0.3">
      <c r="B268" s="109" t="s">
        <v>152</v>
      </c>
      <c r="C268" s="113" t="s">
        <v>154</v>
      </c>
      <c r="D268" s="114" t="s">
        <v>155</v>
      </c>
      <c r="G268" s="117"/>
      <c r="H268" s="119"/>
      <c r="I268" s="120"/>
      <c r="J268" s="120"/>
    </row>
    <row r="269" spans="2:10" x14ac:dyDescent="0.25">
      <c r="B269" s="129"/>
      <c r="C269" s="130"/>
      <c r="D269" s="131"/>
      <c r="G269" s="117"/>
      <c r="H269" s="117"/>
      <c r="I269" s="117"/>
      <c r="J269" s="117"/>
    </row>
    <row r="270" spans="2:10" x14ac:dyDescent="0.25">
      <c r="B270" s="129"/>
      <c r="C270" s="132"/>
      <c r="D270" s="133"/>
      <c r="G270" s="117"/>
      <c r="H270" s="117"/>
      <c r="I270" s="117"/>
      <c r="J270" s="117"/>
    </row>
    <row r="271" spans="2:10" x14ac:dyDescent="0.25">
      <c r="B271" s="129"/>
      <c r="C271" s="132"/>
      <c r="D271" s="133"/>
      <c r="G271" s="117"/>
      <c r="H271" s="117"/>
      <c r="I271" s="117"/>
      <c r="J271" s="117"/>
    </row>
    <row r="272" spans="2:10" x14ac:dyDescent="0.25">
      <c r="B272" s="129"/>
      <c r="C272" s="132"/>
      <c r="D272" s="133"/>
      <c r="G272" s="117"/>
      <c r="H272" s="117"/>
      <c r="I272" s="117"/>
      <c r="J272" s="117"/>
    </row>
    <row r="273" spans="2:10" x14ac:dyDescent="0.25">
      <c r="B273" s="129"/>
      <c r="C273" s="132"/>
      <c r="D273" s="133"/>
      <c r="G273" s="117"/>
      <c r="H273" s="117"/>
      <c r="I273" s="117"/>
      <c r="J273" s="117"/>
    </row>
    <row r="274" spans="2:10" x14ac:dyDescent="0.25">
      <c r="B274" s="129"/>
      <c r="C274" s="132"/>
      <c r="D274" s="133"/>
      <c r="G274" s="117"/>
      <c r="H274" s="117"/>
      <c r="I274" s="117"/>
      <c r="J274" s="117"/>
    </row>
    <row r="275" spans="2:10" x14ac:dyDescent="0.25">
      <c r="B275" s="129"/>
      <c r="C275" s="132"/>
      <c r="D275" s="133"/>
      <c r="G275" s="117"/>
      <c r="H275" s="117"/>
      <c r="I275" s="117"/>
      <c r="J275" s="117"/>
    </row>
    <row r="276" spans="2:10" x14ac:dyDescent="0.25">
      <c r="B276" s="129"/>
      <c r="C276" s="132"/>
      <c r="D276" s="133"/>
      <c r="G276" s="117"/>
      <c r="H276" s="117"/>
      <c r="I276" s="117"/>
      <c r="J276" s="117"/>
    </row>
    <row r="277" spans="2:10" x14ac:dyDescent="0.25">
      <c r="B277" s="129"/>
      <c r="C277" s="132"/>
      <c r="D277" s="133"/>
      <c r="G277" s="117"/>
      <c r="H277" s="117"/>
      <c r="I277" s="117"/>
      <c r="J277" s="117"/>
    </row>
    <row r="278" spans="2:10" x14ac:dyDescent="0.25">
      <c r="B278" s="129"/>
      <c r="C278" s="132"/>
      <c r="D278" s="133"/>
      <c r="G278" s="117"/>
      <c r="H278" s="117"/>
      <c r="I278" s="117"/>
      <c r="J278" s="117"/>
    </row>
    <row r="279" spans="2:10" x14ac:dyDescent="0.25">
      <c r="B279" s="129"/>
      <c r="C279" s="132"/>
      <c r="D279" s="133"/>
      <c r="G279" s="117"/>
      <c r="H279" s="117"/>
      <c r="I279" s="117"/>
      <c r="J279" s="117"/>
    </row>
    <row r="280" spans="2:10" x14ac:dyDescent="0.25">
      <c r="B280" s="129"/>
      <c r="C280" s="132"/>
      <c r="D280" s="133"/>
      <c r="G280" s="117"/>
      <c r="H280" s="117"/>
      <c r="I280" s="117"/>
      <c r="J280" s="117"/>
    </row>
    <row r="281" spans="2:10" x14ac:dyDescent="0.25">
      <c r="B281" s="129"/>
      <c r="C281" s="132"/>
      <c r="D281" s="133"/>
      <c r="G281" s="117"/>
      <c r="H281" s="117"/>
      <c r="I281" s="117"/>
      <c r="J281" s="117"/>
    </row>
    <row r="282" spans="2:10" x14ac:dyDescent="0.25">
      <c r="B282" s="129"/>
      <c r="C282" s="132"/>
      <c r="D282" s="133"/>
      <c r="G282" s="117"/>
      <c r="H282" s="117"/>
      <c r="I282" s="117"/>
      <c r="J282" s="117"/>
    </row>
    <row r="283" spans="2:10" x14ac:dyDescent="0.25">
      <c r="B283" s="129"/>
      <c r="C283" s="132"/>
      <c r="D283" s="133"/>
      <c r="G283" s="117"/>
      <c r="H283" s="117"/>
      <c r="I283" s="117"/>
      <c r="J283" s="117"/>
    </row>
    <row r="284" spans="2:10" x14ac:dyDescent="0.25">
      <c r="B284" s="129"/>
      <c r="C284" s="132"/>
      <c r="D284" s="133"/>
      <c r="G284" s="117"/>
      <c r="H284" s="117"/>
      <c r="I284" s="117"/>
      <c r="J284" s="117"/>
    </row>
    <row r="285" spans="2:10" x14ac:dyDescent="0.25">
      <c r="B285" s="129"/>
      <c r="C285" s="132"/>
      <c r="D285" s="133"/>
      <c r="G285" s="117"/>
      <c r="H285" s="117"/>
      <c r="I285" s="117"/>
      <c r="J285" s="117"/>
    </row>
    <row r="286" spans="2:10" x14ac:dyDescent="0.25">
      <c r="B286" s="129"/>
      <c r="C286" s="132"/>
      <c r="D286" s="133"/>
      <c r="G286" s="117"/>
      <c r="H286" s="117"/>
      <c r="I286" s="117"/>
      <c r="J286" s="117"/>
    </row>
    <row r="287" spans="2:10" x14ac:dyDescent="0.25">
      <c r="B287" s="129"/>
      <c r="C287" s="132"/>
      <c r="D287" s="133"/>
      <c r="G287" s="117"/>
      <c r="H287" s="117"/>
      <c r="I287" s="117"/>
      <c r="J287" s="117"/>
    </row>
    <row r="288" spans="2:10" x14ac:dyDescent="0.25">
      <c r="B288" s="129"/>
      <c r="C288" s="132"/>
      <c r="D288" s="133"/>
      <c r="G288" s="117"/>
      <c r="H288" s="117"/>
      <c r="I288" s="117"/>
      <c r="J288" s="117"/>
    </row>
    <row r="289" spans="2:10" x14ac:dyDescent="0.25">
      <c r="B289" s="129"/>
      <c r="C289" s="132"/>
      <c r="D289" s="133"/>
      <c r="G289" s="117"/>
      <c r="H289" s="117"/>
      <c r="I289" s="117"/>
      <c r="J289" s="117"/>
    </row>
    <row r="290" spans="2:10" x14ac:dyDescent="0.25">
      <c r="B290" s="129"/>
      <c r="C290" s="132"/>
      <c r="D290" s="133"/>
      <c r="G290" s="117"/>
      <c r="H290" s="117"/>
      <c r="I290" s="117"/>
      <c r="J290" s="117"/>
    </row>
    <row r="291" spans="2:10" x14ac:dyDescent="0.25">
      <c r="B291" s="129"/>
      <c r="C291" s="132"/>
      <c r="D291" s="133"/>
      <c r="G291" s="117"/>
      <c r="H291" s="117"/>
      <c r="I291" s="117"/>
      <c r="J291" s="117"/>
    </row>
    <row r="292" spans="2:10" x14ac:dyDescent="0.25">
      <c r="B292" s="129"/>
      <c r="C292" s="132"/>
      <c r="D292" s="133"/>
      <c r="G292" s="117"/>
      <c r="H292" s="117"/>
      <c r="I292" s="117"/>
      <c r="J292" s="117"/>
    </row>
    <row r="293" spans="2:10" x14ac:dyDescent="0.25">
      <c r="B293" s="129"/>
      <c r="C293" s="132"/>
      <c r="D293" s="133"/>
      <c r="G293" s="117"/>
      <c r="H293" s="117"/>
      <c r="I293" s="117"/>
      <c r="J293" s="117"/>
    </row>
    <row r="294" spans="2:10" ht="13.8" thickBot="1" x14ac:dyDescent="0.3">
      <c r="B294" s="116"/>
      <c r="C294" s="116"/>
      <c r="D294" s="116"/>
      <c r="G294" s="117"/>
      <c r="H294" s="117"/>
      <c r="I294" s="117"/>
      <c r="J294" s="117"/>
    </row>
    <row r="295" spans="2:10" ht="13.8" thickBot="1" x14ac:dyDescent="0.3">
      <c r="B295" s="110" t="s">
        <v>153</v>
      </c>
      <c r="C295" s="111" t="str">
        <f>IF(D295="","",SUMPRODUCT(C269:C293,D269:D293)/D295)</f>
        <v/>
      </c>
      <c r="D295" s="111" t="str">
        <f>IF(SUM(D269:D293)=0,"",SUM(D269:D293))</f>
        <v/>
      </c>
      <c r="G295" s="117"/>
      <c r="H295" s="117"/>
      <c r="I295" s="117"/>
      <c r="J295" s="117"/>
    </row>
    <row r="296" spans="2:10" x14ac:dyDescent="0.25">
      <c r="G296" s="117"/>
      <c r="H296" s="117"/>
      <c r="I296" s="117"/>
      <c r="J296" s="117"/>
    </row>
    <row r="297" spans="2:10" x14ac:dyDescent="0.25">
      <c r="G297" s="117"/>
      <c r="H297" s="117"/>
      <c r="I297" s="117"/>
      <c r="J297" s="117"/>
    </row>
    <row r="298" spans="2:10" x14ac:dyDescent="0.25"/>
    <row r="299" spans="2:10" x14ac:dyDescent="0.25"/>
    <row r="300" spans="2:10" x14ac:dyDescent="0.25"/>
    <row r="301" spans="2:10" x14ac:dyDescent="0.25"/>
    <row r="302" spans="2:10" x14ac:dyDescent="0.25"/>
    <row r="303" spans="2:10" x14ac:dyDescent="0.25"/>
    <row r="304" spans="2:10" x14ac:dyDescent="0.25"/>
    <row r="305" spans="2:10" x14ac:dyDescent="0.25"/>
    <row r="306" spans="2:10" x14ac:dyDescent="0.25"/>
    <row r="307" spans="2:10" x14ac:dyDescent="0.25"/>
    <row r="308" spans="2:10" x14ac:dyDescent="0.25"/>
    <row r="309" spans="2:10" x14ac:dyDescent="0.25"/>
    <row r="310" spans="2:10" x14ac:dyDescent="0.25"/>
    <row r="311" spans="2:10" x14ac:dyDescent="0.25"/>
    <row r="312" spans="2:10" x14ac:dyDescent="0.25"/>
    <row r="313" spans="2:10" x14ac:dyDescent="0.25"/>
    <row r="314" spans="2:10" x14ac:dyDescent="0.25"/>
    <row r="315" spans="2:10" ht="15.6" x14ac:dyDescent="0.3">
      <c r="B315" s="378" t="s">
        <v>151</v>
      </c>
      <c r="C315" s="378"/>
      <c r="D315" s="378"/>
      <c r="H315" s="378" t="s">
        <v>124</v>
      </c>
      <c r="I315" s="378"/>
      <c r="J315" s="378"/>
    </row>
    <row r="316" spans="2:10" x14ac:dyDescent="0.25"/>
    <row r="317" spans="2:10" ht="13.8" thickBot="1" x14ac:dyDescent="0.3"/>
    <row r="318" spans="2:10" ht="13.8" thickBot="1" x14ac:dyDescent="0.3">
      <c r="B318" s="109" t="s">
        <v>152</v>
      </c>
      <c r="C318" s="113" t="s">
        <v>154</v>
      </c>
      <c r="D318" s="114" t="s">
        <v>155</v>
      </c>
      <c r="H318" s="109" t="s">
        <v>152</v>
      </c>
      <c r="I318" s="113" t="s">
        <v>154</v>
      </c>
      <c r="J318" s="114" t="s">
        <v>155</v>
      </c>
    </row>
    <row r="319" spans="2:10" x14ac:dyDescent="0.25">
      <c r="B319" s="129"/>
      <c r="C319" s="130"/>
      <c r="D319" s="131"/>
      <c r="H319" s="136"/>
      <c r="I319" s="130"/>
      <c r="J319" s="131"/>
    </row>
    <row r="320" spans="2:10" x14ac:dyDescent="0.25">
      <c r="B320" s="129"/>
      <c r="C320" s="132"/>
      <c r="D320" s="133"/>
      <c r="H320" s="137"/>
      <c r="I320" s="132"/>
      <c r="J320" s="133"/>
    </row>
    <row r="321" spans="2:10" x14ac:dyDescent="0.25">
      <c r="B321" s="129"/>
      <c r="C321" s="132"/>
      <c r="D321" s="133"/>
      <c r="H321" s="137"/>
      <c r="I321" s="132"/>
      <c r="J321" s="133"/>
    </row>
    <row r="322" spans="2:10" x14ac:dyDescent="0.25">
      <c r="B322" s="129"/>
      <c r="C322" s="132"/>
      <c r="D322" s="133"/>
      <c r="H322" s="137"/>
      <c r="I322" s="132"/>
      <c r="J322" s="133"/>
    </row>
    <row r="323" spans="2:10" x14ac:dyDescent="0.25">
      <c r="B323" s="129"/>
      <c r="C323" s="132"/>
      <c r="D323" s="133"/>
      <c r="H323" s="137"/>
      <c r="I323" s="132"/>
      <c r="J323" s="133"/>
    </row>
    <row r="324" spans="2:10" x14ac:dyDescent="0.25">
      <c r="B324" s="129"/>
      <c r="C324" s="132"/>
      <c r="D324" s="133"/>
      <c r="H324" s="137"/>
      <c r="I324" s="132"/>
      <c r="J324" s="133"/>
    </row>
    <row r="325" spans="2:10" x14ac:dyDescent="0.25">
      <c r="B325" s="129"/>
      <c r="C325" s="132"/>
      <c r="D325" s="133"/>
      <c r="H325" s="137"/>
      <c r="I325" s="132"/>
      <c r="J325" s="133"/>
    </row>
    <row r="326" spans="2:10" x14ac:dyDescent="0.25">
      <c r="B326" s="129"/>
      <c r="C326" s="132"/>
      <c r="D326" s="133"/>
      <c r="H326" s="137"/>
      <c r="I326" s="132"/>
      <c r="J326" s="133"/>
    </row>
    <row r="327" spans="2:10" x14ac:dyDescent="0.25">
      <c r="B327" s="129"/>
      <c r="C327" s="132"/>
      <c r="D327" s="133"/>
      <c r="H327" s="137"/>
      <c r="I327" s="132"/>
      <c r="J327" s="133"/>
    </row>
    <row r="328" spans="2:10" x14ac:dyDescent="0.25">
      <c r="B328" s="129"/>
      <c r="C328" s="132"/>
      <c r="D328" s="133"/>
      <c r="H328" s="137"/>
      <c r="I328" s="132"/>
      <c r="J328" s="133"/>
    </row>
    <row r="329" spans="2:10" x14ac:dyDescent="0.25">
      <c r="B329" s="129"/>
      <c r="C329" s="132"/>
      <c r="D329" s="133"/>
      <c r="H329" s="137"/>
      <c r="I329" s="132"/>
      <c r="J329" s="133"/>
    </row>
    <row r="330" spans="2:10" x14ac:dyDescent="0.25">
      <c r="B330" s="129"/>
      <c r="C330" s="132"/>
      <c r="D330" s="133"/>
      <c r="H330" s="137"/>
      <c r="I330" s="132"/>
      <c r="J330" s="133"/>
    </row>
    <row r="331" spans="2:10" x14ac:dyDescent="0.25">
      <c r="B331" s="129"/>
      <c r="C331" s="132"/>
      <c r="D331" s="133"/>
      <c r="H331" s="137"/>
      <c r="I331" s="132"/>
      <c r="J331" s="133"/>
    </row>
    <row r="332" spans="2:10" x14ac:dyDescent="0.25">
      <c r="B332" s="129"/>
      <c r="C332" s="132"/>
      <c r="D332" s="133"/>
      <c r="H332" s="137"/>
      <c r="I332" s="132"/>
      <c r="J332" s="133"/>
    </row>
    <row r="333" spans="2:10" x14ac:dyDescent="0.25">
      <c r="B333" s="129"/>
      <c r="C333" s="132"/>
      <c r="D333" s="133"/>
      <c r="H333" s="137"/>
      <c r="I333" s="132"/>
      <c r="J333" s="133"/>
    </row>
    <row r="334" spans="2:10" x14ac:dyDescent="0.25">
      <c r="B334" s="129"/>
      <c r="C334" s="132"/>
      <c r="D334" s="133"/>
      <c r="H334" s="137"/>
      <c r="I334" s="132"/>
      <c r="J334" s="133"/>
    </row>
    <row r="335" spans="2:10" x14ac:dyDescent="0.25">
      <c r="B335" s="129"/>
      <c r="C335" s="132"/>
      <c r="D335" s="133"/>
      <c r="H335" s="137"/>
      <c r="I335" s="132"/>
      <c r="J335" s="133"/>
    </row>
    <row r="336" spans="2:10" x14ac:dyDescent="0.25">
      <c r="B336" s="129"/>
      <c r="C336" s="132"/>
      <c r="D336" s="133"/>
      <c r="H336" s="137"/>
      <c r="I336" s="132"/>
      <c r="J336" s="133"/>
    </row>
    <row r="337" spans="2:10" x14ac:dyDescent="0.25">
      <c r="B337" s="129"/>
      <c r="C337" s="132"/>
      <c r="D337" s="133"/>
      <c r="H337" s="137"/>
      <c r="I337" s="132"/>
      <c r="J337" s="133"/>
    </row>
    <row r="338" spans="2:10" x14ac:dyDescent="0.25">
      <c r="B338" s="129"/>
      <c r="C338" s="132"/>
      <c r="D338" s="133"/>
      <c r="H338" s="137"/>
      <c r="I338" s="132"/>
      <c r="J338" s="133"/>
    </row>
    <row r="339" spans="2:10" x14ac:dyDescent="0.25">
      <c r="B339" s="129"/>
      <c r="C339" s="132"/>
      <c r="D339" s="133"/>
      <c r="H339" s="137"/>
      <c r="I339" s="132"/>
      <c r="J339" s="133"/>
    </row>
    <row r="340" spans="2:10" x14ac:dyDescent="0.25">
      <c r="B340" s="129"/>
      <c r="C340" s="132"/>
      <c r="D340" s="133"/>
      <c r="H340" s="137"/>
      <c r="I340" s="132"/>
      <c r="J340" s="133"/>
    </row>
    <row r="341" spans="2:10" x14ac:dyDescent="0.25">
      <c r="B341" s="129"/>
      <c r="C341" s="132"/>
      <c r="D341" s="133"/>
      <c r="H341" s="137"/>
      <c r="I341" s="132"/>
      <c r="J341" s="133"/>
    </row>
    <row r="342" spans="2:10" x14ac:dyDescent="0.25">
      <c r="B342" s="129"/>
      <c r="C342" s="132"/>
      <c r="D342" s="133"/>
      <c r="H342" s="137"/>
      <c r="I342" s="132"/>
      <c r="J342" s="133"/>
    </row>
    <row r="343" spans="2:10" x14ac:dyDescent="0.25">
      <c r="B343" s="129"/>
      <c r="C343" s="132"/>
      <c r="D343" s="133"/>
      <c r="H343" s="137"/>
      <c r="I343" s="132"/>
      <c r="J343" s="133"/>
    </row>
    <row r="344" spans="2:10" ht="13.8" thickBot="1" x14ac:dyDescent="0.3">
      <c r="B344" s="116"/>
      <c r="C344" s="116"/>
      <c r="D344" s="116"/>
      <c r="H344" s="116"/>
      <c r="I344" s="116"/>
      <c r="J344" s="116"/>
    </row>
    <row r="345" spans="2:10" ht="13.8" thickBot="1" x14ac:dyDescent="0.3">
      <c r="B345" s="110" t="s">
        <v>153</v>
      </c>
      <c r="C345" s="111" t="str">
        <f>IF(D345="","",SUMPRODUCT(C319:C343,D319:D343)/D345)</f>
        <v/>
      </c>
      <c r="D345" s="111" t="str">
        <f>IF(SUM(D319:D343)=0,"",SUM(D319:D343))</f>
        <v/>
      </c>
      <c r="H345" s="110" t="s">
        <v>153</v>
      </c>
      <c r="I345" s="111" t="str">
        <f>IF(J345="","",SUMPRODUCT(I319:I343,J319:J343)/J345)</f>
        <v/>
      </c>
      <c r="J345" s="111" t="str">
        <f>IF(SUM(J319:J343)=0,"",SUM(J319:J343))</f>
        <v/>
      </c>
    </row>
    <row r="346" spans="2:10" x14ac:dyDescent="0.25"/>
    <row r="347" spans="2:10" x14ac:dyDescent="0.25"/>
    <row r="348" spans="2:10" x14ac:dyDescent="0.25"/>
    <row r="349" spans="2:10" x14ac:dyDescent="0.25"/>
    <row r="350" spans="2:10" x14ac:dyDescent="0.25"/>
    <row r="351" spans="2:10" x14ac:dyDescent="0.25"/>
    <row r="352" spans="2:10" x14ac:dyDescent="0.25"/>
    <row r="353" spans="2:10" x14ac:dyDescent="0.25"/>
    <row r="354" spans="2:10" x14ac:dyDescent="0.25"/>
    <row r="355" spans="2:10" x14ac:dyDescent="0.25"/>
    <row r="356" spans="2:10" x14ac:dyDescent="0.25"/>
    <row r="357" spans="2:10" x14ac:dyDescent="0.25"/>
    <row r="358" spans="2:10" x14ac:dyDescent="0.25"/>
    <row r="359" spans="2:10" x14ac:dyDescent="0.25"/>
    <row r="360" spans="2:10" x14ac:dyDescent="0.25"/>
    <row r="361" spans="2:10" x14ac:dyDescent="0.25"/>
    <row r="362" spans="2:10" x14ac:dyDescent="0.25"/>
    <row r="363" spans="2:10" x14ac:dyDescent="0.25"/>
    <row r="364" spans="2:10" x14ac:dyDescent="0.25"/>
    <row r="365" spans="2:10" ht="15.6" x14ac:dyDescent="0.3">
      <c r="B365" s="378" t="s">
        <v>151</v>
      </c>
      <c r="C365" s="378"/>
      <c r="D365" s="378"/>
      <c r="H365" s="378" t="s">
        <v>124</v>
      </c>
      <c r="I365" s="378"/>
      <c r="J365" s="378"/>
    </row>
    <row r="366" spans="2:10" x14ac:dyDescent="0.25"/>
    <row r="367" spans="2:10" ht="13.8" thickBot="1" x14ac:dyDescent="0.3"/>
    <row r="368" spans="2:10" ht="13.8" thickBot="1" x14ac:dyDescent="0.3">
      <c r="B368" s="109" t="s">
        <v>152</v>
      </c>
      <c r="C368" s="113" t="s">
        <v>154</v>
      </c>
      <c r="D368" s="114" t="s">
        <v>155</v>
      </c>
      <c r="H368" s="109" t="s">
        <v>152</v>
      </c>
      <c r="I368" s="113" t="s">
        <v>154</v>
      </c>
      <c r="J368" s="114" t="s">
        <v>155</v>
      </c>
    </row>
    <row r="369" spans="2:10" x14ac:dyDescent="0.25">
      <c r="B369" s="129"/>
      <c r="C369" s="130"/>
      <c r="D369" s="131"/>
      <c r="H369" s="136"/>
      <c r="I369" s="130"/>
      <c r="J369" s="131"/>
    </row>
    <row r="370" spans="2:10" x14ac:dyDescent="0.25">
      <c r="B370" s="129"/>
      <c r="C370" s="132"/>
      <c r="D370" s="133"/>
      <c r="H370" s="137"/>
      <c r="I370" s="132"/>
      <c r="J370" s="133"/>
    </row>
    <row r="371" spans="2:10" x14ac:dyDescent="0.25">
      <c r="B371" s="129"/>
      <c r="C371" s="132"/>
      <c r="D371" s="133"/>
      <c r="H371" s="137"/>
      <c r="I371" s="132"/>
      <c r="J371" s="133"/>
    </row>
    <row r="372" spans="2:10" x14ac:dyDescent="0.25">
      <c r="B372" s="129"/>
      <c r="C372" s="132"/>
      <c r="D372" s="133"/>
      <c r="H372" s="137"/>
      <c r="I372" s="132"/>
      <c r="J372" s="133"/>
    </row>
    <row r="373" spans="2:10" x14ac:dyDescent="0.25">
      <c r="B373" s="129"/>
      <c r="C373" s="132"/>
      <c r="D373" s="133"/>
      <c r="H373" s="137"/>
      <c r="I373" s="132"/>
      <c r="J373" s="133"/>
    </row>
    <row r="374" spans="2:10" x14ac:dyDescent="0.25">
      <c r="B374" s="129"/>
      <c r="C374" s="132"/>
      <c r="D374" s="133"/>
      <c r="H374" s="137"/>
      <c r="I374" s="132"/>
      <c r="J374" s="133"/>
    </row>
    <row r="375" spans="2:10" x14ac:dyDescent="0.25">
      <c r="B375" s="129"/>
      <c r="C375" s="132"/>
      <c r="D375" s="133"/>
      <c r="H375" s="137"/>
      <c r="I375" s="132"/>
      <c r="J375" s="133"/>
    </row>
    <row r="376" spans="2:10" x14ac:dyDescent="0.25">
      <c r="B376" s="129"/>
      <c r="C376" s="132"/>
      <c r="D376" s="133"/>
      <c r="H376" s="137"/>
      <c r="I376" s="132"/>
      <c r="J376" s="133"/>
    </row>
    <row r="377" spans="2:10" x14ac:dyDescent="0.25">
      <c r="B377" s="129"/>
      <c r="C377" s="132"/>
      <c r="D377" s="133"/>
      <c r="H377" s="137"/>
      <c r="I377" s="132"/>
      <c r="J377" s="133"/>
    </row>
    <row r="378" spans="2:10" x14ac:dyDescent="0.25">
      <c r="B378" s="129"/>
      <c r="C378" s="132"/>
      <c r="D378" s="133"/>
      <c r="H378" s="137"/>
      <c r="I378" s="132"/>
      <c r="J378" s="133"/>
    </row>
    <row r="379" spans="2:10" x14ac:dyDescent="0.25">
      <c r="B379" s="129"/>
      <c r="C379" s="132"/>
      <c r="D379" s="133"/>
      <c r="H379" s="137"/>
      <c r="I379" s="132"/>
      <c r="J379" s="133"/>
    </row>
    <row r="380" spans="2:10" x14ac:dyDescent="0.25">
      <c r="B380" s="129"/>
      <c r="C380" s="132"/>
      <c r="D380" s="133"/>
      <c r="H380" s="137"/>
      <c r="I380" s="132"/>
      <c r="J380" s="133"/>
    </row>
    <row r="381" spans="2:10" x14ac:dyDescent="0.25">
      <c r="B381" s="129"/>
      <c r="C381" s="132"/>
      <c r="D381" s="133"/>
      <c r="H381" s="137"/>
      <c r="I381" s="132"/>
      <c r="J381" s="133"/>
    </row>
    <row r="382" spans="2:10" x14ac:dyDescent="0.25">
      <c r="B382" s="129"/>
      <c r="C382" s="132"/>
      <c r="D382" s="133"/>
      <c r="H382" s="137"/>
      <c r="I382" s="132"/>
      <c r="J382" s="133"/>
    </row>
    <row r="383" spans="2:10" x14ac:dyDescent="0.25">
      <c r="B383" s="129"/>
      <c r="C383" s="132"/>
      <c r="D383" s="133"/>
      <c r="H383" s="137"/>
      <c r="I383" s="132"/>
      <c r="J383" s="133"/>
    </row>
    <row r="384" spans="2:10" x14ac:dyDescent="0.25">
      <c r="B384" s="129"/>
      <c r="C384" s="132"/>
      <c r="D384" s="133"/>
      <c r="H384" s="137"/>
      <c r="I384" s="132"/>
      <c r="J384" s="133"/>
    </row>
    <row r="385" spans="2:10" x14ac:dyDescent="0.25">
      <c r="B385" s="129"/>
      <c r="C385" s="132"/>
      <c r="D385" s="133"/>
      <c r="H385" s="137"/>
      <c r="I385" s="132"/>
      <c r="J385" s="133"/>
    </row>
    <row r="386" spans="2:10" x14ac:dyDescent="0.25">
      <c r="B386" s="129"/>
      <c r="C386" s="132"/>
      <c r="D386" s="133"/>
      <c r="H386" s="137"/>
      <c r="I386" s="132"/>
      <c r="J386" s="133"/>
    </row>
    <row r="387" spans="2:10" x14ac:dyDescent="0.25">
      <c r="B387" s="129"/>
      <c r="C387" s="132"/>
      <c r="D387" s="133"/>
      <c r="H387" s="137"/>
      <c r="I387" s="132"/>
      <c r="J387" s="133"/>
    </row>
    <row r="388" spans="2:10" x14ac:dyDescent="0.25">
      <c r="B388" s="129"/>
      <c r="C388" s="132"/>
      <c r="D388" s="133"/>
      <c r="H388" s="137"/>
      <c r="I388" s="132"/>
      <c r="J388" s="133"/>
    </row>
    <row r="389" spans="2:10" x14ac:dyDescent="0.25">
      <c r="B389" s="129"/>
      <c r="C389" s="132"/>
      <c r="D389" s="133"/>
      <c r="H389" s="137"/>
      <c r="I389" s="132"/>
      <c r="J389" s="133"/>
    </row>
    <row r="390" spans="2:10" x14ac:dyDescent="0.25">
      <c r="B390" s="129"/>
      <c r="C390" s="132"/>
      <c r="D390" s="133"/>
      <c r="H390" s="137"/>
      <c r="I390" s="132"/>
      <c r="J390" s="133"/>
    </row>
    <row r="391" spans="2:10" x14ac:dyDescent="0.25">
      <c r="B391" s="129"/>
      <c r="C391" s="132"/>
      <c r="D391" s="133"/>
      <c r="H391" s="137"/>
      <c r="I391" s="132"/>
      <c r="J391" s="133"/>
    </row>
    <row r="392" spans="2:10" x14ac:dyDescent="0.25">
      <c r="B392" s="129"/>
      <c r="C392" s="132"/>
      <c r="D392" s="133"/>
      <c r="H392" s="137"/>
      <c r="I392" s="132"/>
      <c r="J392" s="133"/>
    </row>
    <row r="393" spans="2:10" x14ac:dyDescent="0.25">
      <c r="B393" s="129"/>
      <c r="C393" s="132"/>
      <c r="D393" s="133"/>
      <c r="H393" s="137"/>
      <c r="I393" s="132"/>
      <c r="J393" s="133"/>
    </row>
    <row r="394" spans="2:10" ht="13.8" thickBot="1" x14ac:dyDescent="0.3">
      <c r="B394" s="116"/>
      <c r="C394" s="116"/>
      <c r="D394" s="116"/>
      <c r="H394" s="116"/>
      <c r="I394" s="116"/>
      <c r="J394" s="116"/>
    </row>
    <row r="395" spans="2:10" ht="13.8" thickBot="1" x14ac:dyDescent="0.3">
      <c r="B395" s="110" t="s">
        <v>153</v>
      </c>
      <c r="C395" s="111" t="str">
        <f>IF(D395="","",SUMPRODUCT(C369:C393,D369:D393)/D395)</f>
        <v/>
      </c>
      <c r="D395" s="111" t="str">
        <f>IF(SUM(D369:D393)=0,"",SUM(D369:D393))</f>
        <v/>
      </c>
      <c r="H395" s="110" t="s">
        <v>153</v>
      </c>
      <c r="I395" s="111" t="str">
        <f>IF(J395="","",SUMPRODUCT(I369:I393,J369:J393)/J395)</f>
        <v/>
      </c>
      <c r="J395" s="111" t="str">
        <f>IF(SUM(J369:J393)=0,"",SUM(J369:J393))</f>
        <v/>
      </c>
    </row>
    <row r="396" spans="2:10" x14ac:dyDescent="0.25"/>
    <row r="397" spans="2:10" x14ac:dyDescent="0.25"/>
    <row r="398" spans="2:10" x14ac:dyDescent="0.25"/>
    <row r="399" spans="2:10" x14ac:dyDescent="0.25"/>
    <row r="400" spans="2:10" x14ac:dyDescent="0.25"/>
    <row r="401" spans="2:10" x14ac:dyDescent="0.25"/>
    <row r="402" spans="2:10" x14ac:dyDescent="0.25"/>
    <row r="403" spans="2:10" x14ac:dyDescent="0.25"/>
    <row r="404" spans="2:10" x14ac:dyDescent="0.25"/>
    <row r="405" spans="2:10" x14ac:dyDescent="0.25"/>
    <row r="406" spans="2:10" x14ac:dyDescent="0.25"/>
    <row r="407" spans="2:10" x14ac:dyDescent="0.25"/>
    <row r="408" spans="2:10" x14ac:dyDescent="0.25"/>
    <row r="409" spans="2:10" x14ac:dyDescent="0.25"/>
    <row r="410" spans="2:10" x14ac:dyDescent="0.25"/>
    <row r="411" spans="2:10" x14ac:dyDescent="0.25"/>
    <row r="412" spans="2:10" x14ac:dyDescent="0.25"/>
    <row r="413" spans="2:10" x14ac:dyDescent="0.25"/>
    <row r="414" spans="2:10" x14ac:dyDescent="0.25"/>
    <row r="415" spans="2:10" ht="15.6" x14ac:dyDescent="0.3">
      <c r="B415" s="378" t="s">
        <v>151</v>
      </c>
      <c r="C415" s="378"/>
      <c r="D415" s="378"/>
      <c r="H415" s="378" t="s">
        <v>124</v>
      </c>
      <c r="I415" s="378"/>
      <c r="J415" s="378"/>
    </row>
    <row r="416" spans="2:10" x14ac:dyDescent="0.25"/>
    <row r="417" spans="2:10" ht="13.8" thickBot="1" x14ac:dyDescent="0.3"/>
    <row r="418" spans="2:10" ht="13.8" thickBot="1" x14ac:dyDescent="0.3">
      <c r="B418" s="109" t="s">
        <v>152</v>
      </c>
      <c r="C418" s="113" t="s">
        <v>154</v>
      </c>
      <c r="D418" s="114" t="s">
        <v>155</v>
      </c>
      <c r="H418" s="109" t="s">
        <v>152</v>
      </c>
      <c r="I418" s="113" t="s">
        <v>154</v>
      </c>
      <c r="J418" s="114" t="s">
        <v>155</v>
      </c>
    </row>
    <row r="419" spans="2:10" x14ac:dyDescent="0.25">
      <c r="B419" s="129"/>
      <c r="C419" s="130"/>
      <c r="D419" s="131"/>
      <c r="H419" s="136"/>
      <c r="I419" s="130"/>
      <c r="J419" s="131"/>
    </row>
    <row r="420" spans="2:10" x14ac:dyDescent="0.25">
      <c r="B420" s="129"/>
      <c r="C420" s="132"/>
      <c r="D420" s="133"/>
      <c r="H420" s="137"/>
      <c r="I420" s="132"/>
      <c r="J420" s="133"/>
    </row>
    <row r="421" spans="2:10" x14ac:dyDescent="0.25">
      <c r="B421" s="129"/>
      <c r="C421" s="132"/>
      <c r="D421" s="133"/>
      <c r="H421" s="137"/>
      <c r="I421" s="132"/>
      <c r="J421" s="133"/>
    </row>
    <row r="422" spans="2:10" x14ac:dyDescent="0.25">
      <c r="B422" s="129"/>
      <c r="C422" s="132"/>
      <c r="D422" s="133"/>
      <c r="H422" s="137"/>
      <c r="I422" s="132"/>
      <c r="J422" s="133"/>
    </row>
    <row r="423" spans="2:10" x14ac:dyDescent="0.25">
      <c r="B423" s="129"/>
      <c r="C423" s="132"/>
      <c r="D423" s="133"/>
      <c r="H423" s="137"/>
      <c r="I423" s="132"/>
      <c r="J423" s="133"/>
    </row>
    <row r="424" spans="2:10" x14ac:dyDescent="0.25">
      <c r="B424" s="129"/>
      <c r="C424" s="132"/>
      <c r="D424" s="133"/>
      <c r="H424" s="137"/>
      <c r="I424" s="132"/>
      <c r="J424" s="133"/>
    </row>
    <row r="425" spans="2:10" x14ac:dyDescent="0.25">
      <c r="B425" s="129"/>
      <c r="C425" s="132"/>
      <c r="D425" s="133"/>
      <c r="H425" s="137"/>
      <c r="I425" s="132"/>
      <c r="J425" s="133"/>
    </row>
    <row r="426" spans="2:10" x14ac:dyDescent="0.25">
      <c r="B426" s="129"/>
      <c r="C426" s="132"/>
      <c r="D426" s="133"/>
      <c r="H426" s="137"/>
      <c r="I426" s="132"/>
      <c r="J426" s="133"/>
    </row>
    <row r="427" spans="2:10" x14ac:dyDescent="0.25">
      <c r="B427" s="129"/>
      <c r="C427" s="132"/>
      <c r="D427" s="133"/>
      <c r="H427" s="137"/>
      <c r="I427" s="132"/>
      <c r="J427" s="133"/>
    </row>
    <row r="428" spans="2:10" x14ac:dyDescent="0.25">
      <c r="B428" s="129"/>
      <c r="C428" s="132"/>
      <c r="D428" s="133"/>
      <c r="H428" s="137"/>
      <c r="I428" s="132"/>
      <c r="J428" s="133"/>
    </row>
    <row r="429" spans="2:10" x14ac:dyDescent="0.25">
      <c r="B429" s="129"/>
      <c r="C429" s="132"/>
      <c r="D429" s="133"/>
      <c r="H429" s="137"/>
      <c r="I429" s="132"/>
      <c r="J429" s="133"/>
    </row>
    <row r="430" spans="2:10" x14ac:dyDescent="0.25">
      <c r="B430" s="129"/>
      <c r="C430" s="132"/>
      <c r="D430" s="133"/>
      <c r="H430" s="137"/>
      <c r="I430" s="132"/>
      <c r="J430" s="133"/>
    </row>
    <row r="431" spans="2:10" x14ac:dyDescent="0.25">
      <c r="B431" s="129"/>
      <c r="C431" s="132"/>
      <c r="D431" s="133"/>
      <c r="H431" s="137"/>
      <c r="I431" s="132"/>
      <c r="J431" s="133"/>
    </row>
    <row r="432" spans="2:10" x14ac:dyDescent="0.25">
      <c r="B432" s="129"/>
      <c r="C432" s="132"/>
      <c r="D432" s="133"/>
      <c r="H432" s="137"/>
      <c r="I432" s="132"/>
      <c r="J432" s="133"/>
    </row>
    <row r="433" spans="2:10" x14ac:dyDescent="0.25">
      <c r="B433" s="129"/>
      <c r="C433" s="132"/>
      <c r="D433" s="133"/>
      <c r="H433" s="137"/>
      <c r="I433" s="132"/>
      <c r="J433" s="133"/>
    </row>
    <row r="434" spans="2:10" x14ac:dyDescent="0.25">
      <c r="B434" s="129"/>
      <c r="C434" s="132"/>
      <c r="D434" s="133"/>
      <c r="H434" s="137"/>
      <c r="I434" s="132"/>
      <c r="J434" s="133"/>
    </row>
    <row r="435" spans="2:10" x14ac:dyDescent="0.25">
      <c r="B435" s="129"/>
      <c r="C435" s="132"/>
      <c r="D435" s="133"/>
      <c r="H435" s="137"/>
      <c r="I435" s="132"/>
      <c r="J435" s="133"/>
    </row>
    <row r="436" spans="2:10" x14ac:dyDescent="0.25">
      <c r="B436" s="129"/>
      <c r="C436" s="132"/>
      <c r="D436" s="133"/>
      <c r="H436" s="137"/>
      <c r="I436" s="132"/>
      <c r="J436" s="133"/>
    </row>
    <row r="437" spans="2:10" x14ac:dyDescent="0.25">
      <c r="B437" s="129"/>
      <c r="C437" s="132"/>
      <c r="D437" s="133"/>
      <c r="H437" s="137"/>
      <c r="I437" s="132"/>
      <c r="J437" s="133"/>
    </row>
    <row r="438" spans="2:10" x14ac:dyDescent="0.25">
      <c r="B438" s="129"/>
      <c r="C438" s="132"/>
      <c r="D438" s="133"/>
      <c r="H438" s="137"/>
      <c r="I438" s="132"/>
      <c r="J438" s="133"/>
    </row>
    <row r="439" spans="2:10" x14ac:dyDescent="0.25">
      <c r="B439" s="129"/>
      <c r="C439" s="132"/>
      <c r="D439" s="133"/>
      <c r="H439" s="137"/>
      <c r="I439" s="132"/>
      <c r="J439" s="133"/>
    </row>
    <row r="440" spans="2:10" x14ac:dyDescent="0.25">
      <c r="B440" s="129"/>
      <c r="C440" s="132"/>
      <c r="D440" s="133"/>
      <c r="H440" s="137"/>
      <c r="I440" s="132"/>
      <c r="J440" s="133"/>
    </row>
    <row r="441" spans="2:10" x14ac:dyDescent="0.25">
      <c r="B441" s="129"/>
      <c r="C441" s="132"/>
      <c r="D441" s="133"/>
      <c r="H441" s="137"/>
      <c r="I441" s="132"/>
      <c r="J441" s="133"/>
    </row>
    <row r="442" spans="2:10" x14ac:dyDescent="0.25">
      <c r="B442" s="129"/>
      <c r="C442" s="132"/>
      <c r="D442" s="133"/>
      <c r="H442" s="137"/>
      <c r="I442" s="132"/>
      <c r="J442" s="133"/>
    </row>
    <row r="443" spans="2:10" x14ac:dyDescent="0.25">
      <c r="B443" s="129"/>
      <c r="C443" s="132"/>
      <c r="D443" s="133"/>
      <c r="H443" s="137"/>
      <c r="I443" s="132"/>
      <c r="J443" s="133"/>
    </row>
    <row r="444" spans="2:10" ht="13.8" thickBot="1" x14ac:dyDescent="0.3">
      <c r="B444" s="116"/>
      <c r="C444" s="116"/>
      <c r="D444" s="116"/>
      <c r="H444" s="116"/>
      <c r="I444" s="116"/>
      <c r="J444" s="116"/>
    </row>
    <row r="445" spans="2:10" ht="13.8" thickBot="1" x14ac:dyDescent="0.3">
      <c r="B445" s="110" t="s">
        <v>153</v>
      </c>
      <c r="C445" s="111" t="str">
        <f>IF(D445="","",SUMPRODUCT(C419:C443,D419:D443)/D445)</f>
        <v/>
      </c>
      <c r="D445" s="111" t="str">
        <f>IF(SUM(D419:D443)=0,"",SUM(D419:D443))</f>
        <v/>
      </c>
      <c r="H445" s="110" t="s">
        <v>153</v>
      </c>
      <c r="I445" s="111" t="str">
        <f>IF(J445="","",SUMPRODUCT(I419:I443,J419:J443)/J445)</f>
        <v/>
      </c>
      <c r="J445" s="111" t="str">
        <f>IF(SUM(J419:J443)=0,"",SUM(J419:J443))</f>
        <v/>
      </c>
    </row>
    <row r="446" spans="2:10" x14ac:dyDescent="0.25"/>
    <row r="447" spans="2:10" x14ac:dyDescent="0.25"/>
    <row r="448" spans="2:10"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spans="2:10" ht="15.6" x14ac:dyDescent="0.3">
      <c r="B465" s="378" t="s">
        <v>151</v>
      </c>
      <c r="C465" s="378"/>
      <c r="D465" s="378"/>
      <c r="H465" s="378" t="s">
        <v>124</v>
      </c>
      <c r="I465" s="378"/>
      <c r="J465" s="378"/>
    </row>
    <row r="466" spans="2:10" x14ac:dyDescent="0.25"/>
    <row r="467" spans="2:10" ht="13.8" thickBot="1" x14ac:dyDescent="0.3"/>
    <row r="468" spans="2:10" ht="13.8" thickBot="1" x14ac:dyDescent="0.3">
      <c r="B468" s="109" t="s">
        <v>152</v>
      </c>
      <c r="C468" s="113" t="s">
        <v>154</v>
      </c>
      <c r="D468" s="114" t="s">
        <v>155</v>
      </c>
      <c r="H468" s="109" t="s">
        <v>152</v>
      </c>
      <c r="I468" s="113" t="s">
        <v>154</v>
      </c>
      <c r="J468" s="114" t="s">
        <v>155</v>
      </c>
    </row>
    <row r="469" spans="2:10" x14ac:dyDescent="0.25">
      <c r="B469" s="129"/>
      <c r="C469" s="130"/>
      <c r="D469" s="131"/>
      <c r="H469" s="136"/>
      <c r="I469" s="130"/>
      <c r="J469" s="131"/>
    </row>
    <row r="470" spans="2:10" x14ac:dyDescent="0.25">
      <c r="B470" s="129"/>
      <c r="C470" s="132"/>
      <c r="D470" s="133"/>
      <c r="H470" s="137"/>
      <c r="I470" s="132"/>
      <c r="J470" s="133"/>
    </row>
    <row r="471" spans="2:10" x14ac:dyDescent="0.25">
      <c r="B471" s="129"/>
      <c r="C471" s="132"/>
      <c r="D471" s="133"/>
      <c r="H471" s="137"/>
      <c r="I471" s="132"/>
      <c r="J471" s="133"/>
    </row>
    <row r="472" spans="2:10" x14ac:dyDescent="0.25">
      <c r="B472" s="129"/>
      <c r="C472" s="132"/>
      <c r="D472" s="133"/>
      <c r="H472" s="137"/>
      <c r="I472" s="132"/>
      <c r="J472" s="133"/>
    </row>
    <row r="473" spans="2:10" x14ac:dyDescent="0.25">
      <c r="B473" s="129"/>
      <c r="C473" s="132"/>
      <c r="D473" s="133"/>
      <c r="H473" s="137"/>
      <c r="I473" s="132"/>
      <c r="J473" s="133"/>
    </row>
    <row r="474" spans="2:10" x14ac:dyDescent="0.25">
      <c r="B474" s="129"/>
      <c r="C474" s="132"/>
      <c r="D474" s="133"/>
      <c r="H474" s="137"/>
      <c r="I474" s="132"/>
      <c r="J474" s="133"/>
    </row>
    <row r="475" spans="2:10" x14ac:dyDescent="0.25">
      <c r="B475" s="129"/>
      <c r="C475" s="132"/>
      <c r="D475" s="133"/>
      <c r="H475" s="137"/>
      <c r="I475" s="132"/>
      <c r="J475" s="133"/>
    </row>
    <row r="476" spans="2:10" x14ac:dyDescent="0.25">
      <c r="B476" s="129"/>
      <c r="C476" s="132"/>
      <c r="D476" s="133"/>
      <c r="H476" s="137"/>
      <c r="I476" s="132"/>
      <c r="J476" s="133"/>
    </row>
    <row r="477" spans="2:10" x14ac:dyDescent="0.25">
      <c r="B477" s="129"/>
      <c r="C477" s="132"/>
      <c r="D477" s="133"/>
      <c r="H477" s="137"/>
      <c r="I477" s="132"/>
      <c r="J477" s="133"/>
    </row>
    <row r="478" spans="2:10" x14ac:dyDescent="0.25">
      <c r="B478" s="129"/>
      <c r="C478" s="132"/>
      <c r="D478" s="133"/>
      <c r="H478" s="137"/>
      <c r="I478" s="132"/>
      <c r="J478" s="133"/>
    </row>
    <row r="479" spans="2:10" x14ac:dyDescent="0.25">
      <c r="B479" s="129"/>
      <c r="C479" s="132"/>
      <c r="D479" s="133"/>
      <c r="H479" s="137"/>
      <c r="I479" s="132"/>
      <c r="J479" s="133"/>
    </row>
    <row r="480" spans="2:10" x14ac:dyDescent="0.25">
      <c r="B480" s="129"/>
      <c r="C480" s="132"/>
      <c r="D480" s="133"/>
      <c r="H480" s="137"/>
      <c r="I480" s="132"/>
      <c r="J480" s="133"/>
    </row>
    <row r="481" spans="2:10" x14ac:dyDescent="0.25">
      <c r="B481" s="129"/>
      <c r="C481" s="132"/>
      <c r="D481" s="133"/>
      <c r="H481" s="137"/>
      <c r="I481" s="132"/>
      <c r="J481" s="133"/>
    </row>
    <row r="482" spans="2:10" x14ac:dyDescent="0.25">
      <c r="B482" s="129"/>
      <c r="C482" s="132"/>
      <c r="D482" s="133"/>
      <c r="H482" s="137"/>
      <c r="I482" s="132"/>
      <c r="J482" s="133"/>
    </row>
    <row r="483" spans="2:10" x14ac:dyDescent="0.25">
      <c r="B483" s="129"/>
      <c r="C483" s="132"/>
      <c r="D483" s="133"/>
      <c r="H483" s="137"/>
      <c r="I483" s="132"/>
      <c r="J483" s="133"/>
    </row>
    <row r="484" spans="2:10" x14ac:dyDescent="0.25">
      <c r="B484" s="129"/>
      <c r="C484" s="132"/>
      <c r="D484" s="133"/>
      <c r="H484" s="137"/>
      <c r="I484" s="132"/>
      <c r="J484" s="133"/>
    </row>
    <row r="485" spans="2:10" x14ac:dyDescent="0.25">
      <c r="B485" s="129"/>
      <c r="C485" s="132"/>
      <c r="D485" s="133"/>
      <c r="H485" s="137"/>
      <c r="I485" s="132"/>
      <c r="J485" s="133"/>
    </row>
    <row r="486" spans="2:10" x14ac:dyDescent="0.25">
      <c r="B486" s="129"/>
      <c r="C486" s="132"/>
      <c r="D486" s="133"/>
      <c r="H486" s="137"/>
      <c r="I486" s="132"/>
      <c r="J486" s="133"/>
    </row>
    <row r="487" spans="2:10" x14ac:dyDescent="0.25">
      <c r="B487" s="129"/>
      <c r="C487" s="132"/>
      <c r="D487" s="133"/>
      <c r="H487" s="137"/>
      <c r="I487" s="132"/>
      <c r="J487" s="133"/>
    </row>
    <row r="488" spans="2:10" x14ac:dyDescent="0.25">
      <c r="B488" s="129"/>
      <c r="C488" s="132"/>
      <c r="D488" s="133"/>
      <c r="H488" s="137"/>
      <c r="I488" s="132"/>
      <c r="J488" s="133"/>
    </row>
    <row r="489" spans="2:10" x14ac:dyDescent="0.25">
      <c r="B489" s="129"/>
      <c r="C489" s="132"/>
      <c r="D489" s="133"/>
      <c r="H489" s="137"/>
      <c r="I489" s="132"/>
      <c r="J489" s="133"/>
    </row>
    <row r="490" spans="2:10" x14ac:dyDescent="0.25">
      <c r="B490" s="129"/>
      <c r="C490" s="132"/>
      <c r="D490" s="133"/>
      <c r="H490" s="137"/>
      <c r="I490" s="132"/>
      <c r="J490" s="133"/>
    </row>
    <row r="491" spans="2:10" x14ac:dyDescent="0.25">
      <c r="B491" s="129"/>
      <c r="C491" s="132"/>
      <c r="D491" s="133"/>
      <c r="H491" s="137"/>
      <c r="I491" s="132"/>
      <c r="J491" s="133"/>
    </row>
    <row r="492" spans="2:10" x14ac:dyDescent="0.25">
      <c r="B492" s="129"/>
      <c r="C492" s="132"/>
      <c r="D492" s="133"/>
      <c r="H492" s="137"/>
      <c r="I492" s="132"/>
      <c r="J492" s="133"/>
    </row>
    <row r="493" spans="2:10" x14ac:dyDescent="0.25">
      <c r="B493" s="129"/>
      <c r="C493" s="132"/>
      <c r="D493" s="133"/>
      <c r="H493" s="137"/>
      <c r="I493" s="132"/>
      <c r="J493" s="133"/>
    </row>
    <row r="494" spans="2:10" ht="13.8" thickBot="1" x14ac:dyDescent="0.3">
      <c r="B494" s="116"/>
      <c r="C494" s="116"/>
      <c r="D494" s="116"/>
      <c r="H494" s="116"/>
      <c r="I494" s="116"/>
      <c r="J494" s="116"/>
    </row>
    <row r="495" spans="2:10" ht="13.8" thickBot="1" x14ac:dyDescent="0.3">
      <c r="B495" s="110" t="s">
        <v>153</v>
      </c>
      <c r="C495" s="111" t="str">
        <f>IF(D495="","",SUMPRODUCT(C469:C493,D469:D493)/D495)</f>
        <v/>
      </c>
      <c r="D495" s="111" t="str">
        <f>IF(SUM(D469:D493)=0,"",SUM(D469:D493))</f>
        <v/>
      </c>
      <c r="H495" s="110" t="s">
        <v>153</v>
      </c>
      <c r="I495" s="111" t="str">
        <f>IF(J495="","",SUMPRODUCT(I469:I493,J469:J493)/J495)</f>
        <v/>
      </c>
      <c r="J495" s="111" t="str">
        <f>IF(SUM(J469:J493)=0,"",SUM(J469:J493))</f>
        <v/>
      </c>
    </row>
    <row r="496" spans="2:10"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spans="2:10" x14ac:dyDescent="0.25"/>
    <row r="514" spans="2:10" x14ac:dyDescent="0.25"/>
    <row r="515" spans="2:10" ht="15.6" x14ac:dyDescent="0.3">
      <c r="B515" s="378" t="s">
        <v>151</v>
      </c>
      <c r="C515" s="378"/>
      <c r="D515" s="378"/>
      <c r="H515" s="378" t="s">
        <v>124</v>
      </c>
      <c r="I515" s="378"/>
      <c r="J515" s="378"/>
    </row>
    <row r="516" spans="2:10" x14ac:dyDescent="0.25"/>
    <row r="517" spans="2:10" ht="13.8" thickBot="1" x14ac:dyDescent="0.3"/>
    <row r="518" spans="2:10" ht="13.8" thickBot="1" x14ac:dyDescent="0.3">
      <c r="B518" s="109" t="s">
        <v>152</v>
      </c>
      <c r="C518" s="113" t="s">
        <v>154</v>
      </c>
      <c r="D518" s="114" t="s">
        <v>155</v>
      </c>
      <c r="H518" s="109" t="s">
        <v>152</v>
      </c>
      <c r="I518" s="113" t="s">
        <v>154</v>
      </c>
      <c r="J518" s="114" t="s">
        <v>155</v>
      </c>
    </row>
    <row r="519" spans="2:10" x14ac:dyDescent="0.25">
      <c r="B519" s="129"/>
      <c r="C519" s="130"/>
      <c r="D519" s="131"/>
      <c r="H519" s="136"/>
      <c r="I519" s="130"/>
      <c r="J519" s="131"/>
    </row>
    <row r="520" spans="2:10" x14ac:dyDescent="0.25">
      <c r="B520" s="129"/>
      <c r="C520" s="132"/>
      <c r="D520" s="133"/>
      <c r="H520" s="137"/>
      <c r="I520" s="132"/>
      <c r="J520" s="133"/>
    </row>
    <row r="521" spans="2:10" x14ac:dyDescent="0.25">
      <c r="B521" s="129"/>
      <c r="C521" s="132"/>
      <c r="D521" s="133"/>
      <c r="H521" s="137"/>
      <c r="I521" s="132"/>
      <c r="J521" s="133"/>
    </row>
    <row r="522" spans="2:10" x14ac:dyDescent="0.25">
      <c r="B522" s="129"/>
      <c r="C522" s="132"/>
      <c r="D522" s="133"/>
      <c r="H522" s="137"/>
      <c r="I522" s="132"/>
      <c r="J522" s="133"/>
    </row>
    <row r="523" spans="2:10" x14ac:dyDescent="0.25">
      <c r="B523" s="129"/>
      <c r="C523" s="132"/>
      <c r="D523" s="133"/>
      <c r="H523" s="137"/>
      <c r="I523" s="132"/>
      <c r="J523" s="133"/>
    </row>
    <row r="524" spans="2:10" x14ac:dyDescent="0.25">
      <c r="B524" s="129"/>
      <c r="C524" s="132"/>
      <c r="D524" s="133"/>
      <c r="H524" s="137"/>
      <c r="I524" s="132"/>
      <c r="J524" s="133"/>
    </row>
    <row r="525" spans="2:10" x14ac:dyDescent="0.25">
      <c r="B525" s="129"/>
      <c r="C525" s="132"/>
      <c r="D525" s="133"/>
      <c r="H525" s="137"/>
      <c r="I525" s="132"/>
      <c r="J525" s="133"/>
    </row>
    <row r="526" spans="2:10" x14ac:dyDescent="0.25">
      <c r="B526" s="129"/>
      <c r="C526" s="132"/>
      <c r="D526" s="133"/>
      <c r="H526" s="137"/>
      <c r="I526" s="132"/>
      <c r="J526" s="133"/>
    </row>
    <row r="527" spans="2:10" x14ac:dyDescent="0.25">
      <c r="B527" s="129"/>
      <c r="C527" s="132"/>
      <c r="D527" s="133"/>
      <c r="H527" s="137"/>
      <c r="I527" s="132"/>
      <c r="J527" s="133"/>
    </row>
    <row r="528" spans="2:10" x14ac:dyDescent="0.25">
      <c r="B528" s="129"/>
      <c r="C528" s="132"/>
      <c r="D528" s="133"/>
      <c r="H528" s="137"/>
      <c r="I528" s="132"/>
      <c r="J528" s="133"/>
    </row>
    <row r="529" spans="2:10" x14ac:dyDescent="0.25">
      <c r="B529" s="129"/>
      <c r="C529" s="132"/>
      <c r="D529" s="133"/>
      <c r="H529" s="137"/>
      <c r="I529" s="132"/>
      <c r="J529" s="133"/>
    </row>
    <row r="530" spans="2:10" x14ac:dyDescent="0.25">
      <c r="B530" s="129"/>
      <c r="C530" s="132"/>
      <c r="D530" s="133"/>
      <c r="H530" s="137"/>
      <c r="I530" s="132"/>
      <c r="J530" s="133"/>
    </row>
    <row r="531" spans="2:10" x14ac:dyDescent="0.25">
      <c r="B531" s="129"/>
      <c r="C531" s="132"/>
      <c r="D531" s="133"/>
      <c r="H531" s="137"/>
      <c r="I531" s="132"/>
      <c r="J531" s="133"/>
    </row>
    <row r="532" spans="2:10" x14ac:dyDescent="0.25">
      <c r="B532" s="129"/>
      <c r="C532" s="132"/>
      <c r="D532" s="133"/>
      <c r="H532" s="137"/>
      <c r="I532" s="132"/>
      <c r="J532" s="133"/>
    </row>
    <row r="533" spans="2:10" x14ac:dyDescent="0.25">
      <c r="B533" s="129"/>
      <c r="C533" s="132"/>
      <c r="D533" s="133"/>
      <c r="H533" s="137"/>
      <c r="I533" s="132"/>
      <c r="J533" s="133"/>
    </row>
    <row r="534" spans="2:10" x14ac:dyDescent="0.25">
      <c r="B534" s="129"/>
      <c r="C534" s="132"/>
      <c r="D534" s="133"/>
      <c r="H534" s="137"/>
      <c r="I534" s="132"/>
      <c r="J534" s="133"/>
    </row>
    <row r="535" spans="2:10" x14ac:dyDescent="0.25">
      <c r="B535" s="129"/>
      <c r="C535" s="132"/>
      <c r="D535" s="133"/>
      <c r="H535" s="137"/>
      <c r="I535" s="132"/>
      <c r="J535" s="133"/>
    </row>
    <row r="536" spans="2:10" x14ac:dyDescent="0.25">
      <c r="B536" s="129"/>
      <c r="C536" s="132"/>
      <c r="D536" s="133"/>
      <c r="H536" s="137"/>
      <c r="I536" s="132"/>
      <c r="J536" s="133"/>
    </row>
    <row r="537" spans="2:10" x14ac:dyDescent="0.25">
      <c r="B537" s="129"/>
      <c r="C537" s="132"/>
      <c r="D537" s="133"/>
      <c r="H537" s="137"/>
      <c r="I537" s="132"/>
      <c r="J537" s="133"/>
    </row>
    <row r="538" spans="2:10" x14ac:dyDescent="0.25">
      <c r="B538" s="129"/>
      <c r="C538" s="132"/>
      <c r="D538" s="133"/>
      <c r="H538" s="137"/>
      <c r="I538" s="132"/>
      <c r="J538" s="133"/>
    </row>
    <row r="539" spans="2:10" x14ac:dyDescent="0.25">
      <c r="B539" s="129"/>
      <c r="C539" s="132"/>
      <c r="D539" s="133"/>
      <c r="H539" s="137"/>
      <c r="I539" s="132"/>
      <c r="J539" s="133"/>
    </row>
    <row r="540" spans="2:10" x14ac:dyDescent="0.25">
      <c r="B540" s="129"/>
      <c r="C540" s="132"/>
      <c r="D540" s="133"/>
      <c r="H540" s="137"/>
      <c r="I540" s="132"/>
      <c r="J540" s="133"/>
    </row>
    <row r="541" spans="2:10" x14ac:dyDescent="0.25">
      <c r="B541" s="129"/>
      <c r="C541" s="132"/>
      <c r="D541" s="133"/>
      <c r="H541" s="137"/>
      <c r="I541" s="132"/>
      <c r="J541" s="133"/>
    </row>
    <row r="542" spans="2:10" x14ac:dyDescent="0.25">
      <c r="B542" s="129"/>
      <c r="C542" s="132"/>
      <c r="D542" s="133"/>
      <c r="H542" s="137"/>
      <c r="I542" s="132"/>
      <c r="J542" s="133"/>
    </row>
    <row r="543" spans="2:10" x14ac:dyDescent="0.25">
      <c r="B543" s="129"/>
      <c r="C543" s="132"/>
      <c r="D543" s="133"/>
      <c r="H543" s="137"/>
      <c r="I543" s="132"/>
      <c r="J543" s="133"/>
    </row>
    <row r="544" spans="2:10" ht="13.8" thickBot="1" x14ac:dyDescent="0.3">
      <c r="B544" s="116"/>
      <c r="C544" s="116"/>
      <c r="D544" s="116"/>
      <c r="H544" s="116"/>
      <c r="I544" s="116"/>
      <c r="J544" s="116"/>
    </row>
    <row r="545" spans="2:10" ht="13.8" thickBot="1" x14ac:dyDescent="0.3">
      <c r="B545" s="110" t="s">
        <v>153</v>
      </c>
      <c r="C545" s="111" t="str">
        <f>IF(D545="","",SUMPRODUCT(C519:C543,D519:D543)/D545)</f>
        <v/>
      </c>
      <c r="D545" s="111" t="str">
        <f>IF(SUM(D519:D543)=0,"",SUM(D519:D543))</f>
        <v/>
      </c>
      <c r="H545" s="110" t="s">
        <v>153</v>
      </c>
      <c r="I545" s="111" t="str">
        <f>IF(J545="","",SUMPRODUCT(I519:I543,J519:J543)/J545)</f>
        <v/>
      </c>
      <c r="J545" s="111" t="str">
        <f>IF(SUM(J519:J543)=0,"",SUM(J519:J543))</f>
        <v/>
      </c>
    </row>
    <row r="546" spans="2:10" x14ac:dyDescent="0.25"/>
    <row r="547" spans="2:10" x14ac:dyDescent="0.25"/>
    <row r="548" spans="2:10" x14ac:dyDescent="0.25"/>
    <row r="549" spans="2:10" x14ac:dyDescent="0.25"/>
    <row r="550" spans="2:10" x14ac:dyDescent="0.25"/>
    <row r="551" spans="2:10" x14ac:dyDescent="0.25"/>
    <row r="552" spans="2:10" x14ac:dyDescent="0.25"/>
    <row r="553" spans="2:10" x14ac:dyDescent="0.25"/>
    <row r="554" spans="2:10" x14ac:dyDescent="0.25"/>
    <row r="555" spans="2:10" x14ac:dyDescent="0.25"/>
    <row r="556" spans="2:10" x14ac:dyDescent="0.25"/>
    <row r="557" spans="2:10" x14ac:dyDescent="0.25"/>
    <row r="558" spans="2:10" x14ac:dyDescent="0.25"/>
    <row r="559" spans="2:10" x14ac:dyDescent="0.25"/>
    <row r="560" spans="2:10" x14ac:dyDescent="0.25"/>
    <row r="561" spans="2:10" x14ac:dyDescent="0.25"/>
    <row r="562" spans="2:10" x14ac:dyDescent="0.25"/>
    <row r="563" spans="2:10" x14ac:dyDescent="0.25"/>
    <row r="564" spans="2:10" x14ac:dyDescent="0.25"/>
    <row r="565" spans="2:10" ht="15.6" x14ac:dyDescent="0.3">
      <c r="B565" s="378" t="s">
        <v>151</v>
      </c>
      <c r="C565" s="378"/>
      <c r="D565" s="378"/>
      <c r="H565" s="378" t="s">
        <v>124</v>
      </c>
      <c r="I565" s="378"/>
      <c r="J565" s="378"/>
    </row>
    <row r="566" spans="2:10" x14ac:dyDescent="0.25"/>
    <row r="567" spans="2:10" ht="13.8" thickBot="1" x14ac:dyDescent="0.3"/>
    <row r="568" spans="2:10" ht="13.8" thickBot="1" x14ac:dyDescent="0.3">
      <c r="B568" s="109" t="s">
        <v>152</v>
      </c>
      <c r="C568" s="113" t="s">
        <v>154</v>
      </c>
      <c r="D568" s="114" t="s">
        <v>155</v>
      </c>
      <c r="H568" s="109" t="s">
        <v>152</v>
      </c>
      <c r="I568" s="113" t="s">
        <v>154</v>
      </c>
      <c r="J568" s="114" t="s">
        <v>155</v>
      </c>
    </row>
    <row r="569" spans="2:10" x14ac:dyDescent="0.25">
      <c r="B569" s="129"/>
      <c r="C569" s="130"/>
      <c r="D569" s="131"/>
      <c r="H569" s="136"/>
      <c r="I569" s="130"/>
      <c r="J569" s="131"/>
    </row>
    <row r="570" spans="2:10" x14ac:dyDescent="0.25">
      <c r="B570" s="129"/>
      <c r="C570" s="132"/>
      <c r="D570" s="133"/>
      <c r="H570" s="137"/>
      <c r="I570" s="132"/>
      <c r="J570" s="133"/>
    </row>
    <row r="571" spans="2:10" x14ac:dyDescent="0.25">
      <c r="B571" s="129"/>
      <c r="C571" s="132"/>
      <c r="D571" s="133"/>
      <c r="H571" s="137"/>
      <c r="I571" s="132"/>
      <c r="J571" s="133"/>
    </row>
    <row r="572" spans="2:10" x14ac:dyDescent="0.25">
      <c r="B572" s="129"/>
      <c r="C572" s="132"/>
      <c r="D572" s="133"/>
      <c r="H572" s="137"/>
      <c r="I572" s="132"/>
      <c r="J572" s="133"/>
    </row>
    <row r="573" spans="2:10" x14ac:dyDescent="0.25">
      <c r="B573" s="129"/>
      <c r="C573" s="132"/>
      <c r="D573" s="133"/>
      <c r="H573" s="137"/>
      <c r="I573" s="132"/>
      <c r="J573" s="133"/>
    </row>
    <row r="574" spans="2:10" x14ac:dyDescent="0.25">
      <c r="B574" s="129"/>
      <c r="C574" s="132"/>
      <c r="D574" s="133"/>
      <c r="H574" s="137"/>
      <c r="I574" s="132"/>
      <c r="J574" s="133"/>
    </row>
    <row r="575" spans="2:10" x14ac:dyDescent="0.25">
      <c r="B575" s="129"/>
      <c r="C575" s="132"/>
      <c r="D575" s="133"/>
      <c r="H575" s="137"/>
      <c r="I575" s="132"/>
      <c r="J575" s="133"/>
    </row>
    <row r="576" spans="2:10" x14ac:dyDescent="0.25">
      <c r="B576" s="129"/>
      <c r="C576" s="132"/>
      <c r="D576" s="133"/>
      <c r="H576" s="137"/>
      <c r="I576" s="132"/>
      <c r="J576" s="133"/>
    </row>
    <row r="577" spans="2:10" x14ac:dyDescent="0.25">
      <c r="B577" s="129"/>
      <c r="C577" s="132"/>
      <c r="D577" s="133"/>
      <c r="H577" s="137"/>
      <c r="I577" s="132"/>
      <c r="J577" s="133"/>
    </row>
    <row r="578" spans="2:10" x14ac:dyDescent="0.25">
      <c r="B578" s="129"/>
      <c r="C578" s="132"/>
      <c r="D578" s="133"/>
      <c r="H578" s="137"/>
      <c r="I578" s="132"/>
      <c r="J578" s="133"/>
    </row>
    <row r="579" spans="2:10" x14ac:dyDescent="0.25">
      <c r="B579" s="129"/>
      <c r="C579" s="132"/>
      <c r="D579" s="133"/>
      <c r="H579" s="137"/>
      <c r="I579" s="132"/>
      <c r="J579" s="133"/>
    </row>
    <row r="580" spans="2:10" x14ac:dyDescent="0.25">
      <c r="B580" s="129"/>
      <c r="C580" s="132"/>
      <c r="D580" s="133"/>
      <c r="H580" s="137"/>
      <c r="I580" s="132"/>
      <c r="J580" s="133"/>
    </row>
    <row r="581" spans="2:10" x14ac:dyDescent="0.25">
      <c r="B581" s="129"/>
      <c r="C581" s="132"/>
      <c r="D581" s="133"/>
      <c r="H581" s="137"/>
      <c r="I581" s="132"/>
      <c r="J581" s="133"/>
    </row>
    <row r="582" spans="2:10" x14ac:dyDescent="0.25">
      <c r="B582" s="129"/>
      <c r="C582" s="132"/>
      <c r="D582" s="133"/>
      <c r="H582" s="137"/>
      <c r="I582" s="132"/>
      <c r="J582" s="133"/>
    </row>
    <row r="583" spans="2:10" x14ac:dyDescent="0.25">
      <c r="B583" s="129"/>
      <c r="C583" s="132"/>
      <c r="D583" s="133"/>
      <c r="H583" s="137"/>
      <c r="I583" s="132"/>
      <c r="J583" s="133"/>
    </row>
    <row r="584" spans="2:10" x14ac:dyDescent="0.25">
      <c r="B584" s="129"/>
      <c r="C584" s="132"/>
      <c r="D584" s="133"/>
      <c r="H584" s="137"/>
      <c r="I584" s="132"/>
      <c r="J584" s="133"/>
    </row>
    <row r="585" spans="2:10" x14ac:dyDescent="0.25">
      <c r="B585" s="129"/>
      <c r="C585" s="132"/>
      <c r="D585" s="133"/>
      <c r="H585" s="137"/>
      <c r="I585" s="132"/>
      <c r="J585" s="133"/>
    </row>
    <row r="586" spans="2:10" x14ac:dyDescent="0.25">
      <c r="B586" s="129"/>
      <c r="C586" s="132"/>
      <c r="D586" s="133"/>
      <c r="H586" s="137"/>
      <c r="I586" s="132"/>
      <c r="J586" s="133"/>
    </row>
    <row r="587" spans="2:10" x14ac:dyDescent="0.25">
      <c r="B587" s="129"/>
      <c r="C587" s="132"/>
      <c r="D587" s="133"/>
      <c r="H587" s="137"/>
      <c r="I587" s="132"/>
      <c r="J587" s="133"/>
    </row>
    <row r="588" spans="2:10" x14ac:dyDescent="0.25">
      <c r="B588" s="129"/>
      <c r="C588" s="132"/>
      <c r="D588" s="133"/>
      <c r="H588" s="137"/>
      <c r="I588" s="132"/>
      <c r="J588" s="133"/>
    </row>
    <row r="589" spans="2:10" x14ac:dyDescent="0.25">
      <c r="B589" s="129"/>
      <c r="C589" s="132"/>
      <c r="D589" s="133"/>
      <c r="H589" s="137"/>
      <c r="I589" s="132"/>
      <c r="J589" s="133"/>
    </row>
    <row r="590" spans="2:10" x14ac:dyDescent="0.25">
      <c r="B590" s="129"/>
      <c r="C590" s="132"/>
      <c r="D590" s="133"/>
      <c r="H590" s="137"/>
      <c r="I590" s="132"/>
      <c r="J590" s="133"/>
    </row>
    <row r="591" spans="2:10" x14ac:dyDescent="0.25">
      <c r="B591" s="129"/>
      <c r="C591" s="132"/>
      <c r="D591" s="133"/>
      <c r="H591" s="137"/>
      <c r="I591" s="132"/>
      <c r="J591" s="133"/>
    </row>
    <row r="592" spans="2:10" x14ac:dyDescent="0.25">
      <c r="B592" s="129"/>
      <c r="C592" s="132"/>
      <c r="D592" s="133"/>
      <c r="H592" s="137"/>
      <c r="I592" s="132"/>
      <c r="J592" s="133"/>
    </row>
    <row r="593" spans="2:10" x14ac:dyDescent="0.25">
      <c r="B593" s="129"/>
      <c r="C593" s="132"/>
      <c r="D593" s="133"/>
      <c r="H593" s="137"/>
      <c r="I593" s="132"/>
      <c r="J593" s="133"/>
    </row>
    <row r="594" spans="2:10" ht="13.8" thickBot="1" x14ac:dyDescent="0.3">
      <c r="B594" s="116"/>
      <c r="C594" s="116"/>
      <c r="D594" s="116"/>
      <c r="H594" s="116"/>
      <c r="I594" s="116"/>
      <c r="J594" s="116"/>
    </row>
    <row r="595" spans="2:10" ht="13.8" thickBot="1" x14ac:dyDescent="0.3">
      <c r="B595" s="110" t="s">
        <v>153</v>
      </c>
      <c r="C595" s="111" t="str">
        <f>IF(D595="","",SUMPRODUCT(C569:C593,D569:D593)/D595)</f>
        <v/>
      </c>
      <c r="D595" s="111" t="str">
        <f>IF(SUM(D569:D593)=0,"",SUM(D569:D593))</f>
        <v/>
      </c>
      <c r="H595" s="110" t="s">
        <v>153</v>
      </c>
      <c r="I595" s="111" t="str">
        <f>IF(J595="","",SUMPRODUCT(I569:I593,J569:J593)/J595)</f>
        <v/>
      </c>
      <c r="J595" s="111" t="str">
        <f>IF(SUM(J569:J593)=0,"",SUM(J569:J593))</f>
        <v/>
      </c>
    </row>
    <row r="596" spans="2:10" x14ac:dyDescent="0.25"/>
    <row r="597" spans="2:10" x14ac:dyDescent="0.25"/>
    <row r="598" spans="2:10" x14ac:dyDescent="0.25"/>
    <row r="599" spans="2:10" x14ac:dyDescent="0.25"/>
    <row r="600" spans="2:10" x14ac:dyDescent="0.25"/>
  </sheetData>
  <sheetProtection algorithmName="SHA-512" hashValue="9BF3q9kytkbZORE5Aeakvmm/Be7T2Z01HwAcXcw6RaGMYUZt7OD+eEAiYb+1bWKcefU1iLrxkj187s3e0OktqQ==" saltValue="f9GbKpBP+HNM968DJxsPPQ==" spinCount="100000" sheet="1" formatCells="0" formatRows="0" selectLockedCells="1"/>
  <mergeCells count="24">
    <mergeCell ref="B515:D515"/>
    <mergeCell ref="H515:J515"/>
    <mergeCell ref="B565:D565"/>
    <mergeCell ref="H565:J565"/>
    <mergeCell ref="B315:D315"/>
    <mergeCell ref="H315:J315"/>
    <mergeCell ref="B365:D365"/>
    <mergeCell ref="H365:J365"/>
    <mergeCell ref="B415:D415"/>
    <mergeCell ref="H415:J415"/>
    <mergeCell ref="B465:D465"/>
    <mergeCell ref="H465:J465"/>
    <mergeCell ref="B2:D2"/>
    <mergeCell ref="H2:J2"/>
    <mergeCell ref="B65:D65"/>
    <mergeCell ref="H65:J65"/>
    <mergeCell ref="B115:D115"/>
    <mergeCell ref="H115:J115"/>
    <mergeCell ref="B265:D265"/>
    <mergeCell ref="H265:J265"/>
    <mergeCell ref="B165:D165"/>
    <mergeCell ref="H165:J165"/>
    <mergeCell ref="B215:D215"/>
    <mergeCell ref="H215:J215"/>
  </mergeCells>
  <phoneticPr fontId="8"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Retour_fenetre">
                <anchor moveWithCells="1" sizeWithCells="1">
                  <from>
                    <xdr:col>4</xdr:col>
                    <xdr:colOff>563880</xdr:colOff>
                    <xdr:row>44</xdr:row>
                    <xdr:rowOff>144780</xdr:rowOff>
                  </from>
                  <to>
                    <xdr:col>6</xdr:col>
                    <xdr:colOff>350520</xdr:colOff>
                    <xdr:row>47</xdr:row>
                    <xdr:rowOff>45720</xdr:rowOff>
                  </to>
                </anchor>
              </controlPr>
            </control>
          </mc:Choice>
        </mc:AlternateContent>
        <mc:AlternateContent xmlns:mc="http://schemas.openxmlformats.org/markup-compatibility/2006">
          <mc:Choice Requires="x14">
            <control shapeId="3074" r:id="rId5" name="Button 2">
              <controlPr defaultSize="0" print="0" autoFill="0" autoPict="0" macro="[0]!Retour_mur">
                <anchor moveWithCells="1" sizeWithCells="1">
                  <from>
                    <xdr:col>4</xdr:col>
                    <xdr:colOff>563880</xdr:colOff>
                    <xdr:row>93</xdr:row>
                    <xdr:rowOff>0</xdr:rowOff>
                  </from>
                  <to>
                    <xdr:col>6</xdr:col>
                    <xdr:colOff>350520</xdr:colOff>
                    <xdr:row>95</xdr:row>
                    <xdr:rowOff>45720</xdr:rowOff>
                  </to>
                </anchor>
              </controlPr>
            </control>
          </mc:Choice>
        </mc:AlternateContent>
        <mc:AlternateContent xmlns:mc="http://schemas.openxmlformats.org/markup-compatibility/2006">
          <mc:Choice Requires="x14">
            <control shapeId="3075" r:id="rId6" name="Button 3">
              <controlPr defaultSize="0" print="0" autoFill="0" autoPict="0" macro="[0]!Retour_toiture_plate">
                <anchor moveWithCells="1" sizeWithCells="1">
                  <from>
                    <xdr:col>4</xdr:col>
                    <xdr:colOff>563880</xdr:colOff>
                    <xdr:row>143</xdr:row>
                    <xdr:rowOff>0</xdr:rowOff>
                  </from>
                  <to>
                    <xdr:col>6</xdr:col>
                    <xdr:colOff>350520</xdr:colOff>
                    <xdr:row>145</xdr:row>
                    <xdr:rowOff>45720</xdr:rowOff>
                  </to>
                </anchor>
              </controlPr>
            </control>
          </mc:Choice>
        </mc:AlternateContent>
        <mc:AlternateContent xmlns:mc="http://schemas.openxmlformats.org/markup-compatibility/2006">
          <mc:Choice Requires="x14">
            <control shapeId="3076" r:id="rId7" name="Button 4">
              <controlPr defaultSize="0" print="0" autoFill="0" autoPict="0" macro="[0]!Retour_incline_pas_isole">
                <anchor moveWithCells="1" sizeWithCells="1">
                  <from>
                    <xdr:col>4</xdr:col>
                    <xdr:colOff>563880</xdr:colOff>
                    <xdr:row>193</xdr:row>
                    <xdr:rowOff>0</xdr:rowOff>
                  </from>
                  <to>
                    <xdr:col>6</xdr:col>
                    <xdr:colOff>350520</xdr:colOff>
                    <xdr:row>195</xdr:row>
                    <xdr:rowOff>45720</xdr:rowOff>
                  </to>
                </anchor>
              </controlPr>
            </control>
          </mc:Choice>
        </mc:AlternateContent>
        <mc:AlternateContent xmlns:mc="http://schemas.openxmlformats.org/markup-compatibility/2006">
          <mc:Choice Requires="x14">
            <control shapeId="3077" r:id="rId8" name="Button 5">
              <controlPr defaultSize="0" print="0" autoFill="0" autoPict="0" macro="[0]!Retour_incline_isole_struct">
                <anchor moveWithCells="1" sizeWithCells="1">
                  <from>
                    <xdr:col>4</xdr:col>
                    <xdr:colOff>563880</xdr:colOff>
                    <xdr:row>243</xdr:row>
                    <xdr:rowOff>0</xdr:rowOff>
                  </from>
                  <to>
                    <xdr:col>6</xdr:col>
                    <xdr:colOff>350520</xdr:colOff>
                    <xdr:row>245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Retour_incline_isole_sarking">
                <anchor moveWithCells="1" sizeWithCells="1">
                  <from>
                    <xdr:col>4</xdr:col>
                    <xdr:colOff>563880</xdr:colOff>
                    <xdr:row>293</xdr:row>
                    <xdr:rowOff>0</xdr:rowOff>
                  </from>
                  <to>
                    <xdr:col>6</xdr:col>
                    <xdr:colOff>350520</xdr:colOff>
                    <xdr:row>295</xdr:row>
                    <xdr:rowOff>45720</xdr:rowOff>
                  </to>
                </anchor>
              </controlPr>
            </control>
          </mc:Choice>
        </mc:AlternateContent>
        <mc:AlternateContent xmlns:mc="http://schemas.openxmlformats.org/markup-compatibility/2006">
          <mc:Choice Requires="x14">
            <control shapeId="3080" r:id="rId10" name="Button 8">
              <controlPr defaultSize="0" print="0" autoFill="0" autoPict="0" macro="[0]!Retour_combles">
                <anchor moveWithCells="1" sizeWithCells="1">
                  <from>
                    <xdr:col>4</xdr:col>
                    <xdr:colOff>563880</xdr:colOff>
                    <xdr:row>343</xdr:row>
                    <xdr:rowOff>0</xdr:rowOff>
                  </from>
                  <to>
                    <xdr:col>6</xdr:col>
                    <xdr:colOff>350520</xdr:colOff>
                    <xdr:row>345</xdr:row>
                    <xdr:rowOff>45720</xdr:rowOff>
                  </to>
                </anchor>
              </controlPr>
            </control>
          </mc:Choice>
        </mc:AlternateContent>
        <mc:AlternateContent xmlns:mc="http://schemas.openxmlformats.org/markup-compatibility/2006">
          <mc:Choice Requires="x14">
            <control shapeId="3081" r:id="rId11" name="Button 9">
              <controlPr defaultSize="0" print="0" autoFill="0" autoPict="0" macro="[0]!Retour_plancher_ext">
                <anchor moveWithCells="1" sizeWithCells="1">
                  <from>
                    <xdr:col>4</xdr:col>
                    <xdr:colOff>563880</xdr:colOff>
                    <xdr:row>393</xdr:row>
                    <xdr:rowOff>0</xdr:rowOff>
                  </from>
                  <to>
                    <xdr:col>6</xdr:col>
                    <xdr:colOff>350520</xdr:colOff>
                    <xdr:row>395</xdr:row>
                    <xdr:rowOff>45720</xdr:rowOff>
                  </to>
                </anchor>
              </controlPr>
            </control>
          </mc:Choice>
        </mc:AlternateContent>
        <mc:AlternateContent xmlns:mc="http://schemas.openxmlformats.org/markup-compatibility/2006">
          <mc:Choice Requires="x14">
            <control shapeId="3082" r:id="rId12" name="Button 10">
              <controlPr defaultSize="0" print="0" autoFill="0" autoPict="0" macro="[0]!Retour_plancher_gel">
                <anchor moveWithCells="1" sizeWithCells="1">
                  <from>
                    <xdr:col>4</xdr:col>
                    <xdr:colOff>563880</xdr:colOff>
                    <xdr:row>443</xdr:row>
                    <xdr:rowOff>0</xdr:rowOff>
                  </from>
                  <to>
                    <xdr:col>6</xdr:col>
                    <xdr:colOff>350520</xdr:colOff>
                    <xdr:row>445</xdr:row>
                    <xdr:rowOff>45720</xdr:rowOff>
                  </to>
                </anchor>
              </controlPr>
            </control>
          </mc:Choice>
        </mc:AlternateContent>
        <mc:AlternateContent xmlns:mc="http://schemas.openxmlformats.org/markup-compatibility/2006">
          <mc:Choice Requires="x14">
            <control shapeId="3084" r:id="rId13" name="Button 12">
              <controlPr defaultSize="0" print="0" autoFill="0" autoPict="0" macro="[0]!Retour_plancher_cave">
                <anchor moveWithCells="1" sizeWithCells="1">
                  <from>
                    <xdr:col>4</xdr:col>
                    <xdr:colOff>563880</xdr:colOff>
                    <xdr:row>493</xdr:row>
                    <xdr:rowOff>0</xdr:rowOff>
                  </from>
                  <to>
                    <xdr:col>6</xdr:col>
                    <xdr:colOff>350520</xdr:colOff>
                    <xdr:row>495</xdr:row>
                    <xdr:rowOff>45720</xdr:rowOff>
                  </to>
                </anchor>
              </controlPr>
            </control>
          </mc:Choice>
        </mc:AlternateContent>
        <mc:AlternateContent xmlns:mc="http://schemas.openxmlformats.org/markup-compatibility/2006">
          <mc:Choice Requires="x14">
            <control shapeId="3086" r:id="rId14" name="Button 14">
              <controlPr defaultSize="0" print="0" autoFill="0" autoPict="0" macro="[0]!Retour_plancher_sol">
                <anchor moveWithCells="1" sizeWithCells="1">
                  <from>
                    <xdr:col>4</xdr:col>
                    <xdr:colOff>563880</xdr:colOff>
                    <xdr:row>543</xdr:row>
                    <xdr:rowOff>0</xdr:rowOff>
                  </from>
                  <to>
                    <xdr:col>6</xdr:col>
                    <xdr:colOff>350520</xdr:colOff>
                    <xdr:row>545</xdr:row>
                    <xdr:rowOff>45720</xdr:rowOff>
                  </to>
                </anchor>
              </controlPr>
            </control>
          </mc:Choice>
        </mc:AlternateContent>
        <mc:AlternateContent xmlns:mc="http://schemas.openxmlformats.org/markup-compatibility/2006">
          <mc:Choice Requires="x14">
            <control shapeId="3087" r:id="rId15" name="Button 15">
              <controlPr defaultSize="0" print="0" autoFill="0" autoPict="0" macro="[0]!Retour_mur_eanc">
                <anchor moveWithCells="1" sizeWithCells="1">
                  <from>
                    <xdr:col>4</xdr:col>
                    <xdr:colOff>563880</xdr:colOff>
                    <xdr:row>593</xdr:row>
                    <xdr:rowOff>0</xdr:rowOff>
                  </from>
                  <to>
                    <xdr:col>6</xdr:col>
                    <xdr:colOff>350520</xdr:colOff>
                    <xdr:row>595</xdr:row>
                    <xdr:rowOff>45720</xdr:rowOff>
                  </to>
                </anchor>
              </controlPr>
            </control>
          </mc:Choice>
        </mc:AlternateContent>
        <mc:AlternateContent xmlns:mc="http://schemas.openxmlformats.org/markup-compatibility/2006">
          <mc:Choice Requires="x14">
            <control shapeId="3089" r:id="rId16" name="Button 17">
              <controlPr defaultSize="0" print="0" autoFill="0" autoPict="0" macro="[0]!Retour">
                <anchor moveWithCells="1" sizeWithCells="1">
                  <from>
                    <xdr:col>4</xdr:col>
                    <xdr:colOff>563880</xdr:colOff>
                    <xdr:row>40</xdr:row>
                    <xdr:rowOff>129540</xdr:rowOff>
                  </from>
                  <to>
                    <xdr:col>6</xdr:col>
                    <xdr:colOff>350520</xdr:colOff>
                    <xdr:row>43</xdr:row>
                    <xdr:rowOff>45720</xdr:rowOff>
                  </to>
                </anchor>
              </controlPr>
            </control>
          </mc:Choice>
        </mc:AlternateContent>
        <mc:AlternateContent xmlns:mc="http://schemas.openxmlformats.org/markup-compatibility/2006">
          <mc:Choice Requires="x14">
            <control shapeId="3090" r:id="rId17" name="Button 18">
              <controlPr defaultSize="0" print="0" autoFill="0" autoPict="0" macro="[0]!Retour">
                <anchor moveWithCells="1" sizeWithCells="1">
                  <from>
                    <xdr:col>4</xdr:col>
                    <xdr:colOff>556260</xdr:colOff>
                    <xdr:row>89</xdr:row>
                    <xdr:rowOff>0</xdr:rowOff>
                  </from>
                  <to>
                    <xdr:col>6</xdr:col>
                    <xdr:colOff>342900</xdr:colOff>
                    <xdr:row>91</xdr:row>
                    <xdr:rowOff>83820</xdr:rowOff>
                  </to>
                </anchor>
              </controlPr>
            </control>
          </mc:Choice>
        </mc:AlternateContent>
        <mc:AlternateContent xmlns:mc="http://schemas.openxmlformats.org/markup-compatibility/2006">
          <mc:Choice Requires="x14">
            <control shapeId="3091" r:id="rId18" name="Button 19">
              <controlPr defaultSize="0" print="0" autoFill="0" autoPict="0" macro="[0]!Retour">
                <anchor moveWithCells="1" sizeWithCells="1">
                  <from>
                    <xdr:col>4</xdr:col>
                    <xdr:colOff>556260</xdr:colOff>
                    <xdr:row>139</xdr:row>
                    <xdr:rowOff>0</xdr:rowOff>
                  </from>
                  <to>
                    <xdr:col>6</xdr:col>
                    <xdr:colOff>342900</xdr:colOff>
                    <xdr:row>141</xdr:row>
                    <xdr:rowOff>83820</xdr:rowOff>
                  </to>
                </anchor>
              </controlPr>
            </control>
          </mc:Choice>
        </mc:AlternateContent>
        <mc:AlternateContent xmlns:mc="http://schemas.openxmlformats.org/markup-compatibility/2006">
          <mc:Choice Requires="x14">
            <control shapeId="3092" r:id="rId19" name="Button 20">
              <controlPr defaultSize="0" print="0" autoFill="0" autoPict="0" macro="[0]!Retour">
                <anchor moveWithCells="1" sizeWithCells="1">
                  <from>
                    <xdr:col>4</xdr:col>
                    <xdr:colOff>556260</xdr:colOff>
                    <xdr:row>189</xdr:row>
                    <xdr:rowOff>0</xdr:rowOff>
                  </from>
                  <to>
                    <xdr:col>6</xdr:col>
                    <xdr:colOff>342900</xdr:colOff>
                    <xdr:row>191</xdr:row>
                    <xdr:rowOff>83820</xdr:rowOff>
                  </to>
                </anchor>
              </controlPr>
            </control>
          </mc:Choice>
        </mc:AlternateContent>
        <mc:AlternateContent xmlns:mc="http://schemas.openxmlformats.org/markup-compatibility/2006">
          <mc:Choice Requires="x14">
            <control shapeId="3093" r:id="rId20" name="Button 21">
              <controlPr defaultSize="0" print="0" autoFill="0" autoPict="0" macro="[0]!Retour">
                <anchor moveWithCells="1" sizeWithCells="1">
                  <from>
                    <xdr:col>4</xdr:col>
                    <xdr:colOff>556260</xdr:colOff>
                    <xdr:row>239</xdr:row>
                    <xdr:rowOff>0</xdr:rowOff>
                  </from>
                  <to>
                    <xdr:col>6</xdr:col>
                    <xdr:colOff>342900</xdr:colOff>
                    <xdr:row>241</xdr:row>
                    <xdr:rowOff>83820</xdr:rowOff>
                  </to>
                </anchor>
              </controlPr>
            </control>
          </mc:Choice>
        </mc:AlternateContent>
        <mc:AlternateContent xmlns:mc="http://schemas.openxmlformats.org/markup-compatibility/2006">
          <mc:Choice Requires="x14">
            <control shapeId="3095" r:id="rId21" name="Button 23">
              <controlPr defaultSize="0" print="0" autoFill="0" autoPict="0" macro="[0]!Retour">
                <anchor moveWithCells="1" sizeWithCells="1">
                  <from>
                    <xdr:col>4</xdr:col>
                    <xdr:colOff>556260</xdr:colOff>
                    <xdr:row>289</xdr:row>
                    <xdr:rowOff>0</xdr:rowOff>
                  </from>
                  <to>
                    <xdr:col>6</xdr:col>
                    <xdr:colOff>342900</xdr:colOff>
                    <xdr:row>291</xdr:row>
                    <xdr:rowOff>83820</xdr:rowOff>
                  </to>
                </anchor>
              </controlPr>
            </control>
          </mc:Choice>
        </mc:AlternateContent>
        <mc:AlternateContent xmlns:mc="http://schemas.openxmlformats.org/markup-compatibility/2006">
          <mc:Choice Requires="x14">
            <control shapeId="3096" r:id="rId22" name="Button 24">
              <controlPr defaultSize="0" print="0" autoFill="0" autoPict="0" macro="[0]!Retour">
                <anchor moveWithCells="1" sizeWithCells="1">
                  <from>
                    <xdr:col>4</xdr:col>
                    <xdr:colOff>556260</xdr:colOff>
                    <xdr:row>339</xdr:row>
                    <xdr:rowOff>0</xdr:rowOff>
                  </from>
                  <to>
                    <xdr:col>6</xdr:col>
                    <xdr:colOff>342900</xdr:colOff>
                    <xdr:row>341</xdr:row>
                    <xdr:rowOff>83820</xdr:rowOff>
                  </to>
                </anchor>
              </controlPr>
            </control>
          </mc:Choice>
        </mc:AlternateContent>
        <mc:AlternateContent xmlns:mc="http://schemas.openxmlformats.org/markup-compatibility/2006">
          <mc:Choice Requires="x14">
            <control shapeId="3097" r:id="rId23" name="Button 25">
              <controlPr defaultSize="0" print="0" autoFill="0" autoPict="0" macro="[0]!Retour">
                <anchor moveWithCells="1" sizeWithCells="1">
                  <from>
                    <xdr:col>4</xdr:col>
                    <xdr:colOff>556260</xdr:colOff>
                    <xdr:row>389</xdr:row>
                    <xdr:rowOff>0</xdr:rowOff>
                  </from>
                  <to>
                    <xdr:col>6</xdr:col>
                    <xdr:colOff>342900</xdr:colOff>
                    <xdr:row>391</xdr:row>
                    <xdr:rowOff>83820</xdr:rowOff>
                  </to>
                </anchor>
              </controlPr>
            </control>
          </mc:Choice>
        </mc:AlternateContent>
        <mc:AlternateContent xmlns:mc="http://schemas.openxmlformats.org/markup-compatibility/2006">
          <mc:Choice Requires="x14">
            <control shapeId="3098" r:id="rId24" name="Button 26">
              <controlPr defaultSize="0" print="0" autoFill="0" autoPict="0" macro="[0]!Retour">
                <anchor moveWithCells="1" sizeWithCells="1">
                  <from>
                    <xdr:col>4</xdr:col>
                    <xdr:colOff>556260</xdr:colOff>
                    <xdr:row>439</xdr:row>
                    <xdr:rowOff>0</xdr:rowOff>
                  </from>
                  <to>
                    <xdr:col>6</xdr:col>
                    <xdr:colOff>342900</xdr:colOff>
                    <xdr:row>441</xdr:row>
                    <xdr:rowOff>83820</xdr:rowOff>
                  </to>
                </anchor>
              </controlPr>
            </control>
          </mc:Choice>
        </mc:AlternateContent>
        <mc:AlternateContent xmlns:mc="http://schemas.openxmlformats.org/markup-compatibility/2006">
          <mc:Choice Requires="x14">
            <control shapeId="3099" r:id="rId25" name="Button 27">
              <controlPr defaultSize="0" print="0" autoFill="0" autoPict="0" macro="[0]!Retour">
                <anchor moveWithCells="1" sizeWithCells="1">
                  <from>
                    <xdr:col>4</xdr:col>
                    <xdr:colOff>556260</xdr:colOff>
                    <xdr:row>489</xdr:row>
                    <xdr:rowOff>0</xdr:rowOff>
                  </from>
                  <to>
                    <xdr:col>6</xdr:col>
                    <xdr:colOff>342900</xdr:colOff>
                    <xdr:row>491</xdr:row>
                    <xdr:rowOff>83820</xdr:rowOff>
                  </to>
                </anchor>
              </controlPr>
            </control>
          </mc:Choice>
        </mc:AlternateContent>
        <mc:AlternateContent xmlns:mc="http://schemas.openxmlformats.org/markup-compatibility/2006">
          <mc:Choice Requires="x14">
            <control shapeId="3100" r:id="rId26" name="Button 28">
              <controlPr defaultSize="0" print="0" autoFill="0" autoPict="0" macro="[0]!Retour">
                <anchor moveWithCells="1" sizeWithCells="1">
                  <from>
                    <xdr:col>4</xdr:col>
                    <xdr:colOff>556260</xdr:colOff>
                    <xdr:row>539</xdr:row>
                    <xdr:rowOff>0</xdr:rowOff>
                  </from>
                  <to>
                    <xdr:col>6</xdr:col>
                    <xdr:colOff>342900</xdr:colOff>
                    <xdr:row>541</xdr:row>
                    <xdr:rowOff>83820</xdr:rowOff>
                  </to>
                </anchor>
              </controlPr>
            </control>
          </mc:Choice>
        </mc:AlternateContent>
        <mc:AlternateContent xmlns:mc="http://schemas.openxmlformats.org/markup-compatibility/2006">
          <mc:Choice Requires="x14">
            <control shapeId="3101" r:id="rId27" name="Button 29">
              <controlPr defaultSize="0" print="0" autoFill="0" autoPict="0" macro="[0]!Retour">
                <anchor moveWithCells="1" sizeWithCells="1">
                  <from>
                    <xdr:col>4</xdr:col>
                    <xdr:colOff>556260</xdr:colOff>
                    <xdr:row>589</xdr:row>
                    <xdr:rowOff>0</xdr:rowOff>
                  </from>
                  <to>
                    <xdr:col>6</xdr:col>
                    <xdr:colOff>342900</xdr:colOff>
                    <xdr:row>591</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3:D56"/>
  <sheetViews>
    <sheetView showGridLines="0" showRowColHeaders="0" workbookViewId="0">
      <selection activeCell="H19" sqref="H19"/>
    </sheetView>
  </sheetViews>
  <sheetFormatPr baseColWidth="10" defaultRowHeight="13.2" x14ac:dyDescent="0.25"/>
  <cols>
    <col min="1" max="1" width="4.88671875" customWidth="1"/>
    <col min="2" max="2" width="47.33203125" customWidth="1"/>
    <col min="3" max="3" width="18.33203125" customWidth="1"/>
  </cols>
  <sheetData>
    <row r="3" spans="2:4" x14ac:dyDescent="0.25">
      <c r="B3" t="s">
        <v>47</v>
      </c>
    </row>
    <row r="4" spans="2:4" x14ac:dyDescent="0.25">
      <c r="B4" t="s">
        <v>48</v>
      </c>
    </row>
    <row r="8" spans="2:4" x14ac:dyDescent="0.25">
      <c r="B8" s="50" t="s">
        <v>46</v>
      </c>
      <c r="C8" s="51" t="s">
        <v>50</v>
      </c>
    </row>
    <row r="10" spans="2:4" x14ac:dyDescent="0.25">
      <c r="B10" t="s">
        <v>31</v>
      </c>
      <c r="C10" s="48">
        <v>6</v>
      </c>
      <c r="D10" t="s">
        <v>45</v>
      </c>
    </row>
    <row r="11" spans="2:4" x14ac:dyDescent="0.25">
      <c r="B11" t="s">
        <v>32</v>
      </c>
      <c r="C11" s="48">
        <v>3</v>
      </c>
      <c r="D11" t="s">
        <v>45</v>
      </c>
    </row>
    <row r="12" spans="2:4" x14ac:dyDescent="0.25">
      <c r="B12" t="s">
        <v>33</v>
      </c>
      <c r="C12" s="48">
        <v>1.5</v>
      </c>
      <c r="D12" t="s">
        <v>45</v>
      </c>
    </row>
    <row r="13" spans="2:4" x14ac:dyDescent="0.25">
      <c r="B13" s="55" t="s">
        <v>67</v>
      </c>
      <c r="C13" s="48">
        <v>0.8</v>
      </c>
      <c r="D13" t="s">
        <v>45</v>
      </c>
    </row>
    <row r="14" spans="2:4" x14ac:dyDescent="0.25">
      <c r="C14" s="49"/>
    </row>
    <row r="15" spans="2:4" x14ac:dyDescent="0.25">
      <c r="B15" t="s">
        <v>34</v>
      </c>
      <c r="C15" s="48">
        <v>2.5</v>
      </c>
      <c r="D15" t="s">
        <v>45</v>
      </c>
    </row>
    <row r="16" spans="2:4" x14ac:dyDescent="0.25">
      <c r="B16" t="s">
        <v>35</v>
      </c>
      <c r="C16" s="48">
        <v>1.5</v>
      </c>
      <c r="D16" t="s">
        <v>45</v>
      </c>
    </row>
    <row r="17" spans="2:4" x14ac:dyDescent="0.25">
      <c r="C17" s="49"/>
    </row>
    <row r="18" spans="2:4" x14ac:dyDescent="0.25">
      <c r="B18" t="s">
        <v>21</v>
      </c>
      <c r="C18" s="48">
        <v>2.2000000000000002</v>
      </c>
      <c r="D18" t="s">
        <v>45</v>
      </c>
    </row>
    <row r="19" spans="2:4" x14ac:dyDescent="0.25">
      <c r="B19" t="s">
        <v>22</v>
      </c>
      <c r="C19" s="48">
        <v>1.8</v>
      </c>
      <c r="D19" t="s">
        <v>45</v>
      </c>
    </row>
    <row r="20" spans="2:4" x14ac:dyDescent="0.25">
      <c r="B20" t="s">
        <v>41</v>
      </c>
      <c r="C20" s="48">
        <v>1.7</v>
      </c>
      <c r="D20" t="s">
        <v>45</v>
      </c>
    </row>
    <row r="21" spans="2:4" x14ac:dyDescent="0.25">
      <c r="B21" s="55" t="s">
        <v>69</v>
      </c>
      <c r="C21" s="48">
        <v>0.45</v>
      </c>
      <c r="D21" t="s">
        <v>45</v>
      </c>
    </row>
    <row r="22" spans="2:4" x14ac:dyDescent="0.25">
      <c r="B22" t="s">
        <v>23</v>
      </c>
      <c r="C22" s="48">
        <v>1.8</v>
      </c>
      <c r="D22" t="s">
        <v>45</v>
      </c>
    </row>
    <row r="23" spans="2:4" x14ac:dyDescent="0.25">
      <c r="B23" s="55" t="s">
        <v>68</v>
      </c>
      <c r="C23" s="48">
        <v>0.5</v>
      </c>
      <c r="D23" t="s">
        <v>45</v>
      </c>
    </row>
    <row r="24" spans="2:4" x14ac:dyDescent="0.25">
      <c r="B24" t="s">
        <v>24</v>
      </c>
      <c r="C24" s="48">
        <f>ROUND(1/(0.17+0.3/3.49),1)</f>
        <v>3.9</v>
      </c>
      <c r="D24" t="s">
        <v>45</v>
      </c>
    </row>
    <row r="25" spans="2:4" x14ac:dyDescent="0.25">
      <c r="B25" t="s">
        <v>25</v>
      </c>
      <c r="C25" s="48">
        <f>ROUND(1/(0.17+0.4/3.49),1)</f>
        <v>3.5</v>
      </c>
      <c r="D25" t="s">
        <v>45</v>
      </c>
    </row>
    <row r="26" spans="2:4" x14ac:dyDescent="0.25">
      <c r="B26" t="s">
        <v>26</v>
      </c>
      <c r="C26" s="48">
        <f>ROUND(1/(0.17+0.5/3.49),1)</f>
        <v>3.2</v>
      </c>
      <c r="D26" t="s">
        <v>45</v>
      </c>
    </row>
    <row r="27" spans="2:4" x14ac:dyDescent="0.25">
      <c r="B27" t="s">
        <v>27</v>
      </c>
      <c r="C27" s="48">
        <f>ROUND(1/(0.17+0.6/3.49),1)</f>
        <v>2.9</v>
      </c>
      <c r="D27" t="s">
        <v>45</v>
      </c>
    </row>
    <row r="28" spans="2:4" x14ac:dyDescent="0.25">
      <c r="B28" t="s">
        <v>42</v>
      </c>
      <c r="C28" s="48">
        <f>ROUND(1/(0.17+0.25/0.19),1)</f>
        <v>0.7</v>
      </c>
      <c r="D28" t="s">
        <v>45</v>
      </c>
    </row>
    <row r="29" spans="2:4" x14ac:dyDescent="0.25">
      <c r="B29" t="s">
        <v>43</v>
      </c>
      <c r="C29" s="48">
        <f>ROUND(1/(0.17+0.3/0.19),1)</f>
        <v>0.6</v>
      </c>
      <c r="D29" t="s">
        <v>45</v>
      </c>
    </row>
    <row r="30" spans="2:4" x14ac:dyDescent="0.25">
      <c r="B30" t="s">
        <v>44</v>
      </c>
      <c r="C30" s="48">
        <f>ROUND(1/(0.17+0.35/0.19),1)</f>
        <v>0.5</v>
      </c>
      <c r="D30" t="s">
        <v>45</v>
      </c>
    </row>
    <row r="31" spans="2:4" x14ac:dyDescent="0.25">
      <c r="B31" s="55" t="s">
        <v>70</v>
      </c>
      <c r="C31" s="48">
        <v>0.24</v>
      </c>
      <c r="D31" t="s">
        <v>45</v>
      </c>
    </row>
    <row r="32" spans="2:4" x14ac:dyDescent="0.25">
      <c r="B32" s="55" t="s">
        <v>71</v>
      </c>
      <c r="C32" s="48">
        <v>0.15</v>
      </c>
      <c r="D32" t="s">
        <v>45</v>
      </c>
    </row>
    <row r="33" spans="2:4" x14ac:dyDescent="0.25">
      <c r="C33" s="49"/>
    </row>
    <row r="34" spans="2:4" x14ac:dyDescent="0.25">
      <c r="B34" t="s">
        <v>28</v>
      </c>
      <c r="C34" s="48">
        <v>2.8</v>
      </c>
      <c r="D34" t="s">
        <v>45</v>
      </c>
    </row>
    <row r="35" spans="2:4" x14ac:dyDescent="0.25">
      <c r="B35" s="55" t="s">
        <v>72</v>
      </c>
      <c r="C35" s="48">
        <v>0.45</v>
      </c>
      <c r="D35" t="s">
        <v>45</v>
      </c>
    </row>
    <row r="36" spans="2:4" x14ac:dyDescent="0.25">
      <c r="B36" t="s">
        <v>36</v>
      </c>
      <c r="C36" s="48">
        <v>0.6</v>
      </c>
      <c r="D36" t="s">
        <v>45</v>
      </c>
    </row>
    <row r="37" spans="2:4" x14ac:dyDescent="0.25">
      <c r="B37" t="s">
        <v>37</v>
      </c>
      <c r="C37" s="48">
        <v>0.45</v>
      </c>
      <c r="D37" t="s">
        <v>45</v>
      </c>
    </row>
    <row r="38" spans="2:4" x14ac:dyDescent="0.25">
      <c r="B38" t="s">
        <v>38</v>
      </c>
      <c r="C38" s="48">
        <v>0.37</v>
      </c>
      <c r="D38" t="s">
        <v>45</v>
      </c>
    </row>
    <row r="39" spans="2:4" x14ac:dyDescent="0.25">
      <c r="B39" s="55" t="s">
        <v>75</v>
      </c>
      <c r="C39" s="48">
        <v>0.24</v>
      </c>
      <c r="D39" t="s">
        <v>45</v>
      </c>
    </row>
    <row r="40" spans="2:4" x14ac:dyDescent="0.25">
      <c r="B40" s="55" t="s">
        <v>76</v>
      </c>
      <c r="C40" s="56">
        <v>0.1</v>
      </c>
      <c r="D40" t="s">
        <v>45</v>
      </c>
    </row>
    <row r="41" spans="2:4" x14ac:dyDescent="0.25">
      <c r="B41" t="s">
        <v>39</v>
      </c>
      <c r="C41" s="48">
        <v>1.7</v>
      </c>
      <c r="D41" t="s">
        <v>45</v>
      </c>
    </row>
    <row r="42" spans="2:4" x14ac:dyDescent="0.25">
      <c r="B42" s="55" t="s">
        <v>73</v>
      </c>
      <c r="C42" s="48">
        <v>0.4</v>
      </c>
      <c r="D42" t="s">
        <v>45</v>
      </c>
    </row>
    <row r="43" spans="2:4" x14ac:dyDescent="0.25">
      <c r="B43" t="s">
        <v>40</v>
      </c>
      <c r="C43" s="48">
        <v>2.6</v>
      </c>
      <c r="D43" t="s">
        <v>45</v>
      </c>
    </row>
    <row r="44" spans="2:4" x14ac:dyDescent="0.25">
      <c r="B44" s="55" t="s">
        <v>74</v>
      </c>
      <c r="C44" s="48">
        <v>0.4</v>
      </c>
      <c r="D44" t="s">
        <v>45</v>
      </c>
    </row>
    <row r="45" spans="2:4" x14ac:dyDescent="0.25">
      <c r="C45" s="49"/>
    </row>
    <row r="46" spans="2:4" x14ac:dyDescent="0.25">
      <c r="B46" t="s">
        <v>30</v>
      </c>
      <c r="C46" s="48">
        <v>2</v>
      </c>
      <c r="D46" t="s">
        <v>45</v>
      </c>
    </row>
    <row r="47" spans="2:4" x14ac:dyDescent="0.25">
      <c r="B47" t="s">
        <v>29</v>
      </c>
      <c r="C47" s="48">
        <v>3.2</v>
      </c>
      <c r="D47" t="s">
        <v>45</v>
      </c>
    </row>
    <row r="48" spans="2:4" x14ac:dyDescent="0.25">
      <c r="B48" s="55" t="s">
        <v>78</v>
      </c>
      <c r="C48" s="48">
        <v>0.7</v>
      </c>
      <c r="D48" t="s">
        <v>45</v>
      </c>
    </row>
    <row r="49" spans="2:4" x14ac:dyDescent="0.25">
      <c r="B49" s="55" t="s">
        <v>77</v>
      </c>
      <c r="C49" s="48">
        <v>0.9</v>
      </c>
      <c r="D49" t="s">
        <v>45</v>
      </c>
    </row>
    <row r="50" spans="2:4" x14ac:dyDescent="0.25">
      <c r="B50" s="16" t="s">
        <v>79</v>
      </c>
      <c r="C50" s="48">
        <v>0.3</v>
      </c>
      <c r="D50" t="s">
        <v>45</v>
      </c>
    </row>
    <row r="51" spans="2:4" x14ac:dyDescent="0.25">
      <c r="B51" s="16" t="s">
        <v>80</v>
      </c>
      <c r="C51" s="48">
        <v>0.3</v>
      </c>
      <c r="D51" t="s">
        <v>45</v>
      </c>
    </row>
    <row r="52" spans="2:4" x14ac:dyDescent="0.25">
      <c r="B52" s="16" t="s">
        <v>81</v>
      </c>
      <c r="C52" s="48">
        <v>0.15</v>
      </c>
      <c r="D52" t="s">
        <v>45</v>
      </c>
    </row>
    <row r="55" spans="2:4" x14ac:dyDescent="0.25">
      <c r="C55" s="52" t="s">
        <v>51</v>
      </c>
    </row>
    <row r="56" spans="2:4" x14ac:dyDescent="0.25">
      <c r="C56" s="52" t="s">
        <v>52</v>
      </c>
    </row>
  </sheetData>
  <phoneticPr fontId="11" type="noConversion"/>
  <pageMargins left="0.78740157499999996" right="0.78740157499999996" top="0.984251969" bottom="0.984251969" header="0.4921259845" footer="0.492125984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ABB51BC189D4F90844582D55F4BBD" ma:contentTypeVersion="4" ma:contentTypeDescription="Crée un document." ma:contentTypeScope="" ma:versionID="8b5ba8f2abf57500afafff1473bbca1f">
  <xsd:schema xmlns:xsd="http://www.w3.org/2001/XMLSchema" xmlns:xs="http://www.w3.org/2001/XMLSchema" xmlns:p="http://schemas.microsoft.com/office/2006/metadata/properties" xmlns:ns2="b890ceec-64a2-4c8b-baf1-3602d283e003" targetNamespace="http://schemas.microsoft.com/office/2006/metadata/properties" ma:root="true" ma:fieldsID="b66c7942af83173c9b0661ad1bd49989" ns2:_="">
    <xsd:import namespace="b890ceec-64a2-4c8b-baf1-3602d283e0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0ceec-64a2-4c8b-baf1-3602d283e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1597C-2E70-4E5C-A290-CF03E7116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0ceec-64a2-4c8b-baf1-3602d283e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31A8A-25A1-4383-99DA-38C187453DF6}">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b890ceec-64a2-4c8b-baf1-3602d283e003"/>
    <ds:schemaRef ds:uri="http://purl.org/dc/dcmitype/"/>
  </ds:schemaRefs>
</ds:datastoreItem>
</file>

<file path=customXml/itemProps3.xml><?xml version="1.0" encoding="utf-8"?>
<ds:datastoreItem xmlns:ds="http://schemas.openxmlformats.org/officeDocument/2006/customXml" ds:itemID="{EA19B0AE-5ABF-44D5-9338-6543CBD889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Calcul du K</vt:lpstr>
      <vt:lpstr>Ventilation</vt:lpstr>
      <vt:lpstr>Parois moyennes</vt:lpstr>
      <vt:lpstr>Parois types</vt:lpstr>
      <vt:lpstr>'Calcul du K'!Zone_d_impression</vt:lpstr>
    </vt:vector>
  </TitlesOfParts>
  <Company>UCL - Architecture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climat14</dc:creator>
  <cp:lastModifiedBy>JB</cp:lastModifiedBy>
  <cp:lastPrinted>2021-05-06T09:16:12Z</cp:lastPrinted>
  <dcterms:created xsi:type="dcterms:W3CDTF">2001-06-22T09:14:21Z</dcterms:created>
  <dcterms:modified xsi:type="dcterms:W3CDTF">2021-08-13T09:27:08Z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0x010100E2CABB51BC189D4F90844582D55F4BBD</vt:lpwstr>
  </property>
  <property fmtid="{D5CDD505-2E9C-101B-9397-08002B2CF9AE}" pid="3" name="MSIP_Label_e72a09c5-6e26-4737-a926-47ef1ab198ae_Enabled">
    <vt:lpwstr>true</vt:lpwstr>
  </property>
  <property fmtid="{D5CDD505-2E9C-101B-9397-08002B2CF9AE}" pid="4" name="MSIP_Label_e72a09c5-6e26-4737-a926-47ef1ab198ae_SetDate">
    <vt:lpwstr>2021-07-14T07:47:18Z</vt:lpwstr>
  </property>
  <property fmtid="{D5CDD505-2E9C-101B-9397-08002B2CF9AE}" pid="5" name="MSIP_Label_e72a09c5-6e26-4737-a926-47ef1ab198ae_Method">
    <vt:lpwstr>Standard</vt:lpwstr>
  </property>
  <property fmtid="{D5CDD505-2E9C-101B-9397-08002B2CF9AE}" pid="6" name="MSIP_Label_e72a09c5-6e26-4737-a926-47ef1ab198ae_Name">
    <vt:lpwstr>e72a09c5-6e26-4737-a926-47ef1ab198ae</vt:lpwstr>
  </property>
  <property fmtid="{D5CDD505-2E9C-101B-9397-08002B2CF9AE}" pid="7" name="MSIP_Label_e72a09c5-6e26-4737-a926-47ef1ab198ae_SiteId">
    <vt:lpwstr>1f816a84-7aa6-4a56-b22a-7b3452fa8681</vt:lpwstr>
  </property>
  <property fmtid="{D5CDD505-2E9C-101B-9397-08002B2CF9AE}" pid="8" name="MSIP_Label_e72a09c5-6e26-4737-a926-47ef1ab198ae_ActionId">
    <vt:lpwstr>956cc41a-a4f0-4649-b586-51a634a884ef</vt:lpwstr>
  </property>
  <property fmtid="{D5CDD505-2E9C-101B-9397-08002B2CF9AE}" pid="9" name="MSIP_Label_e72a09c5-6e26-4737-a926-47ef1ab198ae_ContentBits">
    <vt:lpwstr>8</vt:lpwstr>
  </property>
</Properties>
</file>