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66925"/>
  <mc:AlternateContent xmlns:mc="http://schemas.openxmlformats.org/markup-compatibility/2006">
    <mc:Choice Requires="x15">
      <x15ac:absPath xmlns:x15ac="http://schemas.microsoft.com/office/spreadsheetml/2010/11/ac" url="C:\Users\52465\Desktop\Documentation\Marchés\Prix des intrants - Valbiom\"/>
    </mc:Choice>
  </mc:AlternateContent>
  <xr:revisionPtr revIDLastSave="0" documentId="13_ncr:1_{8DDCD29C-B95F-432F-A0A6-10EDC77E1A23}" xr6:coauthVersionLast="47" xr6:coauthVersionMax="47" xr10:uidLastSave="{00000000-0000-0000-0000-000000000000}"/>
  <bookViews>
    <workbookView xWindow="-108" yWindow="-108" windowWidth="23256" windowHeight="12576" activeTab="2" xr2:uid="{00000000-000D-0000-FFFF-FFFF00000000}"/>
  </bookViews>
  <sheets>
    <sheet name="Réf" sheetId="6" r:id="rId1"/>
    <sheet name="RawDATA_Cat_B" sheetId="1" r:id="rId2"/>
    <sheet name="Rapport_Cat_B" sheetId="8" r:id="rId3"/>
    <sheet name="Rapport_Cat_B_Modif SPW" sheetId="15" r:id="rId4"/>
    <sheet name="Rapport_Cat_S" sheetId="14" r:id="rId5"/>
  </sheets>
  <definedNames>
    <definedName name="_xlnm._FilterDatabase" localSheetId="1" hidden="1">RawDATA_Cat_B!$A$1:$J$500</definedName>
    <definedName name="CH4_biogaz_50">50%</definedName>
    <definedName name="CH4_biogaz_55">55%</definedName>
    <definedName name="Etalon_mais">Réf!#REF!</definedName>
    <definedName name="PCI_CH4">9.94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8" i="8" l="1"/>
  <c r="J9" i="8"/>
  <c r="J10" i="8"/>
  <c r="I8" i="8"/>
  <c r="I9" i="8"/>
  <c r="I10" i="8"/>
  <c r="H8" i="8"/>
  <c r="H9" i="8"/>
  <c r="H10" i="8"/>
  <c r="G8" i="8"/>
  <c r="G9" i="8"/>
  <c r="G10" i="8"/>
  <c r="M18" i="15"/>
  <c r="M16" i="15"/>
  <c r="M10" i="15"/>
  <c r="M11" i="15"/>
  <c r="M12" i="15"/>
  <c r="M13" i="15"/>
  <c r="M9" i="15"/>
  <c r="R6" i="15"/>
  <c r="R5" i="15"/>
  <c r="R4" i="15"/>
  <c r="R3" i="15"/>
  <c r="F5" i="15" l="1"/>
  <c r="F6" i="15"/>
  <c r="F7" i="15"/>
  <c r="F32" i="15"/>
  <c r="F31" i="15"/>
  <c r="F30" i="15"/>
  <c r="F29" i="15"/>
  <c r="F28" i="15"/>
  <c r="F27" i="15"/>
  <c r="F26" i="15"/>
  <c r="F25" i="15"/>
  <c r="F24" i="15"/>
  <c r="F23" i="15"/>
  <c r="F22" i="15"/>
  <c r="F21" i="15"/>
  <c r="F20" i="15"/>
  <c r="F19" i="15"/>
  <c r="F18" i="15"/>
  <c r="F17" i="15"/>
  <c r="F16" i="15"/>
  <c r="F15" i="15"/>
  <c r="F14" i="15"/>
  <c r="F13" i="15"/>
  <c r="F12" i="15"/>
  <c r="F11" i="15"/>
  <c r="F10" i="15"/>
  <c r="F9" i="15"/>
  <c r="F8" i="15"/>
  <c r="P6" i="15"/>
  <c r="M6" i="15"/>
  <c r="L6" i="15"/>
  <c r="N6" i="15" s="1"/>
  <c r="P5" i="15"/>
  <c r="O4" i="15" s="1"/>
  <c r="M5" i="15"/>
  <c r="N5" i="15" s="1"/>
  <c r="L5" i="15"/>
  <c r="L4" i="15" s="1"/>
  <c r="P4" i="15"/>
  <c r="P3" i="15"/>
  <c r="M3" i="15"/>
  <c r="L3" i="15"/>
  <c r="P2" i="15"/>
  <c r="M2" i="15"/>
  <c r="B10" i="14"/>
  <c r="B11" i="14"/>
  <c r="B12" i="14"/>
  <c r="B13" i="14"/>
  <c r="B14" i="14"/>
  <c r="B15" i="14"/>
  <c r="B16" i="14"/>
  <c r="B17" i="14"/>
  <c r="B18" i="14"/>
  <c r="B19" i="14"/>
  <c r="B20" i="14"/>
  <c r="B21" i="14"/>
  <c r="B22" i="14"/>
  <c r="B23" i="14"/>
  <c r="B24" i="14"/>
  <c r="B25" i="14"/>
  <c r="B26" i="14"/>
  <c r="B27" i="14"/>
  <c r="B28" i="14"/>
  <c r="B29" i="14"/>
  <c r="B30" i="14"/>
  <c r="B31" i="14"/>
  <c r="B32" i="14"/>
  <c r="B33" i="14"/>
  <c r="B34" i="14"/>
  <c r="B35" i="14"/>
  <c r="B36" i="14"/>
  <c r="B37" i="14"/>
  <c r="B38" i="14"/>
  <c r="B39" i="14"/>
  <c r="B40" i="14"/>
  <c r="B41" i="14"/>
  <c r="B42" i="14"/>
  <c r="B43" i="14"/>
  <c r="B44" i="14"/>
  <c r="B45" i="14"/>
  <c r="B46" i="14"/>
  <c r="B47" i="14"/>
  <c r="B48" i="14"/>
  <c r="B49" i="14"/>
  <c r="B50" i="14"/>
  <c r="B51" i="14"/>
  <c r="B52" i="14"/>
  <c r="B53" i="14"/>
  <c r="B54" i="14"/>
  <c r="B55" i="14"/>
  <c r="B56" i="14"/>
  <c r="B57" i="14"/>
  <c r="B58" i="14"/>
  <c r="B59" i="14"/>
  <c r="B60" i="14"/>
  <c r="B61" i="14"/>
  <c r="B62" i="14"/>
  <c r="B63" i="14"/>
  <c r="B64" i="14"/>
  <c r="B65" i="14"/>
  <c r="B66" i="14"/>
  <c r="B67" i="14"/>
  <c r="B68" i="14"/>
  <c r="B69" i="14"/>
  <c r="B70" i="14"/>
  <c r="B71" i="14"/>
  <c r="B72" i="14"/>
  <c r="B73" i="14"/>
  <c r="B74" i="14"/>
  <c r="B75" i="14"/>
  <c r="B76" i="14"/>
  <c r="B77" i="14"/>
  <c r="B78" i="14"/>
  <c r="B79" i="14"/>
  <c r="B80" i="14"/>
  <c r="B81" i="14"/>
  <c r="B82" i="14"/>
  <c r="B83" i="14"/>
  <c r="B84" i="14"/>
  <c r="B85" i="14"/>
  <c r="B86" i="14"/>
  <c r="B87" i="14"/>
  <c r="B88" i="14"/>
  <c r="B89" i="14"/>
  <c r="B90" i="14"/>
  <c r="B91" i="14"/>
  <c r="B92" i="14"/>
  <c r="B93" i="14"/>
  <c r="B94" i="14"/>
  <c r="B95" i="14"/>
  <c r="B96" i="14"/>
  <c r="B97" i="14"/>
  <c r="B98" i="14"/>
  <c r="B99" i="14"/>
  <c r="B100" i="14"/>
  <c r="B3" i="14"/>
  <c r="B4" i="14"/>
  <c r="B5" i="14"/>
  <c r="B6" i="14"/>
  <c r="B7" i="14"/>
  <c r="B8" i="14"/>
  <c r="B9" i="14"/>
  <c r="B2" i="14"/>
  <c r="H26" i="15" l="1"/>
  <c r="H18" i="15"/>
  <c r="H10" i="15"/>
  <c r="H29" i="15"/>
  <c r="H21" i="15"/>
  <c r="H13" i="15"/>
  <c r="H25" i="15"/>
  <c r="H17" i="15"/>
  <c r="I17" i="15" s="1"/>
  <c r="H9" i="15"/>
  <c r="H28" i="15"/>
  <c r="H20" i="15"/>
  <c r="H12" i="15"/>
  <c r="H27" i="15"/>
  <c r="H16" i="15"/>
  <c r="H7" i="15"/>
  <c r="I7" i="15" s="1"/>
  <c r="H15" i="15"/>
  <c r="H23" i="15"/>
  <c r="H8" i="15"/>
  <c r="H6" i="15"/>
  <c r="H11" i="15"/>
  <c r="H19" i="15"/>
  <c r="I19" i="15" s="1"/>
  <c r="H14" i="15"/>
  <c r="H22" i="15"/>
  <c r="H30" i="15"/>
  <c r="H31" i="15"/>
  <c r="H5" i="15"/>
  <c r="H24" i="15"/>
  <c r="H32" i="15"/>
  <c r="N3" i="15"/>
  <c r="M4" i="15"/>
  <c r="F17" i="8"/>
  <c r="I25" i="15" l="1"/>
  <c r="I32" i="15"/>
  <c r="I16" i="15"/>
  <c r="I24" i="15"/>
  <c r="I6" i="15"/>
  <c r="N4" i="15"/>
  <c r="I13" i="15"/>
  <c r="I11" i="15"/>
  <c r="I5" i="15"/>
  <c r="I27" i="15"/>
  <c r="I21" i="15"/>
  <c r="I29" i="15"/>
  <c r="I31" i="15"/>
  <c r="I12" i="15"/>
  <c r="I30" i="15"/>
  <c r="I20" i="15"/>
  <c r="I10" i="15"/>
  <c r="I8" i="15"/>
  <c r="I22" i="15"/>
  <c r="I23" i="15"/>
  <c r="I28" i="15"/>
  <c r="I18" i="15"/>
  <c r="I14" i="15"/>
  <c r="I15" i="15"/>
  <c r="I9" i="15"/>
  <c r="I26" i="15"/>
  <c r="L6" i="1"/>
  <c r="L7" i="1"/>
  <c r="L8" i="1"/>
  <c r="L9" i="1"/>
  <c r="L10" i="1"/>
  <c r="L12" i="1"/>
  <c r="L13" i="1"/>
  <c r="L14" i="1"/>
  <c r="L16" i="1"/>
  <c r="L17" i="1"/>
  <c r="L21" i="1"/>
  <c r="L22" i="1"/>
  <c r="L23" i="1"/>
  <c r="L24" i="1"/>
  <c r="L25" i="1"/>
  <c r="L29" i="1"/>
  <c r="L33" i="1"/>
  <c r="L34" i="1"/>
  <c r="L35" i="1"/>
  <c r="L36" i="1"/>
  <c r="L37" i="1"/>
  <c r="L38" i="1"/>
  <c r="L42" i="1"/>
  <c r="L47" i="1"/>
  <c r="L49" i="1"/>
  <c r="L50" i="1"/>
  <c r="L52" i="1"/>
  <c r="L53" i="1"/>
  <c r="L54" i="1"/>
  <c r="L56" i="1"/>
  <c r="L57" i="1"/>
  <c r="L58" i="1"/>
  <c r="L59" i="1"/>
  <c r="L61" i="1"/>
  <c r="L62" i="1"/>
  <c r="L63" i="1"/>
  <c r="L64" i="1"/>
  <c r="L65" i="1"/>
  <c r="L73" i="1"/>
  <c r="L74" i="1"/>
  <c r="L80" i="1"/>
  <c r="L98" i="1"/>
  <c r="K6" i="1"/>
  <c r="K7" i="1"/>
  <c r="K8" i="1"/>
  <c r="K9" i="1"/>
  <c r="K10" i="1"/>
  <c r="K12" i="1"/>
  <c r="K13" i="1"/>
  <c r="K14" i="1"/>
  <c r="K16" i="1"/>
  <c r="K17" i="1"/>
  <c r="K21" i="1"/>
  <c r="K22" i="1"/>
  <c r="K23" i="1"/>
  <c r="K24" i="1"/>
  <c r="K25" i="1"/>
  <c r="K29" i="1"/>
  <c r="K33" i="1"/>
  <c r="K34" i="1"/>
  <c r="K35" i="1"/>
  <c r="K36" i="1"/>
  <c r="K37" i="1"/>
  <c r="K38" i="1"/>
  <c r="K42" i="1"/>
  <c r="K47" i="1"/>
  <c r="K49" i="1"/>
  <c r="K50" i="1"/>
  <c r="K52" i="1"/>
  <c r="K53" i="1"/>
  <c r="K54" i="1"/>
  <c r="K56" i="1"/>
  <c r="K57" i="1"/>
  <c r="K58" i="1"/>
  <c r="K59" i="1"/>
  <c r="K61" i="1"/>
  <c r="K62" i="1"/>
  <c r="K63" i="1"/>
  <c r="K64" i="1"/>
  <c r="K65" i="1"/>
  <c r="K73" i="1"/>
  <c r="K74" i="1"/>
  <c r="K80" i="1"/>
  <c r="K98" i="1"/>
  <c r="F101" i="1" l="1"/>
  <c r="G101" i="1" s="1"/>
  <c r="L101" i="1" l="1"/>
  <c r="K101" i="1"/>
  <c r="I10" i="14"/>
  <c r="K10" i="14" s="1"/>
  <c r="I11" i="14"/>
  <c r="K11" i="14" s="1"/>
  <c r="I12" i="14"/>
  <c r="K12" i="14" s="1"/>
  <c r="I13" i="14"/>
  <c r="K13" i="14" s="1"/>
  <c r="I14" i="14"/>
  <c r="K14" i="14" s="1"/>
  <c r="I15" i="14"/>
  <c r="K15" i="14" s="1"/>
  <c r="I16" i="14"/>
  <c r="K16" i="14" s="1"/>
  <c r="I17" i="14"/>
  <c r="K17" i="14" s="1"/>
  <c r="I18" i="14"/>
  <c r="K18" i="14" s="1"/>
  <c r="I19" i="14"/>
  <c r="K19" i="14" s="1"/>
  <c r="I20" i="14"/>
  <c r="K20" i="14" s="1"/>
  <c r="I21" i="14"/>
  <c r="K21" i="14" s="1"/>
  <c r="I22" i="14"/>
  <c r="K22" i="14" s="1"/>
  <c r="I23" i="14"/>
  <c r="K23" i="14" s="1"/>
  <c r="I24" i="14"/>
  <c r="K24" i="14" s="1"/>
  <c r="I25" i="14"/>
  <c r="K25" i="14" s="1"/>
  <c r="I26" i="14"/>
  <c r="K26" i="14" s="1"/>
  <c r="I27" i="14"/>
  <c r="K27" i="14" s="1"/>
  <c r="I28" i="14"/>
  <c r="K28" i="14" s="1"/>
  <c r="I29" i="14"/>
  <c r="K29" i="14" s="1"/>
  <c r="I30" i="14"/>
  <c r="K30" i="14" s="1"/>
  <c r="I31" i="14"/>
  <c r="K31" i="14" s="1"/>
  <c r="I32" i="14"/>
  <c r="K32" i="14" s="1"/>
  <c r="I33" i="14"/>
  <c r="K33" i="14" s="1"/>
  <c r="I34" i="14"/>
  <c r="K34" i="14" s="1"/>
  <c r="I35" i="14"/>
  <c r="K35" i="14" s="1"/>
  <c r="I36" i="14"/>
  <c r="K36" i="14" s="1"/>
  <c r="I37" i="14"/>
  <c r="K37" i="14" s="1"/>
  <c r="I38" i="14"/>
  <c r="K38" i="14" s="1"/>
  <c r="I39" i="14"/>
  <c r="K39" i="14" s="1"/>
  <c r="I40" i="14"/>
  <c r="K40" i="14" s="1"/>
  <c r="I41" i="14"/>
  <c r="K41" i="14" s="1"/>
  <c r="I42" i="14"/>
  <c r="K42" i="14" s="1"/>
  <c r="I43" i="14"/>
  <c r="K43" i="14" s="1"/>
  <c r="I44" i="14"/>
  <c r="K44" i="14" s="1"/>
  <c r="I45" i="14"/>
  <c r="K45" i="14" s="1"/>
  <c r="I46" i="14"/>
  <c r="K46" i="14" s="1"/>
  <c r="I47" i="14"/>
  <c r="K47" i="14" s="1"/>
  <c r="I48" i="14"/>
  <c r="K48" i="14" s="1"/>
  <c r="I49" i="14"/>
  <c r="K49" i="14" s="1"/>
  <c r="I50" i="14"/>
  <c r="K50" i="14" s="1"/>
  <c r="I51" i="14"/>
  <c r="K51" i="14" s="1"/>
  <c r="I52" i="14"/>
  <c r="K52" i="14" s="1"/>
  <c r="I53" i="14"/>
  <c r="K53" i="14" s="1"/>
  <c r="I54" i="14"/>
  <c r="K54" i="14" s="1"/>
  <c r="I55" i="14"/>
  <c r="K55" i="14" s="1"/>
  <c r="I56" i="14"/>
  <c r="K56" i="14" s="1"/>
  <c r="I57" i="14"/>
  <c r="K57" i="14" s="1"/>
  <c r="I58" i="14"/>
  <c r="K58" i="14" s="1"/>
  <c r="I59" i="14"/>
  <c r="K59" i="14" s="1"/>
  <c r="I60" i="14"/>
  <c r="K60" i="14" s="1"/>
  <c r="I61" i="14"/>
  <c r="K61" i="14" s="1"/>
  <c r="I62" i="14"/>
  <c r="K62" i="14" s="1"/>
  <c r="I63" i="14"/>
  <c r="K63" i="14" s="1"/>
  <c r="I64" i="14"/>
  <c r="K64" i="14" s="1"/>
  <c r="I65" i="14"/>
  <c r="K65" i="14" s="1"/>
  <c r="I66" i="14"/>
  <c r="K66" i="14" s="1"/>
  <c r="I67" i="14"/>
  <c r="K67" i="14" s="1"/>
  <c r="I68" i="14"/>
  <c r="K68" i="14" s="1"/>
  <c r="I69" i="14"/>
  <c r="K69" i="14" s="1"/>
  <c r="I70" i="14"/>
  <c r="K70" i="14" s="1"/>
  <c r="I71" i="14"/>
  <c r="K71" i="14" s="1"/>
  <c r="I72" i="14"/>
  <c r="K72" i="14" s="1"/>
  <c r="I73" i="14"/>
  <c r="K73" i="14" s="1"/>
  <c r="I74" i="14"/>
  <c r="K74" i="14" s="1"/>
  <c r="I75" i="14"/>
  <c r="K75" i="14" s="1"/>
  <c r="I76" i="14"/>
  <c r="K76" i="14" s="1"/>
  <c r="I77" i="14"/>
  <c r="K77" i="14" s="1"/>
  <c r="I78" i="14"/>
  <c r="K78" i="14" s="1"/>
  <c r="I79" i="14"/>
  <c r="K79" i="14" s="1"/>
  <c r="I80" i="14"/>
  <c r="K80" i="14" s="1"/>
  <c r="I81" i="14"/>
  <c r="K81" i="14" s="1"/>
  <c r="I82" i="14"/>
  <c r="K82" i="14" s="1"/>
  <c r="I83" i="14"/>
  <c r="K83" i="14" s="1"/>
  <c r="I84" i="14"/>
  <c r="K84" i="14" s="1"/>
  <c r="I85" i="14"/>
  <c r="K85" i="14" s="1"/>
  <c r="I86" i="14"/>
  <c r="K86" i="14" s="1"/>
  <c r="I87" i="14"/>
  <c r="K87" i="14" s="1"/>
  <c r="I88" i="14"/>
  <c r="K88" i="14" s="1"/>
  <c r="I89" i="14"/>
  <c r="K89" i="14" s="1"/>
  <c r="I90" i="14"/>
  <c r="K90" i="14" s="1"/>
  <c r="I91" i="14"/>
  <c r="K91" i="14" s="1"/>
  <c r="I92" i="14"/>
  <c r="K92" i="14" s="1"/>
  <c r="I93" i="14"/>
  <c r="K93" i="14" s="1"/>
  <c r="I94" i="14"/>
  <c r="K94" i="14" s="1"/>
  <c r="I95" i="14"/>
  <c r="K95" i="14" s="1"/>
  <c r="I96" i="14"/>
  <c r="K96" i="14" s="1"/>
  <c r="I97" i="14"/>
  <c r="K97" i="14" s="1"/>
  <c r="I98" i="14"/>
  <c r="K98" i="14" s="1"/>
  <c r="I99" i="14"/>
  <c r="K99" i="14" s="1"/>
  <c r="I100" i="14"/>
  <c r="K100" i="14" s="1"/>
  <c r="I9" i="14"/>
  <c r="K9" i="14" s="1"/>
  <c r="I7" i="14"/>
  <c r="K7" i="14" s="1"/>
  <c r="I8" i="14"/>
  <c r="K8" i="14" s="1"/>
  <c r="B3" i="1"/>
  <c r="B4" i="1"/>
  <c r="B5" i="1"/>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 r="B235" i="1"/>
  <c r="B236" i="1"/>
  <c r="B237" i="1"/>
  <c r="B238" i="1"/>
  <c r="B239" i="1"/>
  <c r="B240" i="1"/>
  <c r="B241" i="1"/>
  <c r="B242" i="1"/>
  <c r="B243" i="1"/>
  <c r="B244" i="1"/>
  <c r="B245" i="1"/>
  <c r="B246" i="1"/>
  <c r="B247" i="1"/>
  <c r="B248" i="1"/>
  <c r="B249" i="1"/>
  <c r="B250" i="1"/>
  <c r="B251" i="1"/>
  <c r="B252" i="1"/>
  <c r="B253" i="1"/>
  <c r="B254" i="1"/>
  <c r="B255" i="1"/>
  <c r="B256" i="1"/>
  <c r="B257" i="1"/>
  <c r="B258" i="1"/>
  <c r="B259" i="1"/>
  <c r="B260" i="1"/>
  <c r="B261" i="1"/>
  <c r="B262" i="1"/>
  <c r="B263" i="1"/>
  <c r="B264" i="1"/>
  <c r="B265" i="1"/>
  <c r="B266" i="1"/>
  <c r="B267" i="1"/>
  <c r="B268" i="1"/>
  <c r="B269" i="1"/>
  <c r="B270" i="1"/>
  <c r="B271" i="1"/>
  <c r="B272" i="1"/>
  <c r="B273" i="1"/>
  <c r="B274" i="1"/>
  <c r="B275" i="1"/>
  <c r="B276" i="1"/>
  <c r="B277" i="1"/>
  <c r="B278" i="1"/>
  <c r="B279" i="1"/>
  <c r="B280" i="1"/>
  <c r="B281" i="1"/>
  <c r="B282" i="1"/>
  <c r="B283" i="1"/>
  <c r="B284" i="1"/>
  <c r="B285" i="1"/>
  <c r="B286" i="1"/>
  <c r="B287" i="1"/>
  <c r="B288" i="1"/>
  <c r="B289" i="1"/>
  <c r="B290" i="1"/>
  <c r="B291" i="1"/>
  <c r="B292" i="1"/>
  <c r="B293" i="1"/>
  <c r="B294" i="1"/>
  <c r="B295" i="1"/>
  <c r="B296" i="1"/>
  <c r="B297" i="1"/>
  <c r="B298" i="1"/>
  <c r="B299" i="1"/>
  <c r="B300" i="1"/>
  <c r="B301" i="1"/>
  <c r="B302" i="1"/>
  <c r="B303" i="1"/>
  <c r="B304" i="1"/>
  <c r="B305" i="1"/>
  <c r="B306" i="1"/>
  <c r="B307" i="1"/>
  <c r="B308" i="1"/>
  <c r="B309" i="1"/>
  <c r="B310" i="1"/>
  <c r="B311" i="1"/>
  <c r="B312" i="1"/>
  <c r="B313" i="1"/>
  <c r="B314" i="1"/>
  <c r="B315" i="1"/>
  <c r="B316" i="1"/>
  <c r="B317" i="1"/>
  <c r="B318" i="1"/>
  <c r="B319" i="1"/>
  <c r="B320" i="1"/>
  <c r="B321" i="1"/>
  <c r="B322" i="1"/>
  <c r="B323" i="1"/>
  <c r="B324" i="1"/>
  <c r="B325" i="1"/>
  <c r="B326" i="1"/>
  <c r="B327" i="1"/>
  <c r="B328" i="1"/>
  <c r="B329" i="1"/>
  <c r="B330" i="1"/>
  <c r="B331" i="1"/>
  <c r="B332" i="1"/>
  <c r="B333" i="1"/>
  <c r="B334" i="1"/>
  <c r="B335" i="1"/>
  <c r="B336" i="1"/>
  <c r="B337" i="1"/>
  <c r="B338" i="1"/>
  <c r="B339" i="1"/>
  <c r="B340" i="1"/>
  <c r="B341" i="1"/>
  <c r="B342" i="1"/>
  <c r="B343" i="1"/>
  <c r="B344" i="1"/>
  <c r="B345" i="1"/>
  <c r="B346" i="1"/>
  <c r="B347" i="1"/>
  <c r="B348" i="1"/>
  <c r="B349" i="1"/>
  <c r="B350" i="1"/>
  <c r="B351" i="1"/>
  <c r="B352" i="1"/>
  <c r="B353" i="1"/>
  <c r="B354" i="1"/>
  <c r="B355" i="1"/>
  <c r="B356" i="1"/>
  <c r="B357" i="1"/>
  <c r="B358" i="1"/>
  <c r="B359" i="1"/>
  <c r="B360" i="1"/>
  <c r="B361" i="1"/>
  <c r="B362" i="1"/>
  <c r="B363" i="1"/>
  <c r="B364" i="1"/>
  <c r="B365" i="1"/>
  <c r="B366" i="1"/>
  <c r="B367" i="1"/>
  <c r="B368" i="1"/>
  <c r="B369" i="1"/>
  <c r="B370" i="1"/>
  <c r="B371" i="1"/>
  <c r="B372" i="1"/>
  <c r="B373" i="1"/>
  <c r="B374" i="1"/>
  <c r="B375" i="1"/>
  <c r="B376" i="1"/>
  <c r="B377" i="1"/>
  <c r="B378" i="1"/>
  <c r="B379" i="1"/>
  <c r="B380" i="1"/>
  <c r="B381" i="1"/>
  <c r="B382" i="1"/>
  <c r="B383" i="1"/>
  <c r="B384" i="1"/>
  <c r="B385" i="1"/>
  <c r="B386" i="1"/>
  <c r="B387" i="1"/>
  <c r="B388" i="1"/>
  <c r="B389" i="1"/>
  <c r="B390" i="1"/>
  <c r="B391" i="1"/>
  <c r="B392" i="1"/>
  <c r="B393" i="1"/>
  <c r="B394" i="1"/>
  <c r="B395" i="1"/>
  <c r="B396" i="1"/>
  <c r="B397" i="1"/>
  <c r="B398" i="1"/>
  <c r="B399" i="1"/>
  <c r="B400" i="1"/>
  <c r="B401" i="1"/>
  <c r="B402" i="1"/>
  <c r="B403" i="1"/>
  <c r="B404" i="1"/>
  <c r="B405" i="1"/>
  <c r="B406" i="1"/>
  <c r="B407" i="1"/>
  <c r="B408" i="1"/>
  <c r="B409" i="1"/>
  <c r="B410" i="1"/>
  <c r="B411" i="1"/>
  <c r="B412" i="1"/>
  <c r="B413" i="1"/>
  <c r="B414" i="1"/>
  <c r="B415" i="1"/>
  <c r="B416" i="1"/>
  <c r="B417" i="1"/>
  <c r="B418" i="1"/>
  <c r="B419" i="1"/>
  <c r="B420" i="1"/>
  <c r="B421" i="1"/>
  <c r="B422" i="1"/>
  <c r="B423" i="1"/>
  <c r="B424" i="1"/>
  <c r="B425" i="1"/>
  <c r="B426" i="1"/>
  <c r="B427" i="1"/>
  <c r="B428" i="1"/>
  <c r="B429" i="1"/>
  <c r="B430" i="1"/>
  <c r="B431" i="1"/>
  <c r="B432" i="1"/>
  <c r="B433" i="1"/>
  <c r="B434" i="1"/>
  <c r="B435" i="1"/>
  <c r="B436" i="1"/>
  <c r="B437" i="1"/>
  <c r="B438" i="1"/>
  <c r="B439" i="1"/>
  <c r="B440" i="1"/>
  <c r="B441" i="1"/>
  <c r="B442" i="1"/>
  <c r="B443" i="1"/>
  <c r="B444" i="1"/>
  <c r="B445" i="1"/>
  <c r="B446" i="1"/>
  <c r="B447" i="1"/>
  <c r="B448" i="1"/>
  <c r="B449" i="1"/>
  <c r="B450" i="1"/>
  <c r="B451" i="1"/>
  <c r="B452" i="1"/>
  <c r="B453" i="1"/>
  <c r="B454" i="1"/>
  <c r="B455" i="1"/>
  <c r="B456" i="1"/>
  <c r="B457" i="1"/>
  <c r="B458" i="1"/>
  <c r="B459" i="1"/>
  <c r="B460" i="1"/>
  <c r="B461" i="1"/>
  <c r="B462" i="1"/>
  <c r="B463" i="1"/>
  <c r="B464" i="1"/>
  <c r="B465" i="1"/>
  <c r="B466" i="1"/>
  <c r="B467" i="1"/>
  <c r="B468" i="1"/>
  <c r="B469" i="1"/>
  <c r="B470" i="1"/>
  <c r="B471" i="1"/>
  <c r="B472" i="1"/>
  <c r="B473" i="1"/>
  <c r="B474" i="1"/>
  <c r="B475" i="1"/>
  <c r="B476" i="1"/>
  <c r="B477" i="1"/>
  <c r="B478" i="1"/>
  <c r="B479" i="1"/>
  <c r="B480" i="1"/>
  <c r="B481" i="1"/>
  <c r="B482" i="1"/>
  <c r="B483" i="1"/>
  <c r="B484" i="1"/>
  <c r="B485" i="1"/>
  <c r="B486" i="1"/>
  <c r="B487" i="1"/>
  <c r="B488" i="1"/>
  <c r="B489" i="1"/>
  <c r="B490" i="1"/>
  <c r="B491" i="1"/>
  <c r="B492" i="1"/>
  <c r="B493" i="1"/>
  <c r="B494" i="1"/>
  <c r="B495" i="1"/>
  <c r="B496" i="1"/>
  <c r="B497" i="1"/>
  <c r="B498" i="1"/>
  <c r="B499" i="1"/>
  <c r="B500" i="1"/>
  <c r="B2" i="1"/>
  <c r="R16" i="14" l="1"/>
  <c r="R6" i="14"/>
  <c r="R11" i="14"/>
  <c r="R10" i="14"/>
  <c r="R5" i="14"/>
  <c r="R15" i="14"/>
  <c r="M5" i="8"/>
  <c r="L6" i="8"/>
  <c r="M6" i="8"/>
  <c r="L2" i="8"/>
  <c r="M2" i="8"/>
  <c r="L5" i="8"/>
  <c r="M3" i="8"/>
  <c r="L3" i="8"/>
  <c r="P2" i="8"/>
  <c r="P3" i="8"/>
  <c r="P4" i="8"/>
  <c r="F102" i="1"/>
  <c r="F103" i="1"/>
  <c r="G103" i="1" s="1"/>
  <c r="F104" i="1"/>
  <c r="G104" i="1" s="1"/>
  <c r="F105" i="1"/>
  <c r="G105" i="1" s="1"/>
  <c r="F106" i="1"/>
  <c r="G106" i="1" s="1"/>
  <c r="F107" i="1"/>
  <c r="G107" i="1" s="1"/>
  <c r="F108" i="1"/>
  <c r="G108" i="1" s="1"/>
  <c r="F109" i="1"/>
  <c r="G109" i="1" s="1"/>
  <c r="F110" i="1"/>
  <c r="G110" i="1" s="1"/>
  <c r="F111" i="1"/>
  <c r="G111" i="1" s="1"/>
  <c r="F112" i="1"/>
  <c r="F113" i="1"/>
  <c r="G113" i="1" s="1"/>
  <c r="F114" i="1"/>
  <c r="G114" i="1" s="1"/>
  <c r="F115" i="1"/>
  <c r="G115" i="1" s="1"/>
  <c r="F116" i="1"/>
  <c r="G116" i="1" s="1"/>
  <c r="F117" i="1"/>
  <c r="G117" i="1" s="1"/>
  <c r="F118" i="1"/>
  <c r="G118" i="1" s="1"/>
  <c r="F119" i="1"/>
  <c r="G119" i="1" s="1"/>
  <c r="F120" i="1"/>
  <c r="G120" i="1" s="1"/>
  <c r="F121" i="1"/>
  <c r="G121" i="1" s="1"/>
  <c r="F122" i="1"/>
  <c r="G122" i="1" s="1"/>
  <c r="F123" i="1"/>
  <c r="G123" i="1" s="1"/>
  <c r="F124" i="1"/>
  <c r="G124" i="1" s="1"/>
  <c r="F125" i="1"/>
  <c r="G125" i="1" s="1"/>
  <c r="F126" i="1"/>
  <c r="G126" i="1" s="1"/>
  <c r="F127" i="1"/>
  <c r="G127" i="1" s="1"/>
  <c r="F128" i="1"/>
  <c r="G128" i="1" s="1"/>
  <c r="F129" i="1"/>
  <c r="G129" i="1" s="1"/>
  <c r="F130" i="1"/>
  <c r="G130" i="1" s="1"/>
  <c r="F131" i="1"/>
  <c r="G131" i="1" s="1"/>
  <c r="F132" i="1"/>
  <c r="G132" i="1" s="1"/>
  <c r="F133" i="1"/>
  <c r="G133" i="1" s="1"/>
  <c r="F134" i="1"/>
  <c r="G134" i="1" s="1"/>
  <c r="F135" i="1"/>
  <c r="G135" i="1" s="1"/>
  <c r="F136" i="1"/>
  <c r="G136" i="1" s="1"/>
  <c r="F137" i="1"/>
  <c r="G137" i="1" s="1"/>
  <c r="F138" i="1"/>
  <c r="G138" i="1" s="1"/>
  <c r="F139" i="1"/>
  <c r="G139" i="1" s="1"/>
  <c r="F140" i="1"/>
  <c r="G140" i="1" s="1"/>
  <c r="F141" i="1"/>
  <c r="G141" i="1" s="1"/>
  <c r="F142" i="1"/>
  <c r="G142" i="1" s="1"/>
  <c r="F143" i="1"/>
  <c r="G143" i="1" s="1"/>
  <c r="F144" i="1"/>
  <c r="G144" i="1" s="1"/>
  <c r="F145" i="1"/>
  <c r="G145" i="1" s="1"/>
  <c r="F146" i="1"/>
  <c r="G146" i="1" s="1"/>
  <c r="F147" i="1"/>
  <c r="G147" i="1" s="1"/>
  <c r="F148" i="1"/>
  <c r="G148" i="1" s="1"/>
  <c r="F149" i="1"/>
  <c r="G149" i="1" s="1"/>
  <c r="F150" i="1"/>
  <c r="G150" i="1" s="1"/>
  <c r="F151" i="1"/>
  <c r="G151" i="1" s="1"/>
  <c r="F152" i="1"/>
  <c r="G152" i="1" s="1"/>
  <c r="F153" i="1"/>
  <c r="G153" i="1" s="1"/>
  <c r="F154" i="1"/>
  <c r="G154" i="1" s="1"/>
  <c r="F155" i="1"/>
  <c r="G155" i="1" s="1"/>
  <c r="F156" i="1"/>
  <c r="G156" i="1" s="1"/>
  <c r="F157" i="1"/>
  <c r="G157" i="1" s="1"/>
  <c r="F158" i="1"/>
  <c r="G158" i="1" s="1"/>
  <c r="F159" i="1"/>
  <c r="G159" i="1" s="1"/>
  <c r="F160" i="1"/>
  <c r="G160" i="1" s="1"/>
  <c r="F161" i="1"/>
  <c r="G161" i="1" s="1"/>
  <c r="F162" i="1"/>
  <c r="G162" i="1" s="1"/>
  <c r="F163" i="1"/>
  <c r="G163" i="1" s="1"/>
  <c r="F164" i="1"/>
  <c r="G164" i="1" s="1"/>
  <c r="F165" i="1"/>
  <c r="G165" i="1" s="1"/>
  <c r="F166" i="1"/>
  <c r="G166" i="1" s="1"/>
  <c r="F167" i="1"/>
  <c r="G167" i="1" s="1"/>
  <c r="F168" i="1"/>
  <c r="G168" i="1" s="1"/>
  <c r="F169" i="1"/>
  <c r="G169" i="1" s="1"/>
  <c r="F170" i="1"/>
  <c r="G170" i="1" s="1"/>
  <c r="F171" i="1"/>
  <c r="G171" i="1" s="1"/>
  <c r="F172" i="1"/>
  <c r="G172" i="1" s="1"/>
  <c r="F173" i="1"/>
  <c r="G173" i="1" s="1"/>
  <c r="F174" i="1"/>
  <c r="G174" i="1" s="1"/>
  <c r="F175" i="1"/>
  <c r="G175" i="1" s="1"/>
  <c r="F176" i="1"/>
  <c r="G176" i="1" s="1"/>
  <c r="F177" i="1"/>
  <c r="G177" i="1" s="1"/>
  <c r="F178" i="1"/>
  <c r="G178" i="1" s="1"/>
  <c r="F179" i="1"/>
  <c r="G179" i="1" s="1"/>
  <c r="F180" i="1"/>
  <c r="G180" i="1" s="1"/>
  <c r="F181" i="1"/>
  <c r="G181" i="1" s="1"/>
  <c r="F182" i="1"/>
  <c r="G182" i="1" s="1"/>
  <c r="F183" i="1"/>
  <c r="G183" i="1" s="1"/>
  <c r="F184" i="1"/>
  <c r="G184" i="1" s="1"/>
  <c r="F185" i="1"/>
  <c r="G185" i="1" s="1"/>
  <c r="F186" i="1"/>
  <c r="G186" i="1" s="1"/>
  <c r="F187" i="1"/>
  <c r="G187" i="1" s="1"/>
  <c r="F188" i="1"/>
  <c r="G188" i="1" s="1"/>
  <c r="F189" i="1"/>
  <c r="G189" i="1" s="1"/>
  <c r="F190" i="1"/>
  <c r="G190" i="1" s="1"/>
  <c r="F191" i="1"/>
  <c r="G191" i="1" s="1"/>
  <c r="F192" i="1"/>
  <c r="G192" i="1" s="1"/>
  <c r="F193" i="1"/>
  <c r="G193" i="1" s="1"/>
  <c r="F194" i="1"/>
  <c r="G194" i="1" s="1"/>
  <c r="F195" i="1"/>
  <c r="G195" i="1" s="1"/>
  <c r="F196" i="1"/>
  <c r="G196" i="1" s="1"/>
  <c r="F197" i="1"/>
  <c r="G197" i="1" s="1"/>
  <c r="F198" i="1"/>
  <c r="G198" i="1" s="1"/>
  <c r="F199" i="1"/>
  <c r="G199" i="1" s="1"/>
  <c r="F200" i="1"/>
  <c r="G200" i="1" s="1"/>
  <c r="F201" i="1"/>
  <c r="G201" i="1" s="1"/>
  <c r="F202" i="1"/>
  <c r="G202" i="1" s="1"/>
  <c r="F203" i="1"/>
  <c r="G203" i="1" s="1"/>
  <c r="F204" i="1"/>
  <c r="G204" i="1" s="1"/>
  <c r="F205" i="1"/>
  <c r="G205" i="1" s="1"/>
  <c r="F206" i="1"/>
  <c r="G206" i="1" s="1"/>
  <c r="F207" i="1"/>
  <c r="G207" i="1" s="1"/>
  <c r="F208" i="1"/>
  <c r="G208" i="1" s="1"/>
  <c r="F209" i="1"/>
  <c r="G209" i="1" s="1"/>
  <c r="F210" i="1"/>
  <c r="G210" i="1" s="1"/>
  <c r="F211" i="1"/>
  <c r="G211" i="1" s="1"/>
  <c r="F212" i="1"/>
  <c r="G212" i="1" s="1"/>
  <c r="F213" i="1"/>
  <c r="G213" i="1" s="1"/>
  <c r="F214" i="1"/>
  <c r="G214" i="1" s="1"/>
  <c r="F215" i="1"/>
  <c r="G215" i="1" s="1"/>
  <c r="F216" i="1"/>
  <c r="G216" i="1" s="1"/>
  <c r="F217" i="1"/>
  <c r="G217" i="1" s="1"/>
  <c r="F218" i="1"/>
  <c r="G218" i="1" s="1"/>
  <c r="F219" i="1"/>
  <c r="G219" i="1" s="1"/>
  <c r="F220" i="1"/>
  <c r="G220" i="1" s="1"/>
  <c r="F221" i="1"/>
  <c r="G221" i="1" s="1"/>
  <c r="F222" i="1"/>
  <c r="G222" i="1" s="1"/>
  <c r="F223" i="1"/>
  <c r="G223" i="1" s="1"/>
  <c r="F224" i="1"/>
  <c r="G224" i="1" s="1"/>
  <c r="F225" i="1"/>
  <c r="G225" i="1" s="1"/>
  <c r="F226" i="1"/>
  <c r="G226" i="1" s="1"/>
  <c r="F227" i="1"/>
  <c r="G227" i="1" s="1"/>
  <c r="F228" i="1"/>
  <c r="G228" i="1" s="1"/>
  <c r="F229" i="1"/>
  <c r="G229" i="1" s="1"/>
  <c r="F230" i="1"/>
  <c r="G230" i="1" s="1"/>
  <c r="F231" i="1"/>
  <c r="G231" i="1" s="1"/>
  <c r="F232" i="1"/>
  <c r="G232" i="1" s="1"/>
  <c r="F233" i="1"/>
  <c r="G233" i="1" s="1"/>
  <c r="F234" i="1"/>
  <c r="G234" i="1" s="1"/>
  <c r="F235" i="1"/>
  <c r="G235" i="1" s="1"/>
  <c r="F236" i="1"/>
  <c r="G236" i="1" s="1"/>
  <c r="F237" i="1"/>
  <c r="G237" i="1" s="1"/>
  <c r="F238" i="1"/>
  <c r="G238" i="1" s="1"/>
  <c r="F239" i="1"/>
  <c r="G239" i="1" s="1"/>
  <c r="F240" i="1"/>
  <c r="G240" i="1" s="1"/>
  <c r="F241" i="1"/>
  <c r="G241" i="1" s="1"/>
  <c r="F242" i="1"/>
  <c r="G242" i="1" s="1"/>
  <c r="F243" i="1"/>
  <c r="G243" i="1" s="1"/>
  <c r="F244" i="1"/>
  <c r="G244" i="1" s="1"/>
  <c r="F245" i="1"/>
  <c r="G245" i="1" s="1"/>
  <c r="F246" i="1"/>
  <c r="G246" i="1" s="1"/>
  <c r="F247" i="1"/>
  <c r="G247" i="1" s="1"/>
  <c r="F248" i="1"/>
  <c r="G248" i="1" s="1"/>
  <c r="F249" i="1"/>
  <c r="G249" i="1" s="1"/>
  <c r="F250" i="1"/>
  <c r="G250" i="1" s="1"/>
  <c r="F251" i="1"/>
  <c r="G251" i="1" s="1"/>
  <c r="F252" i="1"/>
  <c r="G252" i="1" s="1"/>
  <c r="F253" i="1"/>
  <c r="G253" i="1" s="1"/>
  <c r="F254" i="1"/>
  <c r="G254" i="1" s="1"/>
  <c r="F255" i="1"/>
  <c r="G255" i="1" s="1"/>
  <c r="F256" i="1"/>
  <c r="G256" i="1" s="1"/>
  <c r="F257" i="1"/>
  <c r="G257" i="1" s="1"/>
  <c r="F258" i="1"/>
  <c r="G258" i="1" s="1"/>
  <c r="F259" i="1"/>
  <c r="G259" i="1" s="1"/>
  <c r="F260" i="1"/>
  <c r="G260" i="1" s="1"/>
  <c r="F261" i="1"/>
  <c r="G261" i="1" s="1"/>
  <c r="F262" i="1"/>
  <c r="G262" i="1" s="1"/>
  <c r="F263" i="1"/>
  <c r="G263" i="1" s="1"/>
  <c r="F264" i="1"/>
  <c r="G264" i="1" s="1"/>
  <c r="F265" i="1"/>
  <c r="G265" i="1" s="1"/>
  <c r="F266" i="1"/>
  <c r="G266" i="1" s="1"/>
  <c r="F267" i="1"/>
  <c r="G267" i="1" s="1"/>
  <c r="F268" i="1"/>
  <c r="G268" i="1" s="1"/>
  <c r="F269" i="1"/>
  <c r="G269" i="1" s="1"/>
  <c r="F270" i="1"/>
  <c r="G270" i="1" s="1"/>
  <c r="F271" i="1"/>
  <c r="G271" i="1" s="1"/>
  <c r="F272" i="1"/>
  <c r="G272" i="1" s="1"/>
  <c r="F273" i="1"/>
  <c r="G273" i="1" s="1"/>
  <c r="F274" i="1"/>
  <c r="G274" i="1" s="1"/>
  <c r="F275" i="1"/>
  <c r="G275" i="1" s="1"/>
  <c r="F276" i="1"/>
  <c r="G276" i="1" s="1"/>
  <c r="F277" i="1"/>
  <c r="G277" i="1" s="1"/>
  <c r="F278" i="1"/>
  <c r="G278" i="1" s="1"/>
  <c r="F279" i="1"/>
  <c r="G279" i="1" s="1"/>
  <c r="F280" i="1"/>
  <c r="G280" i="1" s="1"/>
  <c r="F281" i="1"/>
  <c r="G281" i="1" s="1"/>
  <c r="F282" i="1"/>
  <c r="G282" i="1" s="1"/>
  <c r="F283" i="1"/>
  <c r="G283" i="1" s="1"/>
  <c r="F284" i="1"/>
  <c r="G284" i="1" s="1"/>
  <c r="F285" i="1"/>
  <c r="G285" i="1" s="1"/>
  <c r="F286" i="1"/>
  <c r="G286" i="1" s="1"/>
  <c r="F287" i="1"/>
  <c r="G287" i="1" s="1"/>
  <c r="F288" i="1"/>
  <c r="G288" i="1" s="1"/>
  <c r="F289" i="1"/>
  <c r="G289" i="1" s="1"/>
  <c r="F290" i="1"/>
  <c r="G290" i="1" s="1"/>
  <c r="F291" i="1"/>
  <c r="G291" i="1" s="1"/>
  <c r="F292" i="1"/>
  <c r="G292" i="1" s="1"/>
  <c r="F293" i="1"/>
  <c r="G293" i="1" s="1"/>
  <c r="F294" i="1"/>
  <c r="G294" i="1" s="1"/>
  <c r="F295" i="1"/>
  <c r="G295" i="1" s="1"/>
  <c r="F296" i="1"/>
  <c r="G296" i="1" s="1"/>
  <c r="F297" i="1"/>
  <c r="G297" i="1" s="1"/>
  <c r="F298" i="1"/>
  <c r="G298" i="1" s="1"/>
  <c r="F299" i="1"/>
  <c r="G299" i="1" s="1"/>
  <c r="F300" i="1"/>
  <c r="G300" i="1" s="1"/>
  <c r="F301" i="1"/>
  <c r="G301" i="1" s="1"/>
  <c r="F302" i="1"/>
  <c r="G302" i="1" s="1"/>
  <c r="F303" i="1"/>
  <c r="G303" i="1" s="1"/>
  <c r="F304" i="1"/>
  <c r="G304" i="1" s="1"/>
  <c r="F305" i="1"/>
  <c r="G305" i="1" s="1"/>
  <c r="F306" i="1"/>
  <c r="G306" i="1" s="1"/>
  <c r="F307" i="1"/>
  <c r="G307" i="1" s="1"/>
  <c r="F308" i="1"/>
  <c r="G308" i="1" s="1"/>
  <c r="F309" i="1"/>
  <c r="G309" i="1" s="1"/>
  <c r="F310" i="1"/>
  <c r="G310" i="1" s="1"/>
  <c r="F311" i="1"/>
  <c r="G311" i="1" s="1"/>
  <c r="F312" i="1"/>
  <c r="G312" i="1" s="1"/>
  <c r="F313" i="1"/>
  <c r="G313" i="1" s="1"/>
  <c r="F314" i="1"/>
  <c r="G314" i="1" s="1"/>
  <c r="F315" i="1"/>
  <c r="G315" i="1" s="1"/>
  <c r="F316" i="1"/>
  <c r="G316" i="1" s="1"/>
  <c r="F317" i="1"/>
  <c r="G317" i="1" s="1"/>
  <c r="F318" i="1"/>
  <c r="G318" i="1" s="1"/>
  <c r="F319" i="1"/>
  <c r="G319" i="1" s="1"/>
  <c r="F320" i="1"/>
  <c r="G320" i="1" s="1"/>
  <c r="F321" i="1"/>
  <c r="G321" i="1" s="1"/>
  <c r="F322" i="1"/>
  <c r="G322" i="1" s="1"/>
  <c r="F323" i="1"/>
  <c r="G323" i="1" s="1"/>
  <c r="F324" i="1"/>
  <c r="G324" i="1" s="1"/>
  <c r="F325" i="1"/>
  <c r="G325" i="1" s="1"/>
  <c r="F326" i="1"/>
  <c r="G326" i="1" s="1"/>
  <c r="F327" i="1"/>
  <c r="G327" i="1" s="1"/>
  <c r="F328" i="1"/>
  <c r="G328" i="1" s="1"/>
  <c r="F329" i="1"/>
  <c r="G329" i="1" s="1"/>
  <c r="F330" i="1"/>
  <c r="G330" i="1" s="1"/>
  <c r="F331" i="1"/>
  <c r="G331" i="1" s="1"/>
  <c r="F332" i="1"/>
  <c r="G332" i="1" s="1"/>
  <c r="F333" i="1"/>
  <c r="G333" i="1" s="1"/>
  <c r="F334" i="1"/>
  <c r="G334" i="1" s="1"/>
  <c r="F335" i="1"/>
  <c r="G335" i="1" s="1"/>
  <c r="F336" i="1"/>
  <c r="G336" i="1" s="1"/>
  <c r="F337" i="1"/>
  <c r="G337" i="1" s="1"/>
  <c r="F338" i="1"/>
  <c r="G338" i="1" s="1"/>
  <c r="F339" i="1"/>
  <c r="G339" i="1" s="1"/>
  <c r="F340" i="1"/>
  <c r="G340" i="1" s="1"/>
  <c r="F341" i="1"/>
  <c r="G341" i="1" s="1"/>
  <c r="F342" i="1"/>
  <c r="G342" i="1" s="1"/>
  <c r="F343" i="1"/>
  <c r="G343" i="1" s="1"/>
  <c r="F344" i="1"/>
  <c r="G344" i="1" s="1"/>
  <c r="F345" i="1"/>
  <c r="G345" i="1" s="1"/>
  <c r="F346" i="1"/>
  <c r="G346" i="1" s="1"/>
  <c r="F347" i="1"/>
  <c r="G347" i="1" s="1"/>
  <c r="F348" i="1"/>
  <c r="G348" i="1" s="1"/>
  <c r="F349" i="1"/>
  <c r="G349" i="1" s="1"/>
  <c r="F350" i="1"/>
  <c r="G350" i="1" s="1"/>
  <c r="F351" i="1"/>
  <c r="G351" i="1" s="1"/>
  <c r="F352" i="1"/>
  <c r="G352" i="1" s="1"/>
  <c r="F353" i="1"/>
  <c r="G353" i="1" s="1"/>
  <c r="F354" i="1"/>
  <c r="G354" i="1" s="1"/>
  <c r="F355" i="1"/>
  <c r="G355" i="1" s="1"/>
  <c r="F356" i="1"/>
  <c r="G356" i="1" s="1"/>
  <c r="F357" i="1"/>
  <c r="G357" i="1" s="1"/>
  <c r="F358" i="1"/>
  <c r="G358" i="1" s="1"/>
  <c r="F359" i="1"/>
  <c r="G359" i="1" s="1"/>
  <c r="F360" i="1"/>
  <c r="G360" i="1" s="1"/>
  <c r="F361" i="1"/>
  <c r="G361" i="1" s="1"/>
  <c r="F362" i="1"/>
  <c r="G362" i="1" s="1"/>
  <c r="F363" i="1"/>
  <c r="G363" i="1" s="1"/>
  <c r="F364" i="1"/>
  <c r="G364" i="1" s="1"/>
  <c r="F365" i="1"/>
  <c r="G365" i="1" s="1"/>
  <c r="F366" i="1"/>
  <c r="G366" i="1" s="1"/>
  <c r="F367" i="1"/>
  <c r="G367" i="1" s="1"/>
  <c r="F368" i="1"/>
  <c r="G368" i="1" s="1"/>
  <c r="F369" i="1"/>
  <c r="G369" i="1" s="1"/>
  <c r="F370" i="1"/>
  <c r="G370" i="1" s="1"/>
  <c r="F371" i="1"/>
  <c r="G371" i="1" s="1"/>
  <c r="F372" i="1"/>
  <c r="G372" i="1" s="1"/>
  <c r="F373" i="1"/>
  <c r="G373" i="1" s="1"/>
  <c r="F374" i="1"/>
  <c r="G374" i="1" s="1"/>
  <c r="F375" i="1"/>
  <c r="G375" i="1" s="1"/>
  <c r="F376" i="1"/>
  <c r="G376" i="1" s="1"/>
  <c r="F377" i="1"/>
  <c r="G377" i="1" s="1"/>
  <c r="F378" i="1"/>
  <c r="G378" i="1" s="1"/>
  <c r="F379" i="1"/>
  <c r="G379" i="1" s="1"/>
  <c r="F380" i="1"/>
  <c r="G380" i="1" s="1"/>
  <c r="F381" i="1"/>
  <c r="G381" i="1" s="1"/>
  <c r="F382" i="1"/>
  <c r="G382" i="1" s="1"/>
  <c r="F383" i="1"/>
  <c r="G383" i="1" s="1"/>
  <c r="F384" i="1"/>
  <c r="G384" i="1" s="1"/>
  <c r="F385" i="1"/>
  <c r="G385" i="1" s="1"/>
  <c r="F386" i="1"/>
  <c r="G386" i="1" s="1"/>
  <c r="F387" i="1"/>
  <c r="G387" i="1" s="1"/>
  <c r="F388" i="1"/>
  <c r="G388" i="1" s="1"/>
  <c r="F389" i="1"/>
  <c r="G389" i="1" s="1"/>
  <c r="F390" i="1"/>
  <c r="G390" i="1" s="1"/>
  <c r="F391" i="1"/>
  <c r="G391" i="1" s="1"/>
  <c r="F392" i="1"/>
  <c r="G392" i="1" s="1"/>
  <c r="F393" i="1"/>
  <c r="G393" i="1" s="1"/>
  <c r="F394" i="1"/>
  <c r="G394" i="1" s="1"/>
  <c r="F395" i="1"/>
  <c r="G395" i="1" s="1"/>
  <c r="F396" i="1"/>
  <c r="G396" i="1" s="1"/>
  <c r="F397" i="1"/>
  <c r="G397" i="1" s="1"/>
  <c r="F398" i="1"/>
  <c r="G398" i="1" s="1"/>
  <c r="F399" i="1"/>
  <c r="G399" i="1" s="1"/>
  <c r="F400" i="1"/>
  <c r="G400" i="1" s="1"/>
  <c r="F401" i="1"/>
  <c r="G401" i="1" s="1"/>
  <c r="F402" i="1"/>
  <c r="G402" i="1" s="1"/>
  <c r="F403" i="1"/>
  <c r="G403" i="1" s="1"/>
  <c r="F404" i="1"/>
  <c r="G404" i="1" s="1"/>
  <c r="F405" i="1"/>
  <c r="G405" i="1" s="1"/>
  <c r="F406" i="1"/>
  <c r="G406" i="1" s="1"/>
  <c r="F407" i="1"/>
  <c r="G407" i="1" s="1"/>
  <c r="F408" i="1"/>
  <c r="G408" i="1" s="1"/>
  <c r="F409" i="1"/>
  <c r="G409" i="1" s="1"/>
  <c r="F410" i="1"/>
  <c r="G410" i="1" s="1"/>
  <c r="F411" i="1"/>
  <c r="G411" i="1" s="1"/>
  <c r="F412" i="1"/>
  <c r="G412" i="1" s="1"/>
  <c r="F413" i="1"/>
  <c r="G413" i="1" s="1"/>
  <c r="F414" i="1"/>
  <c r="G414" i="1" s="1"/>
  <c r="F415" i="1"/>
  <c r="G415" i="1" s="1"/>
  <c r="F416" i="1"/>
  <c r="G416" i="1" s="1"/>
  <c r="F417" i="1"/>
  <c r="G417" i="1" s="1"/>
  <c r="F418" i="1"/>
  <c r="G418" i="1" s="1"/>
  <c r="F419" i="1"/>
  <c r="G419" i="1" s="1"/>
  <c r="F420" i="1"/>
  <c r="G420" i="1" s="1"/>
  <c r="F421" i="1"/>
  <c r="G421" i="1" s="1"/>
  <c r="F422" i="1"/>
  <c r="G422" i="1" s="1"/>
  <c r="F423" i="1"/>
  <c r="G423" i="1" s="1"/>
  <c r="F424" i="1"/>
  <c r="G424" i="1" s="1"/>
  <c r="F425" i="1"/>
  <c r="G425" i="1" s="1"/>
  <c r="F426" i="1"/>
  <c r="G426" i="1" s="1"/>
  <c r="F427" i="1"/>
  <c r="G427" i="1" s="1"/>
  <c r="F428" i="1"/>
  <c r="G428" i="1" s="1"/>
  <c r="F429" i="1"/>
  <c r="G429" i="1" s="1"/>
  <c r="F430" i="1"/>
  <c r="G430" i="1" s="1"/>
  <c r="F431" i="1"/>
  <c r="G431" i="1" s="1"/>
  <c r="F432" i="1"/>
  <c r="G432" i="1" s="1"/>
  <c r="F433" i="1"/>
  <c r="G433" i="1" s="1"/>
  <c r="F434" i="1"/>
  <c r="G434" i="1" s="1"/>
  <c r="F435" i="1"/>
  <c r="G435" i="1" s="1"/>
  <c r="F436" i="1"/>
  <c r="G436" i="1" s="1"/>
  <c r="F437" i="1"/>
  <c r="G437" i="1" s="1"/>
  <c r="F438" i="1"/>
  <c r="G438" i="1" s="1"/>
  <c r="F439" i="1"/>
  <c r="G439" i="1" s="1"/>
  <c r="F440" i="1"/>
  <c r="G440" i="1" s="1"/>
  <c r="F441" i="1"/>
  <c r="G441" i="1" s="1"/>
  <c r="F442" i="1"/>
  <c r="G442" i="1" s="1"/>
  <c r="F443" i="1"/>
  <c r="G443" i="1" s="1"/>
  <c r="F444" i="1"/>
  <c r="G444" i="1" s="1"/>
  <c r="F445" i="1"/>
  <c r="G445" i="1" s="1"/>
  <c r="F446" i="1"/>
  <c r="G446" i="1" s="1"/>
  <c r="F447" i="1"/>
  <c r="G447" i="1" s="1"/>
  <c r="F448" i="1"/>
  <c r="G448" i="1" s="1"/>
  <c r="F449" i="1"/>
  <c r="G449" i="1" s="1"/>
  <c r="F450" i="1"/>
  <c r="G450" i="1" s="1"/>
  <c r="F451" i="1"/>
  <c r="G451" i="1" s="1"/>
  <c r="F452" i="1"/>
  <c r="G452" i="1" s="1"/>
  <c r="F453" i="1"/>
  <c r="G453" i="1" s="1"/>
  <c r="F454" i="1"/>
  <c r="G454" i="1" s="1"/>
  <c r="F455" i="1"/>
  <c r="G455" i="1" s="1"/>
  <c r="F456" i="1"/>
  <c r="G456" i="1" s="1"/>
  <c r="F457" i="1"/>
  <c r="G457" i="1" s="1"/>
  <c r="F458" i="1"/>
  <c r="G458" i="1" s="1"/>
  <c r="F459" i="1"/>
  <c r="G459" i="1" s="1"/>
  <c r="F460" i="1"/>
  <c r="G460" i="1" s="1"/>
  <c r="F461" i="1"/>
  <c r="G461" i="1" s="1"/>
  <c r="F462" i="1"/>
  <c r="G462" i="1" s="1"/>
  <c r="F463" i="1"/>
  <c r="G463" i="1" s="1"/>
  <c r="F464" i="1"/>
  <c r="G464" i="1" s="1"/>
  <c r="F465" i="1"/>
  <c r="G465" i="1" s="1"/>
  <c r="F466" i="1"/>
  <c r="G466" i="1" s="1"/>
  <c r="F467" i="1"/>
  <c r="G467" i="1" s="1"/>
  <c r="F468" i="1"/>
  <c r="G468" i="1" s="1"/>
  <c r="F469" i="1"/>
  <c r="G469" i="1" s="1"/>
  <c r="F470" i="1"/>
  <c r="G470" i="1" s="1"/>
  <c r="F471" i="1"/>
  <c r="G471" i="1" s="1"/>
  <c r="F472" i="1"/>
  <c r="G472" i="1" s="1"/>
  <c r="F473" i="1"/>
  <c r="G473" i="1" s="1"/>
  <c r="F474" i="1"/>
  <c r="G474" i="1" s="1"/>
  <c r="F475" i="1"/>
  <c r="G475" i="1" s="1"/>
  <c r="F476" i="1"/>
  <c r="G476" i="1" s="1"/>
  <c r="F477" i="1"/>
  <c r="G477" i="1" s="1"/>
  <c r="F478" i="1"/>
  <c r="G478" i="1" s="1"/>
  <c r="F479" i="1"/>
  <c r="G479" i="1" s="1"/>
  <c r="F480" i="1"/>
  <c r="G480" i="1" s="1"/>
  <c r="F481" i="1"/>
  <c r="G481" i="1" s="1"/>
  <c r="F482" i="1"/>
  <c r="G482" i="1" s="1"/>
  <c r="F483" i="1"/>
  <c r="G483" i="1" s="1"/>
  <c r="F484" i="1"/>
  <c r="G484" i="1" s="1"/>
  <c r="F485" i="1"/>
  <c r="G485" i="1" s="1"/>
  <c r="F486" i="1"/>
  <c r="G486" i="1" s="1"/>
  <c r="F487" i="1"/>
  <c r="G487" i="1" s="1"/>
  <c r="F488" i="1"/>
  <c r="G488" i="1" s="1"/>
  <c r="F489" i="1"/>
  <c r="G489" i="1" s="1"/>
  <c r="F490" i="1"/>
  <c r="G490" i="1" s="1"/>
  <c r="F491" i="1"/>
  <c r="G491" i="1" s="1"/>
  <c r="F492" i="1"/>
  <c r="G492" i="1" s="1"/>
  <c r="F493" i="1"/>
  <c r="G493" i="1" s="1"/>
  <c r="F494" i="1"/>
  <c r="G494" i="1" s="1"/>
  <c r="F495" i="1"/>
  <c r="G495" i="1" s="1"/>
  <c r="F496" i="1"/>
  <c r="G496" i="1" s="1"/>
  <c r="F497" i="1"/>
  <c r="G497" i="1" s="1"/>
  <c r="F498" i="1"/>
  <c r="G498" i="1" s="1"/>
  <c r="F499" i="1"/>
  <c r="G499" i="1" s="1"/>
  <c r="F500" i="1"/>
  <c r="G500" i="1" s="1"/>
  <c r="G3" i="1"/>
  <c r="G102" i="1"/>
  <c r="G112" i="1"/>
  <c r="G4" i="1"/>
  <c r="G5" i="1"/>
  <c r="G11" i="1"/>
  <c r="G15" i="1"/>
  <c r="G18" i="1"/>
  <c r="G19" i="1"/>
  <c r="G20" i="1"/>
  <c r="G26" i="1"/>
  <c r="G27" i="1"/>
  <c r="G28" i="1"/>
  <c r="G30" i="1"/>
  <c r="G31" i="1"/>
  <c r="G32" i="1"/>
  <c r="G39" i="1"/>
  <c r="G40" i="1"/>
  <c r="G41" i="1"/>
  <c r="G43" i="1"/>
  <c r="G44" i="1"/>
  <c r="G45" i="1"/>
  <c r="G46" i="1"/>
  <c r="G48" i="1"/>
  <c r="G51" i="1"/>
  <c r="G55" i="1"/>
  <c r="G60" i="1"/>
  <c r="G66" i="1"/>
  <c r="G67" i="1"/>
  <c r="G68" i="1"/>
  <c r="G69" i="1"/>
  <c r="G70" i="1"/>
  <c r="G71" i="1"/>
  <c r="G72" i="1"/>
  <c r="G75" i="1"/>
  <c r="G76" i="1"/>
  <c r="G77" i="1"/>
  <c r="G78" i="1"/>
  <c r="G79" i="1"/>
  <c r="G81" i="1"/>
  <c r="G82" i="1"/>
  <c r="G83" i="1"/>
  <c r="G84" i="1"/>
  <c r="G85" i="1"/>
  <c r="G86" i="1"/>
  <c r="G87" i="1"/>
  <c r="G88" i="1"/>
  <c r="G89" i="1"/>
  <c r="G90" i="1"/>
  <c r="G91" i="1"/>
  <c r="G92" i="1"/>
  <c r="G93" i="1"/>
  <c r="G94" i="1"/>
  <c r="G95" i="1"/>
  <c r="G96" i="1"/>
  <c r="G97" i="1"/>
  <c r="G99" i="1"/>
  <c r="G100" i="1"/>
  <c r="G2" i="1"/>
  <c r="N2" i="8" l="1"/>
  <c r="N3" i="8"/>
  <c r="N6" i="8"/>
  <c r="N5" i="8"/>
  <c r="L48" i="1"/>
  <c r="K48" i="1"/>
  <c r="L241" i="1"/>
  <c r="K241" i="1"/>
  <c r="L471" i="1"/>
  <c r="K471" i="1"/>
  <c r="K431" i="1"/>
  <c r="L431" i="1"/>
  <c r="L399" i="1"/>
  <c r="K399" i="1"/>
  <c r="K367" i="1"/>
  <c r="L367" i="1"/>
  <c r="L335" i="1"/>
  <c r="K335" i="1"/>
  <c r="L303" i="1"/>
  <c r="K303" i="1"/>
  <c r="L271" i="1"/>
  <c r="K271" i="1"/>
  <c r="L247" i="1"/>
  <c r="K247" i="1"/>
  <c r="L223" i="1"/>
  <c r="K223" i="1"/>
  <c r="L191" i="1"/>
  <c r="K191" i="1"/>
  <c r="L159" i="1"/>
  <c r="K159" i="1"/>
  <c r="L127" i="1"/>
  <c r="K127" i="1"/>
  <c r="L79" i="1"/>
  <c r="K79" i="1"/>
  <c r="L481" i="1"/>
  <c r="K481" i="1"/>
  <c r="L486" i="1"/>
  <c r="K486" i="1"/>
  <c r="L454" i="1"/>
  <c r="K454" i="1"/>
  <c r="L414" i="1"/>
  <c r="K414" i="1"/>
  <c r="L342" i="1"/>
  <c r="K342" i="1"/>
  <c r="L302" i="1"/>
  <c r="K302" i="1"/>
  <c r="L262" i="1"/>
  <c r="K262" i="1"/>
  <c r="L230" i="1"/>
  <c r="K230" i="1"/>
  <c r="L198" i="1"/>
  <c r="K198" i="1"/>
  <c r="L158" i="1"/>
  <c r="K158" i="1"/>
  <c r="K126" i="1"/>
  <c r="L126" i="1"/>
  <c r="L30" i="1"/>
  <c r="K30" i="1"/>
  <c r="L493" i="1"/>
  <c r="K493" i="1"/>
  <c r="L453" i="1"/>
  <c r="K453" i="1"/>
  <c r="L413" i="1"/>
  <c r="K413" i="1"/>
  <c r="L357" i="1"/>
  <c r="K357" i="1"/>
  <c r="L317" i="1"/>
  <c r="K317" i="1"/>
  <c r="L277" i="1"/>
  <c r="K277" i="1"/>
  <c r="L229" i="1"/>
  <c r="K229" i="1"/>
  <c r="L181" i="1"/>
  <c r="K181" i="1"/>
  <c r="L141" i="1"/>
  <c r="K141" i="1"/>
  <c r="L67" i="1"/>
  <c r="K67" i="1"/>
  <c r="L289" i="1"/>
  <c r="K289" i="1"/>
  <c r="L476" i="1"/>
  <c r="K476" i="1"/>
  <c r="L444" i="1"/>
  <c r="K444" i="1"/>
  <c r="L412" i="1"/>
  <c r="K412" i="1"/>
  <c r="L404" i="1"/>
  <c r="K404" i="1"/>
  <c r="L396" i="1"/>
  <c r="K396" i="1"/>
  <c r="L388" i="1"/>
  <c r="K388" i="1"/>
  <c r="L380" i="1"/>
  <c r="K380" i="1"/>
  <c r="L372" i="1"/>
  <c r="K372" i="1"/>
  <c r="L364" i="1"/>
  <c r="K364" i="1"/>
  <c r="L356" i="1"/>
  <c r="K356" i="1"/>
  <c r="L348" i="1"/>
  <c r="K348" i="1"/>
  <c r="L340" i="1"/>
  <c r="K340" i="1"/>
  <c r="L332" i="1"/>
  <c r="K332" i="1"/>
  <c r="K324" i="1"/>
  <c r="L324" i="1"/>
  <c r="K316" i="1"/>
  <c r="L316" i="1"/>
  <c r="L308" i="1"/>
  <c r="K308" i="1"/>
  <c r="L300" i="1"/>
  <c r="K300" i="1"/>
  <c r="K292" i="1"/>
  <c r="L292" i="1"/>
  <c r="L284" i="1"/>
  <c r="K284" i="1"/>
  <c r="L276" i="1"/>
  <c r="K276" i="1"/>
  <c r="L268" i="1"/>
  <c r="K268" i="1"/>
  <c r="L260" i="1"/>
  <c r="K260" i="1"/>
  <c r="L252" i="1"/>
  <c r="K252" i="1"/>
  <c r="L244" i="1"/>
  <c r="K244" i="1"/>
  <c r="L236" i="1"/>
  <c r="K236" i="1"/>
  <c r="L228" i="1"/>
  <c r="K228" i="1"/>
  <c r="L220" i="1"/>
  <c r="K220" i="1"/>
  <c r="L212" i="1"/>
  <c r="K212" i="1"/>
  <c r="L204" i="1"/>
  <c r="K204" i="1"/>
  <c r="L196" i="1"/>
  <c r="K196" i="1"/>
  <c r="L188" i="1"/>
  <c r="K188" i="1"/>
  <c r="L180" i="1"/>
  <c r="K180" i="1"/>
  <c r="L172" i="1"/>
  <c r="K172" i="1"/>
  <c r="L164" i="1"/>
  <c r="K164" i="1"/>
  <c r="L156" i="1"/>
  <c r="K156" i="1"/>
  <c r="L148" i="1"/>
  <c r="K148" i="1"/>
  <c r="L140" i="1"/>
  <c r="K140" i="1"/>
  <c r="L132" i="1"/>
  <c r="K132" i="1"/>
  <c r="L124" i="1"/>
  <c r="K124" i="1"/>
  <c r="L116" i="1"/>
  <c r="K116" i="1"/>
  <c r="L108" i="1"/>
  <c r="K108" i="1"/>
  <c r="L97" i="1"/>
  <c r="K97" i="1"/>
  <c r="L70" i="1"/>
  <c r="K70" i="1"/>
  <c r="L18" i="1"/>
  <c r="K18" i="1"/>
  <c r="L402" i="1"/>
  <c r="K402" i="1"/>
  <c r="K495" i="1"/>
  <c r="L495" i="1"/>
  <c r="L463" i="1"/>
  <c r="K463" i="1"/>
  <c r="L439" i="1"/>
  <c r="K439" i="1"/>
  <c r="L423" i="1"/>
  <c r="K423" i="1"/>
  <c r="L391" i="1"/>
  <c r="K391" i="1"/>
  <c r="L359" i="1"/>
  <c r="K359" i="1"/>
  <c r="L327" i="1"/>
  <c r="K327" i="1"/>
  <c r="L295" i="1"/>
  <c r="K295" i="1"/>
  <c r="L207" i="1"/>
  <c r="K207" i="1"/>
  <c r="L183" i="1"/>
  <c r="K183" i="1"/>
  <c r="L151" i="1"/>
  <c r="K151" i="1"/>
  <c r="L119" i="1"/>
  <c r="K119" i="1"/>
  <c r="L96" i="1"/>
  <c r="K96" i="1"/>
  <c r="L69" i="1"/>
  <c r="K69" i="1"/>
  <c r="L15" i="1"/>
  <c r="K15" i="1"/>
  <c r="K305" i="1"/>
  <c r="L305" i="1"/>
  <c r="L102" i="1"/>
  <c r="K102" i="1"/>
  <c r="L478" i="1"/>
  <c r="K478" i="1"/>
  <c r="L446" i="1"/>
  <c r="K446" i="1"/>
  <c r="L422" i="1"/>
  <c r="K422" i="1"/>
  <c r="L406" i="1"/>
  <c r="K406" i="1"/>
  <c r="L382" i="1"/>
  <c r="K382" i="1"/>
  <c r="L358" i="1"/>
  <c r="K358" i="1"/>
  <c r="L326" i="1"/>
  <c r="K326" i="1"/>
  <c r="L294" i="1"/>
  <c r="K294" i="1"/>
  <c r="L278" i="1"/>
  <c r="K278" i="1"/>
  <c r="K254" i="1"/>
  <c r="L254" i="1"/>
  <c r="L222" i="1"/>
  <c r="K222" i="1"/>
  <c r="L190" i="1"/>
  <c r="K190" i="1"/>
  <c r="L166" i="1"/>
  <c r="K166" i="1"/>
  <c r="L142" i="1"/>
  <c r="K142" i="1"/>
  <c r="K110" i="1"/>
  <c r="L110" i="1"/>
  <c r="L87" i="1"/>
  <c r="K87" i="1"/>
  <c r="L45" i="1"/>
  <c r="K45" i="1"/>
  <c r="L385" i="1"/>
  <c r="K385" i="1"/>
  <c r="L485" i="1"/>
  <c r="K485" i="1"/>
  <c r="L445" i="1"/>
  <c r="K445" i="1"/>
  <c r="L405" i="1"/>
  <c r="K405" i="1"/>
  <c r="L373" i="1"/>
  <c r="K373" i="1"/>
  <c r="L341" i="1"/>
  <c r="K341" i="1"/>
  <c r="L301" i="1"/>
  <c r="K301" i="1"/>
  <c r="L261" i="1"/>
  <c r="K261" i="1"/>
  <c r="L221" i="1"/>
  <c r="K221" i="1"/>
  <c r="L189" i="1"/>
  <c r="K189" i="1"/>
  <c r="L133" i="1"/>
  <c r="K133" i="1"/>
  <c r="L77" i="1"/>
  <c r="K77" i="1"/>
  <c r="L5" i="1"/>
  <c r="K5" i="1"/>
  <c r="L377" i="1"/>
  <c r="K377" i="1"/>
  <c r="L492" i="1"/>
  <c r="K492" i="1"/>
  <c r="L460" i="1"/>
  <c r="K460" i="1"/>
  <c r="L436" i="1"/>
  <c r="K436" i="1"/>
  <c r="L93" i="1"/>
  <c r="K93" i="1"/>
  <c r="L85" i="1"/>
  <c r="K85" i="1"/>
  <c r="L76" i="1"/>
  <c r="K76" i="1"/>
  <c r="L66" i="1"/>
  <c r="K66" i="1"/>
  <c r="L43" i="1"/>
  <c r="K43" i="1"/>
  <c r="L27" i="1"/>
  <c r="K27" i="1"/>
  <c r="L4" i="1"/>
  <c r="K4" i="1"/>
  <c r="L441" i="1"/>
  <c r="K441" i="1"/>
  <c r="L369" i="1"/>
  <c r="K369" i="1"/>
  <c r="L281" i="1"/>
  <c r="K281" i="1"/>
  <c r="L193" i="1"/>
  <c r="K193" i="1"/>
  <c r="L499" i="1"/>
  <c r="K499" i="1"/>
  <c r="L491" i="1"/>
  <c r="K491" i="1"/>
  <c r="L483" i="1"/>
  <c r="K483" i="1"/>
  <c r="L475" i="1"/>
  <c r="K475" i="1"/>
  <c r="L467" i="1"/>
  <c r="K467" i="1"/>
  <c r="K459" i="1"/>
  <c r="L459" i="1"/>
  <c r="L451" i="1"/>
  <c r="K451" i="1"/>
  <c r="L443" i="1"/>
  <c r="K443" i="1"/>
  <c r="K435" i="1"/>
  <c r="L435" i="1"/>
  <c r="L427" i="1"/>
  <c r="K427" i="1"/>
  <c r="L419" i="1"/>
  <c r="K419" i="1"/>
  <c r="L411" i="1"/>
  <c r="K411" i="1"/>
  <c r="L403" i="1"/>
  <c r="K403" i="1"/>
  <c r="K395" i="1"/>
  <c r="L395" i="1"/>
  <c r="L387" i="1"/>
  <c r="K387" i="1"/>
  <c r="L379" i="1"/>
  <c r="K379" i="1"/>
  <c r="K371" i="1"/>
  <c r="L371" i="1"/>
  <c r="K363" i="1"/>
  <c r="L363" i="1"/>
  <c r="L355" i="1"/>
  <c r="K355" i="1"/>
  <c r="L347" i="1"/>
  <c r="K347" i="1"/>
  <c r="L339" i="1"/>
  <c r="K339" i="1"/>
  <c r="L331" i="1"/>
  <c r="K331" i="1"/>
  <c r="L323" i="1"/>
  <c r="K323" i="1"/>
  <c r="L315" i="1"/>
  <c r="K315" i="1"/>
  <c r="L307" i="1"/>
  <c r="K307" i="1"/>
  <c r="L299" i="1"/>
  <c r="K299" i="1"/>
  <c r="L291" i="1"/>
  <c r="K291" i="1"/>
  <c r="L283" i="1"/>
  <c r="K283" i="1"/>
  <c r="L275" i="1"/>
  <c r="K275" i="1"/>
  <c r="L267" i="1"/>
  <c r="K267" i="1"/>
  <c r="L259" i="1"/>
  <c r="K259" i="1"/>
  <c r="L251" i="1"/>
  <c r="K251" i="1"/>
  <c r="L243" i="1"/>
  <c r="K243" i="1"/>
  <c r="L235" i="1"/>
  <c r="K235" i="1"/>
  <c r="L227" i="1"/>
  <c r="K227" i="1"/>
  <c r="L219" i="1"/>
  <c r="K219" i="1"/>
  <c r="L211" i="1"/>
  <c r="K211" i="1"/>
  <c r="L203" i="1"/>
  <c r="K203" i="1"/>
  <c r="L195" i="1"/>
  <c r="K195" i="1"/>
  <c r="L187" i="1"/>
  <c r="K187" i="1"/>
  <c r="L179" i="1"/>
  <c r="K179" i="1"/>
  <c r="L171" i="1"/>
  <c r="K171" i="1"/>
  <c r="L163" i="1"/>
  <c r="K163" i="1"/>
  <c r="L155" i="1"/>
  <c r="K155" i="1"/>
  <c r="L147" i="1"/>
  <c r="K147" i="1"/>
  <c r="L139" i="1"/>
  <c r="K139" i="1"/>
  <c r="L131" i="1"/>
  <c r="K131" i="1"/>
  <c r="L123" i="1"/>
  <c r="K123" i="1"/>
  <c r="L115" i="1"/>
  <c r="K115" i="1"/>
  <c r="L107" i="1"/>
  <c r="K107" i="1"/>
  <c r="L81" i="1"/>
  <c r="K81" i="1"/>
  <c r="K497" i="1"/>
  <c r="L497" i="1"/>
  <c r="L137" i="1"/>
  <c r="K137" i="1"/>
  <c r="L479" i="1"/>
  <c r="K479" i="1"/>
  <c r="L447" i="1"/>
  <c r="K447" i="1"/>
  <c r="L407" i="1"/>
  <c r="K407" i="1"/>
  <c r="L375" i="1"/>
  <c r="K375" i="1"/>
  <c r="L343" i="1"/>
  <c r="K343" i="1"/>
  <c r="L311" i="1"/>
  <c r="K311" i="1"/>
  <c r="L279" i="1"/>
  <c r="K279" i="1"/>
  <c r="L255" i="1"/>
  <c r="K255" i="1"/>
  <c r="L231" i="1"/>
  <c r="K231" i="1"/>
  <c r="L199" i="1"/>
  <c r="K199" i="1"/>
  <c r="L167" i="1"/>
  <c r="K167" i="1"/>
  <c r="L135" i="1"/>
  <c r="K135" i="1"/>
  <c r="L103" i="1"/>
  <c r="K103" i="1"/>
  <c r="K46" i="1"/>
  <c r="L46" i="1"/>
  <c r="L401" i="1"/>
  <c r="K401" i="1"/>
  <c r="L494" i="1"/>
  <c r="K494" i="1"/>
  <c r="L470" i="1"/>
  <c r="K470" i="1"/>
  <c r="L438" i="1"/>
  <c r="K438" i="1"/>
  <c r="L390" i="1"/>
  <c r="K390" i="1"/>
  <c r="L366" i="1"/>
  <c r="K366" i="1"/>
  <c r="L334" i="1"/>
  <c r="K334" i="1"/>
  <c r="L310" i="1"/>
  <c r="K310" i="1"/>
  <c r="L270" i="1"/>
  <c r="K270" i="1"/>
  <c r="K238" i="1"/>
  <c r="L238" i="1"/>
  <c r="L206" i="1"/>
  <c r="K206" i="1"/>
  <c r="K174" i="1"/>
  <c r="L174" i="1"/>
  <c r="L134" i="1"/>
  <c r="K134" i="1"/>
  <c r="L95" i="1"/>
  <c r="K95" i="1"/>
  <c r="L11" i="1"/>
  <c r="K11" i="1"/>
  <c r="L297" i="1"/>
  <c r="K297" i="1"/>
  <c r="L469" i="1"/>
  <c r="K469" i="1"/>
  <c r="L429" i="1"/>
  <c r="K429" i="1"/>
  <c r="L389" i="1"/>
  <c r="K389" i="1"/>
  <c r="L333" i="1"/>
  <c r="K333" i="1"/>
  <c r="L293" i="1"/>
  <c r="K293" i="1"/>
  <c r="K253" i="1"/>
  <c r="L253" i="1"/>
  <c r="L213" i="1"/>
  <c r="K213" i="1"/>
  <c r="L173" i="1"/>
  <c r="K173" i="1"/>
  <c r="L125" i="1"/>
  <c r="K125" i="1"/>
  <c r="L94" i="1"/>
  <c r="K94" i="1"/>
  <c r="L28" i="1"/>
  <c r="K28" i="1"/>
  <c r="L500" i="1"/>
  <c r="K500" i="1"/>
  <c r="L468" i="1"/>
  <c r="K468" i="1"/>
  <c r="L428" i="1"/>
  <c r="K428" i="1"/>
  <c r="L92" i="1"/>
  <c r="K92" i="1"/>
  <c r="L75" i="1"/>
  <c r="K75" i="1"/>
  <c r="L26" i="1"/>
  <c r="K26" i="1"/>
  <c r="L361" i="1"/>
  <c r="K361" i="1"/>
  <c r="L498" i="1"/>
  <c r="K498" i="1"/>
  <c r="L482" i="1"/>
  <c r="K482" i="1"/>
  <c r="L458" i="1"/>
  <c r="K458" i="1"/>
  <c r="L442" i="1"/>
  <c r="K442" i="1"/>
  <c r="L418" i="1"/>
  <c r="K418" i="1"/>
  <c r="L394" i="1"/>
  <c r="K394" i="1"/>
  <c r="L378" i="1"/>
  <c r="K378" i="1"/>
  <c r="L362" i="1"/>
  <c r="K362" i="1"/>
  <c r="L354" i="1"/>
  <c r="K354" i="1"/>
  <c r="L346" i="1"/>
  <c r="K346" i="1"/>
  <c r="L330" i="1"/>
  <c r="K330" i="1"/>
  <c r="K322" i="1"/>
  <c r="L322" i="1"/>
  <c r="L306" i="1"/>
  <c r="K306" i="1"/>
  <c r="L298" i="1"/>
  <c r="K298" i="1"/>
  <c r="K290" i="1"/>
  <c r="L290" i="1"/>
  <c r="L282" i="1"/>
  <c r="K282" i="1"/>
  <c r="L274" i="1"/>
  <c r="K274" i="1"/>
  <c r="L266" i="1"/>
  <c r="K266" i="1"/>
  <c r="K258" i="1"/>
  <c r="L258" i="1"/>
  <c r="L250" i="1"/>
  <c r="K250" i="1"/>
  <c r="L242" i="1"/>
  <c r="K242" i="1"/>
  <c r="L234" i="1"/>
  <c r="K234" i="1"/>
  <c r="L226" i="1"/>
  <c r="K226" i="1"/>
  <c r="L218" i="1"/>
  <c r="K218" i="1"/>
  <c r="L210" i="1"/>
  <c r="K210" i="1"/>
  <c r="L202" i="1"/>
  <c r="K202" i="1"/>
  <c r="L194" i="1"/>
  <c r="K194" i="1"/>
  <c r="L186" i="1"/>
  <c r="K186" i="1"/>
  <c r="L178" i="1"/>
  <c r="K178" i="1"/>
  <c r="L170" i="1"/>
  <c r="K170" i="1"/>
  <c r="L162" i="1"/>
  <c r="K162" i="1"/>
  <c r="L154" i="1"/>
  <c r="K154" i="1"/>
  <c r="L146" i="1"/>
  <c r="K146" i="1"/>
  <c r="L138" i="1"/>
  <c r="K138" i="1"/>
  <c r="L130" i="1"/>
  <c r="K130" i="1"/>
  <c r="L122" i="1"/>
  <c r="K122" i="1"/>
  <c r="L114" i="1"/>
  <c r="K114" i="1"/>
  <c r="L106" i="1"/>
  <c r="K106" i="1"/>
  <c r="L78" i="1"/>
  <c r="K78" i="1"/>
  <c r="L457" i="1"/>
  <c r="K457" i="1"/>
  <c r="L3" i="1"/>
  <c r="K3" i="1"/>
  <c r="L477" i="1"/>
  <c r="K477" i="1"/>
  <c r="L437" i="1"/>
  <c r="K437" i="1"/>
  <c r="L397" i="1"/>
  <c r="K397" i="1"/>
  <c r="L365" i="1"/>
  <c r="K365" i="1"/>
  <c r="L349" i="1"/>
  <c r="K349" i="1"/>
  <c r="L309" i="1"/>
  <c r="K309" i="1"/>
  <c r="L269" i="1"/>
  <c r="K269" i="1"/>
  <c r="L237" i="1"/>
  <c r="K237" i="1"/>
  <c r="L197" i="1"/>
  <c r="K197" i="1"/>
  <c r="L165" i="1"/>
  <c r="K165" i="1"/>
  <c r="L149" i="1"/>
  <c r="K149" i="1"/>
  <c r="L109" i="1"/>
  <c r="K109" i="1"/>
  <c r="K86" i="1"/>
  <c r="L86" i="1"/>
  <c r="L44" i="1"/>
  <c r="K44" i="1"/>
  <c r="L449" i="1"/>
  <c r="K449" i="1"/>
  <c r="L209" i="1"/>
  <c r="K209" i="1"/>
  <c r="L484" i="1"/>
  <c r="K484" i="1"/>
  <c r="L452" i="1"/>
  <c r="K452" i="1"/>
  <c r="L420" i="1"/>
  <c r="K420" i="1"/>
  <c r="L2" i="1"/>
  <c r="K2" i="1"/>
  <c r="L84" i="1"/>
  <c r="K84" i="1"/>
  <c r="L60" i="1"/>
  <c r="K60" i="1"/>
  <c r="L41" i="1"/>
  <c r="K41" i="1"/>
  <c r="L113" i="1"/>
  <c r="K113" i="1"/>
  <c r="L433" i="1"/>
  <c r="K433" i="1"/>
  <c r="L265" i="1"/>
  <c r="K265" i="1"/>
  <c r="L177" i="1"/>
  <c r="K177" i="1"/>
  <c r="L490" i="1"/>
  <c r="K490" i="1"/>
  <c r="L474" i="1"/>
  <c r="K474" i="1"/>
  <c r="L466" i="1"/>
  <c r="K466" i="1"/>
  <c r="L450" i="1"/>
  <c r="K450" i="1"/>
  <c r="L434" i="1"/>
  <c r="K434" i="1"/>
  <c r="L426" i="1"/>
  <c r="K426" i="1"/>
  <c r="L410" i="1"/>
  <c r="K410" i="1"/>
  <c r="L386" i="1"/>
  <c r="K386" i="1"/>
  <c r="L370" i="1"/>
  <c r="K370" i="1"/>
  <c r="L338" i="1"/>
  <c r="K338" i="1"/>
  <c r="L314" i="1"/>
  <c r="K314" i="1"/>
  <c r="L100" i="1"/>
  <c r="K100" i="1"/>
  <c r="L91" i="1"/>
  <c r="K91" i="1"/>
  <c r="L83" i="1"/>
  <c r="K83" i="1"/>
  <c r="L72" i="1"/>
  <c r="K72" i="1"/>
  <c r="L55" i="1"/>
  <c r="K55" i="1"/>
  <c r="L40" i="1"/>
  <c r="K40" i="1"/>
  <c r="L20" i="1"/>
  <c r="K20" i="1"/>
  <c r="L112" i="1"/>
  <c r="K112" i="1"/>
  <c r="L425" i="1"/>
  <c r="K425" i="1"/>
  <c r="L353" i="1"/>
  <c r="K353" i="1"/>
  <c r="L257" i="1"/>
  <c r="K257" i="1"/>
  <c r="L169" i="1"/>
  <c r="K169" i="1"/>
  <c r="L489" i="1"/>
  <c r="K489" i="1"/>
  <c r="L473" i="1"/>
  <c r="K473" i="1"/>
  <c r="L465" i="1"/>
  <c r="K465" i="1"/>
  <c r="L417" i="1"/>
  <c r="K417" i="1"/>
  <c r="L393" i="1"/>
  <c r="K393" i="1"/>
  <c r="L345" i="1"/>
  <c r="K345" i="1"/>
  <c r="K337" i="1"/>
  <c r="L337" i="1"/>
  <c r="L313" i="1"/>
  <c r="K313" i="1"/>
  <c r="K273" i="1"/>
  <c r="L273" i="1"/>
  <c r="L217" i="1"/>
  <c r="K217" i="1"/>
  <c r="L201" i="1"/>
  <c r="K201" i="1"/>
  <c r="L185" i="1"/>
  <c r="K185" i="1"/>
  <c r="L161" i="1"/>
  <c r="K161" i="1"/>
  <c r="L145" i="1"/>
  <c r="K145" i="1"/>
  <c r="L129" i="1"/>
  <c r="K129" i="1"/>
  <c r="L121" i="1"/>
  <c r="K121" i="1"/>
  <c r="L89" i="1"/>
  <c r="K89" i="1"/>
  <c r="L32" i="1"/>
  <c r="K32" i="1"/>
  <c r="L321" i="1"/>
  <c r="K321" i="1"/>
  <c r="L487" i="1"/>
  <c r="K487" i="1"/>
  <c r="L455" i="1"/>
  <c r="K455" i="1"/>
  <c r="L415" i="1"/>
  <c r="K415" i="1"/>
  <c r="L383" i="1"/>
  <c r="K383" i="1"/>
  <c r="L351" i="1"/>
  <c r="K351" i="1"/>
  <c r="L319" i="1"/>
  <c r="K319" i="1"/>
  <c r="L287" i="1"/>
  <c r="K287" i="1"/>
  <c r="L263" i="1"/>
  <c r="K263" i="1"/>
  <c r="L239" i="1"/>
  <c r="K239" i="1"/>
  <c r="L215" i="1"/>
  <c r="K215" i="1"/>
  <c r="L175" i="1"/>
  <c r="K175" i="1"/>
  <c r="L143" i="1"/>
  <c r="K143" i="1"/>
  <c r="L111" i="1"/>
  <c r="K111" i="1"/>
  <c r="L88" i="1"/>
  <c r="K88" i="1"/>
  <c r="L31" i="1"/>
  <c r="K31" i="1"/>
  <c r="L233" i="1"/>
  <c r="K233" i="1"/>
  <c r="L462" i="1"/>
  <c r="K462" i="1"/>
  <c r="L430" i="1"/>
  <c r="K430" i="1"/>
  <c r="L398" i="1"/>
  <c r="K398" i="1"/>
  <c r="L374" i="1"/>
  <c r="K374" i="1"/>
  <c r="L350" i="1"/>
  <c r="K350" i="1"/>
  <c r="L318" i="1"/>
  <c r="K318" i="1"/>
  <c r="K286" i="1"/>
  <c r="L286" i="1"/>
  <c r="L246" i="1"/>
  <c r="K246" i="1"/>
  <c r="L214" i="1"/>
  <c r="K214" i="1"/>
  <c r="L182" i="1"/>
  <c r="K182" i="1"/>
  <c r="L150" i="1"/>
  <c r="K150" i="1"/>
  <c r="L118" i="1"/>
  <c r="K118" i="1"/>
  <c r="L68" i="1"/>
  <c r="K68" i="1"/>
  <c r="L225" i="1"/>
  <c r="K225" i="1"/>
  <c r="L461" i="1"/>
  <c r="K461" i="1"/>
  <c r="L421" i="1"/>
  <c r="K421" i="1"/>
  <c r="L381" i="1"/>
  <c r="K381" i="1"/>
  <c r="L325" i="1"/>
  <c r="K325" i="1"/>
  <c r="L285" i="1"/>
  <c r="K285" i="1"/>
  <c r="L245" i="1"/>
  <c r="K245" i="1"/>
  <c r="L205" i="1"/>
  <c r="K205" i="1"/>
  <c r="L157" i="1"/>
  <c r="K157" i="1"/>
  <c r="L117" i="1"/>
  <c r="K117" i="1"/>
  <c r="L99" i="1"/>
  <c r="K99" i="1"/>
  <c r="L90" i="1"/>
  <c r="K90" i="1"/>
  <c r="L82" i="1"/>
  <c r="K82" i="1"/>
  <c r="L71" i="1"/>
  <c r="K71" i="1"/>
  <c r="L51" i="1"/>
  <c r="K51" i="1"/>
  <c r="L39" i="1"/>
  <c r="K39" i="1"/>
  <c r="L19" i="1"/>
  <c r="K19" i="1"/>
  <c r="L105" i="1"/>
  <c r="K105" i="1"/>
  <c r="L409" i="1"/>
  <c r="K409" i="1"/>
  <c r="L329" i="1"/>
  <c r="K329" i="1"/>
  <c r="L249" i="1"/>
  <c r="K249" i="1"/>
  <c r="L153" i="1"/>
  <c r="K153" i="1"/>
  <c r="L496" i="1"/>
  <c r="K496" i="1"/>
  <c r="L488" i="1"/>
  <c r="K488" i="1"/>
  <c r="L480" i="1"/>
  <c r="K480" i="1"/>
  <c r="L472" i="1"/>
  <c r="K472" i="1"/>
  <c r="L464" i="1"/>
  <c r="K464" i="1"/>
  <c r="L456" i="1"/>
  <c r="K456" i="1"/>
  <c r="L448" i="1"/>
  <c r="K448" i="1"/>
  <c r="L440" i="1"/>
  <c r="K440" i="1"/>
  <c r="L432" i="1"/>
  <c r="K432" i="1"/>
  <c r="L424" i="1"/>
  <c r="K424" i="1"/>
  <c r="L416" i="1"/>
  <c r="K416" i="1"/>
  <c r="L408" i="1"/>
  <c r="K408" i="1"/>
  <c r="L400" i="1"/>
  <c r="K400" i="1"/>
  <c r="L392" i="1"/>
  <c r="K392" i="1"/>
  <c r="L384" i="1"/>
  <c r="K384" i="1"/>
  <c r="L376" i="1"/>
  <c r="K376" i="1"/>
  <c r="L368" i="1"/>
  <c r="K368" i="1"/>
  <c r="L360" i="1"/>
  <c r="K360" i="1"/>
  <c r="L352" i="1"/>
  <c r="K352" i="1"/>
  <c r="L344" i="1"/>
  <c r="K344" i="1"/>
  <c r="L336" i="1"/>
  <c r="K336" i="1"/>
  <c r="L328" i="1"/>
  <c r="K328" i="1"/>
  <c r="L320" i="1"/>
  <c r="K320" i="1"/>
  <c r="K312" i="1"/>
  <c r="L312" i="1"/>
  <c r="L304" i="1"/>
  <c r="K304" i="1"/>
  <c r="L296" i="1"/>
  <c r="K296" i="1"/>
  <c r="L288" i="1"/>
  <c r="K288" i="1"/>
  <c r="K280" i="1"/>
  <c r="L280" i="1"/>
  <c r="L272" i="1"/>
  <c r="K272" i="1"/>
  <c r="L264" i="1"/>
  <c r="K264" i="1"/>
  <c r="L256" i="1"/>
  <c r="K256" i="1"/>
  <c r="L248" i="1"/>
  <c r="K248" i="1"/>
  <c r="L240" i="1"/>
  <c r="K240" i="1"/>
  <c r="L232" i="1"/>
  <c r="K232" i="1"/>
  <c r="L224" i="1"/>
  <c r="K224" i="1"/>
  <c r="L216" i="1"/>
  <c r="K216" i="1"/>
  <c r="L208" i="1"/>
  <c r="K208" i="1"/>
  <c r="L200" i="1"/>
  <c r="K200" i="1"/>
  <c r="L192" i="1"/>
  <c r="K192" i="1"/>
  <c r="L184" i="1"/>
  <c r="K184" i="1"/>
  <c r="L176" i="1"/>
  <c r="K176" i="1"/>
  <c r="L168" i="1"/>
  <c r="K168" i="1"/>
  <c r="L160" i="1"/>
  <c r="K160" i="1"/>
  <c r="L152" i="1"/>
  <c r="K152" i="1"/>
  <c r="L144" i="1"/>
  <c r="K144" i="1"/>
  <c r="L136" i="1"/>
  <c r="K136" i="1"/>
  <c r="L128" i="1"/>
  <c r="K128" i="1"/>
  <c r="L120" i="1"/>
  <c r="K120" i="1"/>
  <c r="L104" i="1"/>
  <c r="K104" i="1"/>
  <c r="P5" i="8"/>
  <c r="P6" i="8"/>
  <c r="O4" i="8" l="1"/>
  <c r="H17" i="8" s="1"/>
  <c r="M4" i="8"/>
  <c r="L4" i="8"/>
  <c r="H2" i="14"/>
  <c r="G4" i="14"/>
  <c r="I4" i="14" s="1"/>
  <c r="K4" i="14" s="1"/>
  <c r="G5" i="14"/>
  <c r="I5" i="14" s="1"/>
  <c r="K5" i="14" s="1"/>
  <c r="G6" i="14"/>
  <c r="I6" i="14" s="1"/>
  <c r="K6" i="14" s="1"/>
  <c r="R4" i="14" s="1"/>
  <c r="G3" i="14"/>
  <c r="I3" i="14" s="1"/>
  <c r="K3" i="14" s="1"/>
  <c r="G2" i="14"/>
  <c r="I2" i="14" s="1"/>
  <c r="K2" i="14" s="1"/>
  <c r="I17" i="8" l="1"/>
  <c r="J17" i="8" s="1"/>
  <c r="G17" i="8"/>
  <c r="N4" i="8"/>
  <c r="R9" i="14"/>
  <c r="R14" i="14"/>
  <c r="R18" i="14"/>
  <c r="R21" i="14"/>
  <c r="R20" i="14"/>
  <c r="R3" i="14"/>
  <c r="R19" i="14"/>
  <c r="R7" i="14"/>
  <c r="R12" i="14"/>
  <c r="R17" i="14"/>
  <c r="R8" i="14"/>
  <c r="R13" i="14"/>
  <c r="R2" i="14"/>
  <c r="F5" i="8" l="1"/>
  <c r="F6" i="8"/>
  <c r="H6" i="8" s="1"/>
  <c r="F7" i="8"/>
  <c r="H7" i="8" s="1"/>
  <c r="I7" i="8" s="1"/>
  <c r="F11" i="8"/>
  <c r="H11" i="8" s="1"/>
  <c r="F12" i="8"/>
  <c r="H12" i="8" s="1"/>
  <c r="F13" i="8"/>
  <c r="H13" i="8" s="1"/>
  <c r="F14" i="8"/>
  <c r="H14" i="8" s="1"/>
  <c r="F15" i="8"/>
  <c r="H15" i="8" s="1"/>
  <c r="H5" i="8" l="1"/>
  <c r="I5" i="8" s="1"/>
  <c r="G11" i="8"/>
  <c r="I11" i="8"/>
  <c r="G6" i="8"/>
  <c r="I6" i="8"/>
  <c r="G12" i="8"/>
  <c r="I12" i="8"/>
  <c r="G7" i="8"/>
  <c r="J7" i="8" s="1"/>
  <c r="G14" i="8"/>
  <c r="I14" i="8"/>
  <c r="J14" i="8" s="1"/>
  <c r="G15" i="8"/>
  <c r="I15" i="8"/>
  <c r="G13" i="8"/>
  <c r="I13" i="8"/>
  <c r="J13" i="8" s="1"/>
  <c r="G5" i="8"/>
  <c r="F20" i="8"/>
  <c r="G20" i="8" s="1"/>
  <c r="F34" i="8"/>
  <c r="G34" i="8" s="1"/>
  <c r="F26" i="8"/>
  <c r="G26" i="8" s="1"/>
  <c r="F18" i="8"/>
  <c r="G18" i="8" s="1"/>
  <c r="F35" i="8"/>
  <c r="G35" i="8" s="1"/>
  <c r="F27" i="8"/>
  <c r="G27" i="8" s="1"/>
  <c r="F33" i="8"/>
  <c r="G33" i="8" s="1"/>
  <c r="F25" i="8"/>
  <c r="F16" i="8"/>
  <c r="G16" i="8" s="1"/>
  <c r="F28" i="8"/>
  <c r="G28" i="8" s="1"/>
  <c r="F24" i="8"/>
  <c r="G24" i="8" s="1"/>
  <c r="F19" i="8"/>
  <c r="G19" i="8" s="1"/>
  <c r="F31" i="8"/>
  <c r="G31" i="8" s="1"/>
  <c r="F23" i="8"/>
  <c r="G23" i="8" s="1"/>
  <c r="F32" i="8"/>
  <c r="G32" i="8" s="1"/>
  <c r="F30" i="8"/>
  <c r="G30" i="8" s="1"/>
  <c r="F22" i="8"/>
  <c r="G22" i="8" s="1"/>
  <c r="F29" i="8"/>
  <c r="G29" i="8" s="1"/>
  <c r="F21" i="8"/>
  <c r="G21" i="8" s="1"/>
  <c r="J15" i="8" l="1"/>
  <c r="J12" i="8"/>
  <c r="J11" i="8"/>
  <c r="J6" i="8"/>
  <c r="J5" i="8"/>
  <c r="H20" i="8"/>
  <c r="I20" i="8" s="1"/>
  <c r="J20" i="8" s="1"/>
  <c r="H28" i="8"/>
  <c r="I28" i="8" s="1"/>
  <c r="J28" i="8" s="1"/>
  <c r="H30" i="8"/>
  <c r="I30" i="8" s="1"/>
  <c r="J30" i="8" s="1"/>
  <c r="H22" i="8"/>
  <c r="I22" i="8" s="1"/>
  <c r="J22" i="8" s="1"/>
  <c r="H16" i="8"/>
  <c r="I16" i="8" s="1"/>
  <c r="J16" i="8" s="1"/>
  <c r="H31" i="8"/>
  <c r="I31" i="8" s="1"/>
  <c r="J31" i="8" s="1"/>
  <c r="H18" i="8"/>
  <c r="I18" i="8" s="1"/>
  <c r="J18" i="8" s="1"/>
  <c r="H35" i="8"/>
  <c r="I35" i="8" s="1"/>
  <c r="J35" i="8" s="1"/>
  <c r="H23" i="8"/>
  <c r="I23" i="8" s="1"/>
  <c r="J23" i="8" s="1"/>
  <c r="H26" i="8"/>
  <c r="I26" i="8" s="1"/>
  <c r="J26" i="8" s="1"/>
  <c r="H21" i="8"/>
  <c r="I21" i="8" s="1"/>
  <c r="J21" i="8" s="1"/>
  <c r="H24" i="8"/>
  <c r="I24" i="8" s="1"/>
  <c r="J24" i="8" s="1"/>
  <c r="H34" i="8"/>
  <c r="I34" i="8" s="1"/>
  <c r="J34" i="8" s="1"/>
  <c r="H29" i="8"/>
  <c r="I29" i="8" s="1"/>
  <c r="J29" i="8" s="1"/>
  <c r="H32" i="8"/>
  <c r="I32" i="8" s="1"/>
  <c r="J32" i="8" s="1"/>
  <c r="H19" i="8"/>
  <c r="I19" i="8" s="1"/>
  <c r="J19" i="8" s="1"/>
  <c r="H25" i="8"/>
  <c r="I25" i="8" s="1"/>
  <c r="G25" i="8"/>
  <c r="H27" i="8"/>
  <c r="I27" i="8" s="1"/>
  <c r="J27" i="8" s="1"/>
  <c r="H33" i="8"/>
  <c r="I33" i="8"/>
  <c r="J33" i="8" s="1"/>
  <c r="J25" i="8" l="1"/>
  <c r="L2" i="15"/>
  <c r="N14" i="8"/>
  <c r="N2" i="15" l="1"/>
  <c r="R2" i="15" s="1"/>
  <c r="G14" i="15"/>
  <c r="J14" i="15" s="1"/>
  <c r="G23" i="15"/>
  <c r="J23" i="15" s="1"/>
  <c r="G8" i="15"/>
  <c r="J8" i="15" s="1"/>
  <c r="G18" i="15"/>
  <c r="J18" i="15" s="1"/>
  <c r="G16" i="15"/>
  <c r="J16" i="15" s="1"/>
  <c r="G24" i="15"/>
  <c r="J24" i="15" s="1"/>
  <c r="G10" i="15"/>
  <c r="J10" i="15" s="1"/>
  <c r="G25" i="15"/>
  <c r="J25" i="15" s="1"/>
  <c r="G21" i="15"/>
  <c r="J21" i="15" s="1"/>
  <c r="G28" i="15"/>
  <c r="J28" i="15" s="1"/>
  <c r="G26" i="15"/>
  <c r="J26" i="15" s="1"/>
  <c r="G30" i="15"/>
  <c r="J30" i="15" s="1"/>
  <c r="G17" i="15"/>
  <c r="J17" i="15" s="1"/>
  <c r="G20" i="15"/>
  <c r="J20" i="15" s="1"/>
  <c r="G7" i="15"/>
  <c r="J7" i="15" s="1"/>
  <c r="G32" i="15"/>
  <c r="J32" i="15" s="1"/>
  <c r="G15" i="15"/>
  <c r="J15" i="15" s="1"/>
  <c r="G5" i="15"/>
  <c r="J5" i="15" s="1"/>
  <c r="G27" i="15"/>
  <c r="J27" i="15" s="1"/>
  <c r="G6" i="15"/>
  <c r="J6" i="15" s="1"/>
  <c r="G31" i="15"/>
  <c r="J31" i="15" s="1"/>
  <c r="G22" i="15"/>
  <c r="J22" i="15" s="1"/>
  <c r="G19" i="15"/>
  <c r="J19" i="15" s="1"/>
  <c r="G12" i="15"/>
  <c r="J12" i="15" s="1"/>
  <c r="G11" i="15"/>
  <c r="J11" i="15" s="1"/>
  <c r="G9" i="15"/>
  <c r="J9" i="15" s="1"/>
  <c r="G29" i="15"/>
  <c r="J29" i="15" s="1"/>
  <c r="G13" i="15"/>
  <c r="J13"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Philippe</author>
  </authors>
  <commentList>
    <comment ref="G1" authorId="0" shapeId="0" xr:uid="{00000000-0006-0000-0100-000001000000}">
      <text>
        <r>
          <rPr>
            <b/>
            <sz val="9"/>
            <color indexed="81"/>
            <rFont val="Tahoma"/>
            <family val="2"/>
          </rPr>
          <t>Philippe:</t>
        </r>
        <r>
          <rPr>
            <sz val="9"/>
            <color indexed="81"/>
            <rFont val="Tahoma"/>
            <family val="2"/>
          </rPr>
          <t xml:space="preserve">
A renseigner uniquement pour la sous-catégorie RES/IAA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Philippe</author>
  </authors>
  <commentList>
    <comment ref="N1" authorId="0" shapeId="0" xr:uid="{00000000-0006-0000-0200-000001000000}">
      <text>
        <r>
          <rPr>
            <b/>
            <sz val="9"/>
            <color indexed="81"/>
            <rFont val="Tahoma"/>
            <family val="2"/>
          </rPr>
          <t>Philippe:</t>
        </r>
        <r>
          <rPr>
            <sz val="9"/>
            <color indexed="81"/>
            <rFont val="Tahoma"/>
            <family val="2"/>
          </rPr>
          <t xml:space="preserve">
les catégories d'intrants sont réparties sur base de proportions massiques (et non énergétiques) pour chaque catégorie d'installation. Chaque prix exprimé dans cette colonne en €/MWh prim est purement indicatif car il ne sera valable que si le mix matière contient 100% de la catégorie d'intrant respective.</t>
        </r>
      </text>
    </comment>
    <comment ref="P1" authorId="0" shapeId="0" xr:uid="{00000000-0006-0000-0200-000002000000}">
      <text>
        <r>
          <rPr>
            <b/>
            <sz val="9"/>
            <color indexed="81"/>
            <rFont val="Tahoma"/>
            <family val="2"/>
          </rPr>
          <t>Philippe:</t>
        </r>
        <r>
          <rPr>
            <sz val="9"/>
            <color indexed="81"/>
            <rFont val="Tahoma"/>
            <family val="2"/>
          </rPr>
          <t xml:space="preserve">
Nombre de référence par valeur</t>
        </r>
      </text>
    </comment>
    <comment ref="L6" authorId="0" shapeId="0" xr:uid="{00000000-0006-0000-0200-000003000000}">
      <text>
        <r>
          <rPr>
            <b/>
            <sz val="9"/>
            <color indexed="81"/>
            <rFont val="Tahoma"/>
            <family val="2"/>
          </rPr>
          <t>Philippe:</t>
        </r>
        <r>
          <rPr>
            <sz val="9"/>
            <color indexed="81"/>
            <rFont val="Tahoma"/>
            <family val="2"/>
          </rPr>
          <t xml:space="preserve">
Pondération par l'indice d'abondance</t>
        </r>
      </text>
    </comment>
    <comment ref="M6" authorId="0" shapeId="0" xr:uid="{00000000-0006-0000-0200-000004000000}">
      <text>
        <r>
          <rPr>
            <b/>
            <sz val="9"/>
            <color rgb="FF000000"/>
            <rFont val="Tahoma"/>
            <family val="2"/>
          </rPr>
          <t>Philippe:</t>
        </r>
        <r>
          <rPr>
            <sz val="9"/>
            <color rgb="FF000000"/>
            <rFont val="Tahoma"/>
            <family val="2"/>
          </rPr>
          <t xml:space="preserve">
</t>
        </r>
        <r>
          <rPr>
            <sz val="9"/>
            <color rgb="FF000000"/>
            <rFont val="Tahoma"/>
            <family val="2"/>
          </rPr>
          <t>Pondération par l'indice d'abondance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Philippe</author>
  </authors>
  <commentList>
    <comment ref="N1" authorId="0" shapeId="0" xr:uid="{3BCCB4B0-277C-6744-8D06-73D11336A208}">
      <text>
        <r>
          <rPr>
            <b/>
            <sz val="9"/>
            <color indexed="81"/>
            <rFont val="Tahoma"/>
            <family val="2"/>
          </rPr>
          <t>Philippe:</t>
        </r>
        <r>
          <rPr>
            <sz val="9"/>
            <color indexed="81"/>
            <rFont val="Tahoma"/>
            <family val="2"/>
          </rPr>
          <t xml:space="preserve">
les catégories d'intrants sont réparties sur base de proportions massiques (et non énergétiques) pour chaque catégorie d'installation. Chaque prix exprimé dans cette colonne en €/MWh prim est purement indicatif car il ne sera valable que si le mix matière contient 100% de la catégorie d'intrant respective.</t>
        </r>
      </text>
    </comment>
    <comment ref="P1" authorId="0" shapeId="0" xr:uid="{118AAD5D-C849-094D-BAEE-5477AAD0A6EF}">
      <text>
        <r>
          <rPr>
            <b/>
            <sz val="9"/>
            <color indexed="81"/>
            <rFont val="Tahoma"/>
            <family val="2"/>
          </rPr>
          <t>Philippe:</t>
        </r>
        <r>
          <rPr>
            <sz val="9"/>
            <color indexed="81"/>
            <rFont val="Tahoma"/>
            <family val="2"/>
          </rPr>
          <t xml:space="preserve">
Nombre de référence par valeur</t>
        </r>
      </text>
    </comment>
    <comment ref="L6" authorId="0" shapeId="0" xr:uid="{5152C2A2-83F7-3B47-944C-39BD4B6F73D7}">
      <text>
        <r>
          <rPr>
            <b/>
            <sz val="9"/>
            <color indexed="81"/>
            <rFont val="Tahoma"/>
            <family val="2"/>
          </rPr>
          <t>Philippe:</t>
        </r>
        <r>
          <rPr>
            <sz val="9"/>
            <color indexed="81"/>
            <rFont val="Tahoma"/>
            <family val="2"/>
          </rPr>
          <t xml:space="preserve">
Pondération par l'indice d'abondance</t>
        </r>
      </text>
    </comment>
    <comment ref="M6" authorId="0" shapeId="0" xr:uid="{7D2A689A-55DB-1D41-9A09-FAA5978DF64B}">
      <text>
        <r>
          <rPr>
            <b/>
            <sz val="9"/>
            <color rgb="FF000000"/>
            <rFont val="Tahoma"/>
            <family val="2"/>
          </rPr>
          <t>Philippe:</t>
        </r>
        <r>
          <rPr>
            <sz val="9"/>
            <color rgb="FF000000"/>
            <rFont val="Tahoma"/>
            <family val="2"/>
          </rPr>
          <t xml:space="preserve">
</t>
        </r>
        <r>
          <rPr>
            <sz val="9"/>
            <color rgb="FF000000"/>
            <rFont val="Tahoma"/>
            <family val="2"/>
          </rPr>
          <t>Pondération par l'indice d'abondance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Philippe</author>
    <author>Philippe Taverniers</author>
  </authors>
  <commentList>
    <comment ref="J1" authorId="0" shapeId="0" xr:uid="{00000000-0006-0000-0300-000001000000}">
      <text>
        <r>
          <rPr>
            <b/>
            <sz val="9"/>
            <color indexed="81"/>
            <rFont val="Tahoma"/>
            <family val="2"/>
          </rPr>
          <t>Philippe:</t>
        </r>
        <r>
          <rPr>
            <sz val="9"/>
            <color indexed="81"/>
            <rFont val="Tahoma"/>
            <family val="2"/>
          </rPr>
          <t xml:space="preserve">
Nombre de références par valeur</t>
        </r>
      </text>
    </comment>
    <comment ref="G2" authorId="1" shapeId="0" xr:uid="{00000000-0006-0000-0300-000002000000}">
      <text>
        <r>
          <rPr>
            <b/>
            <sz val="9"/>
            <color indexed="81"/>
            <rFont val="Tahoma"/>
            <family val="2"/>
          </rPr>
          <t>Philippe Taverniers:</t>
        </r>
        <r>
          <rPr>
            <sz val="9"/>
            <color indexed="81"/>
            <rFont val="Tahoma"/>
            <family val="2"/>
          </rPr>
          <t xml:space="preserve">
Estimation transport : 3€/map
1 map = 0,25t</t>
        </r>
      </text>
    </comment>
    <comment ref="H2" authorId="1" shapeId="0" xr:uid="{00000000-0006-0000-0300-000003000000}">
      <text>
        <r>
          <rPr>
            <b/>
            <sz val="9"/>
            <color indexed="81"/>
            <rFont val="Tahoma"/>
            <family val="2"/>
          </rPr>
          <t>Philippe Taverniers:</t>
        </r>
        <r>
          <rPr>
            <sz val="9"/>
            <color indexed="81"/>
            <rFont val="Tahoma"/>
            <family val="2"/>
          </rPr>
          <t xml:space="preserve">
PCI correspondant à des plaquettes à 20% d'humidité</t>
        </r>
      </text>
    </comment>
    <comment ref="H3" authorId="0" shapeId="0" xr:uid="{00000000-0006-0000-0300-000004000000}">
      <text>
        <r>
          <rPr>
            <b/>
            <sz val="9"/>
            <color indexed="81"/>
            <rFont val="Tahoma"/>
            <family val="2"/>
          </rPr>
          <t>Philippe:</t>
        </r>
        <r>
          <rPr>
            <sz val="9"/>
            <color indexed="81"/>
            <rFont val="Tahoma"/>
            <family val="2"/>
          </rPr>
          <t xml:space="preserve">
Humidité moyenne de 45 %
Source : AEBIOM Wood Fuels Handbook</t>
        </r>
      </text>
    </comment>
    <comment ref="H4" authorId="1" shapeId="0" xr:uid="{00000000-0006-0000-0300-000005000000}">
      <text>
        <r>
          <rPr>
            <b/>
            <sz val="9"/>
            <color indexed="81"/>
            <rFont val="Tahoma"/>
            <family val="2"/>
          </rPr>
          <t>Philippe Taverniers:</t>
        </r>
        <r>
          <rPr>
            <sz val="9"/>
            <color indexed="81"/>
            <rFont val="Tahoma"/>
            <family val="2"/>
          </rPr>
          <t xml:space="preserve">
Source : Valbiom 2020</t>
        </r>
      </text>
    </comment>
    <comment ref="H5" authorId="0" shapeId="0" xr:uid="{00000000-0006-0000-0300-000006000000}">
      <text>
        <r>
          <rPr>
            <b/>
            <sz val="9"/>
            <color indexed="81"/>
            <rFont val="Tahoma"/>
            <family val="2"/>
          </rPr>
          <t>Philippe:</t>
        </r>
        <r>
          <rPr>
            <sz val="9"/>
            <color indexed="81"/>
            <rFont val="Tahoma"/>
            <family val="2"/>
          </rPr>
          <t xml:space="preserve">
Basé sur la valeur du miscanthus</t>
        </r>
      </text>
    </comment>
    <comment ref="H6" authorId="0" shapeId="0" xr:uid="{00000000-0006-0000-0300-000007000000}">
      <text>
        <r>
          <rPr>
            <b/>
            <sz val="9"/>
            <color indexed="81"/>
            <rFont val="Tahoma"/>
            <family val="2"/>
          </rPr>
          <t>Philippe:</t>
        </r>
        <r>
          <rPr>
            <sz val="9"/>
            <color indexed="81"/>
            <rFont val="Tahoma"/>
            <family val="2"/>
          </rPr>
          <t xml:space="preserve">
PCI très complexe à évaluer.
Utilisation d'une valeur de référence par défaut.
Source : 2006 IPCC Guidelines for National Greenhouse Gas Inventories</t>
        </r>
      </text>
    </comment>
    <comment ref="G7" authorId="0" shapeId="0" xr:uid="{00000000-0006-0000-0300-000008000000}">
      <text>
        <r>
          <rPr>
            <b/>
            <sz val="9"/>
            <color indexed="81"/>
            <rFont val="Tahoma"/>
            <family val="2"/>
          </rPr>
          <t>Philippe:</t>
        </r>
        <r>
          <rPr>
            <sz val="9"/>
            <color indexed="81"/>
            <rFont val="Tahoma"/>
            <family val="2"/>
          </rPr>
          <t xml:space="preserve">
Valorisation exclusivement in situ</t>
        </r>
      </text>
    </comment>
    <comment ref="H7" authorId="0" shapeId="0" xr:uid="{00000000-0006-0000-0300-000009000000}">
      <text>
        <r>
          <rPr>
            <b/>
            <sz val="9"/>
            <color indexed="81"/>
            <rFont val="Tahoma"/>
            <family val="2"/>
          </rPr>
          <t>Philippe:</t>
        </r>
        <r>
          <rPr>
            <sz val="9"/>
            <color indexed="81"/>
            <rFont val="Tahoma"/>
            <family val="2"/>
          </rPr>
          <t xml:space="preserve">
PCI très complexe à évaluer.
Utilisation d'une valeur de référence par défaut.
Source : 2006 IPCC Guidelines for National Greenhouse Gas Inventories</t>
        </r>
      </text>
    </comment>
  </commentList>
</comments>
</file>

<file path=xl/sharedStrings.xml><?xml version="1.0" encoding="utf-8"?>
<sst xmlns="http://schemas.openxmlformats.org/spreadsheetml/2006/main" count="823" uniqueCount="217">
  <si>
    <t>Objet</t>
  </si>
  <si>
    <t>Valeur</t>
  </si>
  <si>
    <t>CIVE</t>
  </si>
  <si>
    <t>Maïs</t>
  </si>
  <si>
    <t>/</t>
  </si>
  <si>
    <t>BTS</t>
  </si>
  <si>
    <t>Herbe ensillée</t>
  </si>
  <si>
    <t>PDT</t>
  </si>
  <si>
    <t>Feuilles BT</t>
  </si>
  <si>
    <t>Choux bxl</t>
  </si>
  <si>
    <t>Epinard frais</t>
  </si>
  <si>
    <t>Lisier</t>
  </si>
  <si>
    <t>Fannes</t>
  </si>
  <si>
    <t>Céréales</t>
  </si>
  <si>
    <t>Catégorie</t>
  </si>
  <si>
    <t>RES</t>
  </si>
  <si>
    <t>ENE</t>
  </si>
  <si>
    <t>EFF</t>
  </si>
  <si>
    <t>Résidus de maïs grain</t>
  </si>
  <si>
    <t>Pailles de céréales hors maïs</t>
  </si>
  <si>
    <t>Menues-pailles</t>
  </si>
  <si>
    <t>Maraichage</t>
  </si>
  <si>
    <t>Fanes de pomme de terre</t>
  </si>
  <si>
    <t>Feuilles de betterave</t>
  </si>
  <si>
    <t>Herbe de prairie</t>
  </si>
  <si>
    <t>Herbe de prairie extra</t>
  </si>
  <si>
    <t>CIVEs</t>
  </si>
  <si>
    <t>Lisiers bovins VL</t>
  </si>
  <si>
    <t>Lisiers bovins (hors VL)</t>
  </si>
  <si>
    <t>Fumiers bovins (hors VL)</t>
  </si>
  <si>
    <t>Lisiers porcins</t>
  </si>
  <si>
    <t>Fumiers porcins</t>
  </si>
  <si>
    <t>Fientes volaille</t>
  </si>
  <si>
    <t>Fumiers volaille</t>
  </si>
  <si>
    <t>FFOM</t>
  </si>
  <si>
    <t>Déchets verts</t>
  </si>
  <si>
    <t>Ensilage de maïs</t>
  </si>
  <si>
    <t>Résidus de produits agricoles</t>
  </si>
  <si>
    <t>CET</t>
  </si>
  <si>
    <t>Fumier</t>
  </si>
  <si>
    <t>Résidus cultures (Herbes)</t>
  </si>
  <si>
    <t>Lisier bovin frais</t>
  </si>
  <si>
    <t>Lisier bovin en surplus chez l'agriculteur</t>
  </si>
  <si>
    <t>Interculture</t>
  </si>
  <si>
    <t>Source</t>
  </si>
  <si>
    <t>Taux MS</t>
  </si>
  <si>
    <t>Oignon entier</t>
  </si>
  <si>
    <t>BT fourragère</t>
  </si>
  <si>
    <t>BT sucrière</t>
  </si>
  <si>
    <t>IAA/Agri</t>
  </si>
  <si>
    <t>Agri</t>
  </si>
  <si>
    <t>IAA</t>
  </si>
  <si>
    <t>Lisier bovin laitier (raclage) - 6%</t>
  </si>
  <si>
    <t>Lisier bovin laitier (raclage) - 12%</t>
  </si>
  <si>
    <t>Lisier porc engraissement</t>
  </si>
  <si>
    <t>Fientes fraiches poules pondeuses</t>
  </si>
  <si>
    <t>Fientes poulets chair au sol</t>
  </si>
  <si>
    <t>Lisier truie</t>
  </si>
  <si>
    <t>Fumier bovin</t>
  </si>
  <si>
    <t>Fumier equin pailleux</t>
  </si>
  <si>
    <t>Fumier equin peu-pailleux</t>
  </si>
  <si>
    <t>Herbe fraiche (juste transport)</t>
  </si>
  <si>
    <t>Catégorie d'installation</t>
  </si>
  <si>
    <t>N° cat</t>
  </si>
  <si>
    <t>B1</t>
  </si>
  <si>
    <t>B2</t>
  </si>
  <si>
    <t>B3</t>
  </si>
  <si>
    <t>B4</t>
  </si>
  <si>
    <t>B5</t>
  </si>
  <si>
    <t>B6</t>
  </si>
  <si>
    <t>B7</t>
  </si>
  <si>
    <t>B8</t>
  </si>
  <si>
    <t>B9</t>
  </si>
  <si>
    <t>B10</t>
  </si>
  <si>
    <t>B11</t>
  </si>
  <si>
    <t>B12</t>
  </si>
  <si>
    <t>B13</t>
  </si>
  <si>
    <t>B14</t>
  </si>
  <si>
    <t>B15</t>
  </si>
  <si>
    <t>B16</t>
  </si>
  <si>
    <t>B17</t>
  </si>
  <si>
    <t>B18</t>
  </si>
  <si>
    <t>B19</t>
  </si>
  <si>
    <t>B20</t>
  </si>
  <si>
    <t>B21</t>
  </si>
  <si>
    <t>B22</t>
  </si>
  <si>
    <t>B23</t>
  </si>
  <si>
    <t>B24</t>
  </si>
  <si>
    <t>B25</t>
  </si>
  <si>
    <t>B26</t>
  </si>
  <si>
    <t>B27</t>
  </si>
  <si>
    <t>B28</t>
  </si>
  <si>
    <t>B29</t>
  </si>
  <si>
    <t>B30</t>
  </si>
  <si>
    <t>STEP Publique</t>
  </si>
  <si>
    <t>BIOGAZ_AUTRES</t>
  </si>
  <si>
    <t>B31</t>
  </si>
  <si>
    <t>Puissance</t>
  </si>
  <si>
    <t>0 – 10] kWe</t>
  </si>
  <si>
    <t>]10 – 50] kWe</t>
  </si>
  <si>
    <t>]50 – 100] kWe</t>
  </si>
  <si>
    <t>]100 – 200] kWe</t>
  </si>
  <si>
    <t>]200 – 600] kWe</t>
  </si>
  <si>
    <t>]600 – 1500] kWe</t>
  </si>
  <si>
    <t>]1,5 – 5] MWe</t>
  </si>
  <si>
    <t>&gt;5 MWe</t>
  </si>
  <si>
    <t>0 – 200] kWe</t>
  </si>
  <si>
    <t>S1</t>
  </si>
  <si>
    <t>S2</t>
  </si>
  <si>
    <t>S3</t>
  </si>
  <si>
    <t>S4</t>
  </si>
  <si>
    <t>S5</t>
  </si>
  <si>
    <t>S6</t>
  </si>
  <si>
    <t>S7</t>
  </si>
  <si>
    <t>S8</t>
  </si>
  <si>
    <t>S9</t>
  </si>
  <si>
    <t>S10</t>
  </si>
  <si>
    <t>S11</t>
  </si>
  <si>
    <t>S12</t>
  </si>
  <si>
    <t>S13</t>
  </si>
  <si>
    <t>S14</t>
  </si>
  <si>
    <t>S15</t>
  </si>
  <si>
    <t>S16</t>
  </si>
  <si>
    <t>S17</t>
  </si>
  <si>
    <t>COMBUSTION</t>
  </si>
  <si>
    <t>GAZEIFICATION</t>
  </si>
  <si>
    <t>&gt; 10 MWe</t>
  </si>
  <si>
    <t>]5 – 10] MWe</t>
  </si>
  <si>
    <t>0,5 – 5] MWe</t>
  </si>
  <si>
    <t>≤ 0,1 Mwe</t>
  </si>
  <si>
    <t>]0,1 - 5 MWe]</t>
  </si>
  <si>
    <t>&gt; 5 Mwe</t>
  </si>
  <si>
    <t>Combustibles</t>
  </si>
  <si>
    <t>Plaquettes fraîches</t>
  </si>
  <si>
    <t>Pellets</t>
  </si>
  <si>
    <t>Bois fin de vie</t>
  </si>
  <si>
    <t>Type de combustible</t>
  </si>
  <si>
    <t>Unité du marché</t>
  </si>
  <si>
    <t>Variabilité (+ ou -)</t>
  </si>
  <si>
    <t>€/map G30W20, départ plateforme</t>
  </si>
  <si>
    <t>plus ou moins 1 €</t>
  </si>
  <si>
    <t>€/t livrée</t>
  </si>
  <si>
    <t>plus ou moins 5 €</t>
  </si>
  <si>
    <t>plus ou moins 10 €</t>
  </si>
  <si>
    <t>€/t livrée de miscanthus</t>
  </si>
  <si>
    <t>€/t livrée de bois B</t>
  </si>
  <si>
    <t>de - 30 à + 5 €</t>
  </si>
  <si>
    <t>€/t</t>
  </si>
  <si>
    <t>kWh PCI/t</t>
  </si>
  <si>
    <t>A</t>
  </si>
  <si>
    <t>B</t>
  </si>
  <si>
    <t>C</t>
  </si>
  <si>
    <t>D</t>
  </si>
  <si>
    <t>E</t>
  </si>
  <si>
    <t>F</t>
  </si>
  <si>
    <t>Date</t>
  </si>
  <si>
    <t>Classe de
Puissance</t>
  </si>
  <si>
    <t>Proportion
Effluents</t>
  </si>
  <si>
    <t>Proportion
Cultures Energ</t>
  </si>
  <si>
    <t>Proportion
Résidus</t>
  </si>
  <si>
    <t>Nom de la
Catégorie</t>
  </si>
  <si>
    <t>ID</t>
  </si>
  <si>
    <t>Déchets végétaux non transformés</t>
  </si>
  <si>
    <t>Déchets végétaux après transformation</t>
  </si>
  <si>
    <t>Sous-produits IAA</t>
  </si>
  <si>
    <t>Effluent d'élevage (EFF)</t>
  </si>
  <si>
    <t>Cultures énergétiques (ENE)</t>
  </si>
  <si>
    <t>Résidus (RES)</t>
  </si>
  <si>
    <t xml:space="preserve">               Résidus d'origine agricole</t>
  </si>
  <si>
    <t xml:space="preserve">               Résidus issus d'IAA</t>
  </si>
  <si>
    <t>Indice abondance IAA</t>
  </si>
  <si>
    <t>Unité</t>
  </si>
  <si>
    <t>Année</t>
  </si>
  <si>
    <t>Année N-1</t>
  </si>
  <si>
    <t>Plaquettes sèches</t>
  </si>
  <si>
    <t>PCI CH4</t>
  </si>
  <si>
    <t>kWh/Nm³</t>
  </si>
  <si>
    <t>BMP (Nm³CH4/t)</t>
  </si>
  <si>
    <t>Pond.€/T rendu</t>
  </si>
  <si>
    <t>Pond.BMP</t>
  </si>
  <si>
    <t>€/MWh*N_ref</t>
  </si>
  <si>
    <t>DATE</t>
  </si>
  <si>
    <t>Catégorie d'intrant</t>
  </si>
  <si>
    <t>BMP moyen (Nm³ CH4/TB)</t>
  </si>
  <si>
    <t>Nom des catégories biomasse solide</t>
  </si>
  <si>
    <t>Agrocombustibles non-ligneux</t>
  </si>
  <si>
    <t>Coproduits biomasse in situ</t>
  </si>
  <si>
    <t>Unité Ntot</t>
  </si>
  <si>
    <t>€ dig. / MWhPCI</t>
  </si>
  <si>
    <t>Revenus digestats</t>
  </si>
  <si>
    <t>€/kg Ntot</t>
  </si>
  <si>
    <t>Proportion</t>
  </si>
  <si>
    <t>&gt; 50 % - 100 %</t>
  </si>
  <si>
    <t>≤ 50 %</t>
  </si>
  <si>
    <t>S18</t>
  </si>
  <si>
    <t>≥ 20 %</t>
  </si>
  <si>
    <t>S19</t>
  </si>
  <si>
    <t>≥ 15 %</t>
  </si>
  <si>
    <t>S20</t>
  </si>
  <si>
    <t>≥ 10 %</t>
  </si>
  <si>
    <t>N réf</t>
  </si>
  <si>
    <t>€ htva/t livrée</t>
  </si>
  <si>
    <t>€ htva/MWh PCI</t>
  </si>
  <si>
    <t>Prix rendu htva/MWh prim PCI</t>
  </si>
  <si>
    <t>Prix moyen (€ htva)</t>
  </si>
  <si>
    <t>Prix rendu
€ htva/MWhPCI</t>
  </si>
  <si>
    <t>Prix rendu moyen (€ htva/TB)</t>
  </si>
  <si>
    <r>
      <t xml:space="preserve">Prix moyen </t>
    </r>
    <r>
      <rPr>
        <b/>
        <sz val="11"/>
        <color rgb="FFFF0000"/>
        <rFont val="Calibri"/>
        <family val="2"/>
        <scheme val="minor"/>
      </rPr>
      <t>indicatif</t>
    </r>
    <r>
      <rPr>
        <b/>
        <sz val="11"/>
        <color theme="1"/>
        <rFont val="Calibri"/>
        <family val="2"/>
        <scheme val="minor"/>
      </rPr>
      <t xml:space="preserve">
(€ htva /MWh primaire)</t>
    </r>
  </si>
  <si>
    <t>Prix rendu htva (€/t)</t>
  </si>
  <si>
    <t>Effluent d'élevage (EFF) corrigé</t>
  </si>
  <si>
    <t>Prix rendu net
€ htva/MWhPCI</t>
  </si>
  <si>
    <t>kWh/TB</t>
  </si>
  <si>
    <t>Nm3 CH4/TB</t>
  </si>
  <si>
    <t>EUR/TB</t>
  </si>
  <si>
    <t>EUR/MWhp</t>
  </si>
  <si>
    <t>TB/MWhp</t>
  </si>
  <si>
    <t>test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</si>
</sst>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_ * #,##0.00_)\ &quot;€&quot;_ ;_ * \(#,##0.00\)\ &quot;€&quot;_ ;_ * &quot;-&quot;??_)\ &quot;€&quot;_ ;_ @_ "/>
    <numFmt numFmtId="165" formatCode="#,##0.00\ &quot;€&quot;"/>
    <numFmt numFmtId="166" formatCode="0.0"/>
  </numFmts>
  <fonts count="18" x14ac:knownFonts="1">
    <font>
      <sz val="11"/>
      <color theme="1"/>
      <name val="Calibri"/>
      <family val="2"/>
      <scheme val="minor"/>
    </font>
    <font>
      <sz val="11"/>
      <color theme="1"/>
      <name val="Calibri"/>
      <family val="2"/>
      <scheme val="minor"/>
    </font>
    <font>
      <b/>
      <sz val="11"/>
      <color theme="1"/>
      <name val="Calibri"/>
      <family val="2"/>
      <scheme val="minor"/>
    </font>
    <font>
      <b/>
      <i/>
      <sz val="11"/>
      <color theme="1"/>
      <name val="Calibri"/>
      <family val="2"/>
      <scheme val="minor"/>
    </font>
    <font>
      <sz val="11"/>
      <name val="Calibri"/>
      <family val="2"/>
      <scheme val="minor"/>
    </font>
    <font>
      <sz val="9"/>
      <color indexed="81"/>
      <name val="Tahoma"/>
      <family val="2"/>
    </font>
    <font>
      <b/>
      <sz val="9"/>
      <color indexed="81"/>
      <name val="Tahoma"/>
      <family val="2"/>
    </font>
    <font>
      <sz val="11"/>
      <color theme="1" tint="0.34998626667073579"/>
      <name val="Calibri"/>
      <family val="2"/>
      <scheme val="minor"/>
    </font>
    <font>
      <b/>
      <i/>
      <sz val="11"/>
      <color theme="1" tint="0.499984740745262"/>
      <name val="Calibri"/>
      <family val="2"/>
      <scheme val="minor"/>
    </font>
    <font>
      <sz val="11"/>
      <color theme="1" tint="0.499984740745262"/>
      <name val="Calibri"/>
      <family val="2"/>
      <scheme val="minor"/>
    </font>
    <font>
      <b/>
      <i/>
      <sz val="11"/>
      <name val="Calibri"/>
      <family val="2"/>
      <scheme val="minor"/>
    </font>
    <font>
      <i/>
      <sz val="9"/>
      <color theme="1" tint="0.34998626667073579"/>
      <name val="Calibri"/>
      <family val="2"/>
      <scheme val="minor"/>
    </font>
    <font>
      <sz val="11"/>
      <color rgb="FFFF0000"/>
      <name val="Calibri"/>
      <family val="2"/>
      <scheme val="minor"/>
    </font>
    <font>
      <sz val="10"/>
      <color theme="1"/>
      <name val="Calibri"/>
      <family val="2"/>
      <scheme val="minor"/>
    </font>
    <font>
      <b/>
      <sz val="11"/>
      <color rgb="FFFF0000"/>
      <name val="Calibri"/>
      <family val="2"/>
      <scheme val="minor"/>
    </font>
    <font>
      <sz val="11"/>
      <color theme="1"/>
      <name val="Calibri"/>
      <family val="2"/>
    </font>
    <font>
      <b/>
      <sz val="9"/>
      <color rgb="FF000000"/>
      <name val="Tahoma"/>
      <family val="2"/>
    </font>
    <font>
      <sz val="9"/>
      <color rgb="FF000000"/>
      <name val="Tahoma"/>
      <family val="2"/>
    </font>
  </fonts>
  <fills count="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06">
    <xf numFmtId="0" fontId="0" fillId="0" borderId="0" xfId="0"/>
    <xf numFmtId="9" fontId="0" fillId="0" borderId="0" xfId="0" applyNumberFormat="1"/>
    <xf numFmtId="44" fontId="0" fillId="0" borderId="0" xfId="0" applyNumberFormat="1"/>
    <xf numFmtId="0" fontId="2" fillId="0" borderId="0" xfId="0" applyFont="1"/>
    <xf numFmtId="0" fontId="4" fillId="0" borderId="0" xfId="0" applyFont="1"/>
    <xf numFmtId="0" fontId="7" fillId="0" borderId="0" xfId="0" applyFont="1"/>
    <xf numFmtId="44" fontId="7" fillId="0" borderId="0" xfId="0" applyNumberFormat="1" applyFont="1"/>
    <xf numFmtId="0" fontId="0" fillId="0" borderId="0" xfId="0" applyFill="1"/>
    <xf numFmtId="0" fontId="2" fillId="0" borderId="1" xfId="0" applyFont="1" applyBorder="1"/>
    <xf numFmtId="0" fontId="0" fillId="0" borderId="1" xfId="0" applyBorder="1"/>
    <xf numFmtId="0" fontId="11" fillId="0" borderId="0" xfId="0" applyFont="1"/>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0" fillId="3" borderId="1" xfId="0" applyFill="1" applyBorder="1"/>
    <xf numFmtId="0" fontId="0" fillId="2" borderId="1" xfId="0" applyFill="1" applyBorder="1"/>
    <xf numFmtId="9" fontId="0" fillId="2" borderId="1" xfId="2" applyFont="1" applyFill="1" applyBorder="1"/>
    <xf numFmtId="9" fontId="0" fillId="3" borderId="1" xfId="2" applyFont="1" applyFill="1" applyBorder="1"/>
    <xf numFmtId="0" fontId="0" fillId="2" borderId="1" xfId="0" applyFill="1" applyBorder="1" applyAlignment="1">
      <alignment horizontal="center" vertical="center"/>
    </xf>
    <xf numFmtId="0" fontId="2" fillId="0" borderId="0" xfId="0" applyFont="1" applyProtection="1"/>
    <xf numFmtId="0" fontId="0" fillId="0" borderId="0" xfId="0" applyProtection="1"/>
    <xf numFmtId="0" fontId="2" fillId="2" borderId="1" xfId="0" applyFont="1" applyFill="1" applyBorder="1" applyProtection="1"/>
    <xf numFmtId="0" fontId="0" fillId="3" borderId="1" xfId="0" applyFill="1" applyBorder="1" applyProtection="1"/>
    <xf numFmtId="0" fontId="0" fillId="2" borderId="1" xfId="0" applyFill="1" applyBorder="1" applyProtection="1"/>
    <xf numFmtId="0" fontId="0" fillId="2" borderId="1" xfId="0" applyFill="1" applyBorder="1" applyAlignment="1" applyProtection="1">
      <alignment horizontal="center" vertical="center"/>
    </xf>
    <xf numFmtId="0" fontId="2" fillId="4" borderId="1" xfId="0" applyFont="1" applyFill="1" applyBorder="1" applyProtection="1">
      <protection locked="0"/>
    </xf>
    <xf numFmtId="14" fontId="0" fillId="4" borderId="1" xfId="0" applyNumberFormat="1" applyFill="1" applyBorder="1" applyProtection="1">
      <protection locked="0"/>
    </xf>
    <xf numFmtId="14" fontId="4" fillId="4" borderId="1" xfId="0" applyNumberFormat="1" applyFont="1" applyFill="1" applyBorder="1" applyProtection="1">
      <protection locked="0"/>
    </xf>
    <xf numFmtId="0" fontId="0" fillId="4" borderId="1" xfId="0" applyFill="1" applyBorder="1" applyProtection="1">
      <protection locked="0"/>
    </xf>
    <xf numFmtId="0" fontId="0" fillId="4" borderId="0" xfId="0" applyFill="1" applyProtection="1">
      <protection locked="0"/>
    </xf>
    <xf numFmtId="0" fontId="3" fillId="4" borderId="1" xfId="0" applyFont="1" applyFill="1" applyBorder="1" applyProtection="1">
      <protection locked="0"/>
    </xf>
    <xf numFmtId="0" fontId="0" fillId="4" borderId="1" xfId="0" applyFont="1" applyFill="1" applyBorder="1" applyProtection="1">
      <protection locked="0"/>
    </xf>
    <xf numFmtId="0" fontId="4" fillId="4" borderId="1" xfId="0" applyFont="1" applyFill="1" applyBorder="1" applyProtection="1">
      <protection locked="0"/>
    </xf>
    <xf numFmtId="0" fontId="0" fillId="4" borderId="0" xfId="0" applyFont="1" applyFill="1" applyProtection="1">
      <protection locked="0"/>
    </xf>
    <xf numFmtId="2" fontId="10" fillId="4" borderId="1" xfId="0" applyNumberFormat="1" applyFont="1" applyFill="1" applyBorder="1" applyProtection="1">
      <protection locked="0"/>
    </xf>
    <xf numFmtId="0" fontId="8" fillId="4" borderId="1" xfId="0" applyFont="1" applyFill="1" applyBorder="1" applyProtection="1">
      <protection locked="0"/>
    </xf>
    <xf numFmtId="0" fontId="10" fillId="4" borderId="1" xfId="0" applyNumberFormat="1" applyFont="1" applyFill="1" applyBorder="1" applyProtection="1">
      <protection locked="0"/>
    </xf>
    <xf numFmtId="2" fontId="4" fillId="4" borderId="1" xfId="1" applyNumberFormat="1" applyFont="1" applyFill="1" applyBorder="1" applyProtection="1">
      <protection locked="0"/>
    </xf>
    <xf numFmtId="9" fontId="9" fillId="4" borderId="1" xfId="2" applyFont="1" applyFill="1" applyBorder="1" applyProtection="1">
      <protection locked="0"/>
    </xf>
    <xf numFmtId="1" fontId="4" fillId="4" borderId="1" xfId="1" applyNumberFormat="1" applyFont="1" applyFill="1" applyBorder="1" applyProtection="1">
      <protection locked="0"/>
    </xf>
    <xf numFmtId="1" fontId="4" fillId="4" borderId="1" xfId="0" applyNumberFormat="1" applyFont="1" applyFill="1" applyBorder="1" applyProtection="1">
      <protection locked="0"/>
    </xf>
    <xf numFmtId="2" fontId="4" fillId="4" borderId="1" xfId="0" applyNumberFormat="1" applyFont="1" applyFill="1" applyBorder="1" applyProtection="1">
      <protection locked="0"/>
    </xf>
    <xf numFmtId="2" fontId="4" fillId="4" borderId="0" xfId="0" applyNumberFormat="1" applyFont="1" applyFill="1" applyProtection="1">
      <protection locked="0"/>
    </xf>
    <xf numFmtId="9" fontId="9" fillId="4" borderId="0" xfId="2" applyFont="1" applyFill="1" applyProtection="1">
      <protection locked="0"/>
    </xf>
    <xf numFmtId="1" fontId="4" fillId="4" borderId="0" xfId="0" applyNumberFormat="1" applyFont="1" applyFill="1" applyProtection="1">
      <protection locked="0"/>
    </xf>
    <xf numFmtId="0" fontId="3" fillId="5" borderId="1" xfId="0" applyFont="1" applyFill="1" applyBorder="1" applyAlignment="1" applyProtection="1">
      <alignment horizontal="center" vertical="center"/>
      <protection locked="0"/>
    </xf>
    <xf numFmtId="0" fontId="10" fillId="5" borderId="1" xfId="0" applyFont="1" applyFill="1" applyBorder="1" applyAlignment="1" applyProtection="1">
      <alignment horizontal="center" vertical="center"/>
      <protection locked="0"/>
    </xf>
    <xf numFmtId="0" fontId="0" fillId="5" borderId="1" xfId="0" applyFill="1" applyBorder="1" applyAlignment="1" applyProtection="1">
      <alignment horizontal="center" vertical="center"/>
      <protection locked="0"/>
    </xf>
    <xf numFmtId="0" fontId="4" fillId="5" borderId="1" xfId="0" applyFont="1"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4" fillId="5" borderId="0" xfId="0" applyFont="1" applyFill="1" applyAlignment="1" applyProtection="1">
      <alignment horizontal="center" vertical="center"/>
      <protection locked="0"/>
    </xf>
    <xf numFmtId="0" fontId="2" fillId="6" borderId="1" xfId="0" applyFont="1" applyFill="1" applyBorder="1" applyProtection="1"/>
    <xf numFmtId="0" fontId="0" fillId="6" borderId="1" xfId="0" applyNumberFormat="1" applyFill="1" applyBorder="1" applyProtection="1"/>
    <xf numFmtId="0" fontId="0" fillId="6" borderId="0" xfId="0" applyFill="1" applyProtection="1"/>
    <xf numFmtId="0" fontId="0" fillId="0" borderId="0" xfId="0" applyFill="1" applyBorder="1" applyAlignment="1">
      <alignment horizontal="center" vertical="center"/>
    </xf>
    <xf numFmtId="0" fontId="2" fillId="0" borderId="0" xfId="0" applyFont="1" applyFill="1" applyBorder="1" applyAlignment="1" applyProtection="1">
      <alignment horizontal="center" vertical="center"/>
      <protection locked="0"/>
    </xf>
    <xf numFmtId="2" fontId="0" fillId="0" borderId="0" xfId="0" applyNumberFormat="1"/>
    <xf numFmtId="0" fontId="2" fillId="0" borderId="0" xfId="0" applyFont="1" applyBorder="1" applyProtection="1"/>
    <xf numFmtId="165" fontId="0" fillId="0" borderId="0" xfId="1" applyNumberFormat="1" applyFont="1" applyBorder="1" applyProtection="1"/>
    <xf numFmtId="0" fontId="0" fillId="4" borderId="0" xfId="0" applyFill="1" applyBorder="1" applyProtection="1">
      <protection locked="0"/>
    </xf>
    <xf numFmtId="165" fontId="0" fillId="6" borderId="1" xfId="1" applyNumberFormat="1" applyFont="1" applyFill="1" applyBorder="1" applyProtection="1"/>
    <xf numFmtId="0" fontId="2" fillId="5" borderId="1" xfId="0" applyFont="1" applyFill="1" applyBorder="1" applyProtection="1">
      <protection locked="0"/>
    </xf>
    <xf numFmtId="0" fontId="4" fillId="5" borderId="1" xfId="0" applyFont="1" applyFill="1" applyBorder="1" applyProtection="1">
      <protection locked="0"/>
    </xf>
    <xf numFmtId="0" fontId="0" fillId="5" borderId="1" xfId="0" applyFill="1" applyBorder="1" applyProtection="1">
      <protection locked="0"/>
    </xf>
    <xf numFmtId="0" fontId="0" fillId="5" borderId="0" xfId="0" applyFill="1" applyProtection="1">
      <protection locked="0"/>
    </xf>
    <xf numFmtId="44" fontId="0" fillId="4" borderId="1" xfId="1" applyFont="1" applyFill="1" applyBorder="1" applyProtection="1">
      <protection locked="0"/>
    </xf>
    <xf numFmtId="44" fontId="0" fillId="4" borderId="0" xfId="1" applyFont="1" applyFill="1" applyProtection="1">
      <protection locked="0"/>
    </xf>
    <xf numFmtId="44" fontId="4" fillId="4" borderId="1" xfId="1" applyFont="1" applyFill="1" applyBorder="1" applyProtection="1">
      <protection locked="0"/>
    </xf>
    <xf numFmtId="0" fontId="0" fillId="6" borderId="1" xfId="0" applyFill="1" applyBorder="1" applyProtection="1"/>
    <xf numFmtId="0" fontId="2" fillId="4" borderId="1" xfId="0" applyNumberFormat="1" applyFont="1" applyFill="1" applyBorder="1" applyProtection="1">
      <protection locked="0"/>
    </xf>
    <xf numFmtId="0" fontId="0" fillId="4" borderId="1" xfId="1" applyNumberFormat="1" applyFont="1" applyFill="1" applyBorder="1" applyProtection="1">
      <protection locked="0"/>
    </xf>
    <xf numFmtId="0" fontId="0" fillId="4" borderId="0" xfId="0" applyNumberFormat="1" applyFill="1" applyProtection="1">
      <protection locked="0"/>
    </xf>
    <xf numFmtId="0" fontId="2" fillId="0" borderId="2" xfId="0" applyFont="1" applyFill="1" applyBorder="1" applyAlignment="1">
      <alignment horizontal="center" vertical="center" wrapText="1"/>
    </xf>
    <xf numFmtId="0" fontId="0" fillId="3" borderId="2" xfId="0" applyFill="1" applyBorder="1" applyProtection="1"/>
    <xf numFmtId="9" fontId="0" fillId="3" borderId="1" xfId="0" applyNumberFormat="1" applyFill="1" applyBorder="1" applyAlignment="1" applyProtection="1">
      <alignment horizontal="center" vertical="center"/>
    </xf>
    <xf numFmtId="0" fontId="15" fillId="3" borderId="1"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9" fontId="0" fillId="2" borderId="1" xfId="0" applyNumberFormat="1" applyFill="1" applyBorder="1" applyAlignment="1" applyProtection="1">
      <alignment horizontal="center" vertical="center"/>
    </xf>
    <xf numFmtId="0" fontId="15" fillId="2" borderId="1" xfId="0" applyFont="1" applyFill="1" applyBorder="1" applyAlignment="1" applyProtection="1">
      <alignment horizontal="center" vertical="center"/>
    </xf>
    <xf numFmtId="0" fontId="4" fillId="6" borderId="1" xfId="1" applyNumberFormat="1" applyFont="1" applyFill="1" applyBorder="1"/>
    <xf numFmtId="44" fontId="4" fillId="6" borderId="1" xfId="1" applyFont="1" applyFill="1" applyBorder="1"/>
    <xf numFmtId="166" fontId="4" fillId="6" borderId="1" xfId="1" applyNumberFormat="1" applyFont="1" applyFill="1" applyBorder="1"/>
    <xf numFmtId="44" fontId="0" fillId="6" borderId="1" xfId="1" applyFont="1" applyFill="1" applyBorder="1"/>
    <xf numFmtId="2" fontId="0" fillId="6" borderId="1" xfId="1" applyNumberFormat="1" applyFont="1" applyFill="1" applyBorder="1"/>
    <xf numFmtId="0" fontId="0" fillId="6" borderId="1" xfId="0" applyFill="1" applyBorder="1"/>
    <xf numFmtId="2" fontId="4" fillId="6" borderId="1" xfId="1" applyNumberFormat="1" applyFont="1" applyFill="1" applyBorder="1"/>
    <xf numFmtId="44" fontId="13" fillId="6" borderId="1" xfId="1" applyFont="1" applyFill="1" applyBorder="1"/>
    <xf numFmtId="2" fontId="13" fillId="6" borderId="1" xfId="1" applyNumberFormat="1" applyFont="1" applyFill="1" applyBorder="1"/>
    <xf numFmtId="0" fontId="2" fillId="4" borderId="1" xfId="0" applyFont="1" applyFill="1" applyBorder="1" applyAlignment="1" applyProtection="1">
      <alignment horizontal="center" vertical="center"/>
      <protection locked="0"/>
    </xf>
    <xf numFmtId="44" fontId="0" fillId="6" borderId="1" xfId="1" applyFont="1" applyFill="1" applyBorder="1" applyProtection="1"/>
    <xf numFmtId="0" fontId="12" fillId="0" borderId="0" xfId="0" applyFont="1" applyFill="1"/>
    <xf numFmtId="0" fontId="12" fillId="0" borderId="0" xfId="0" applyNumberFormat="1" applyFont="1" applyFill="1"/>
    <xf numFmtId="0" fontId="2" fillId="0" borderId="1" xfId="0" applyFont="1" applyFill="1" applyBorder="1"/>
    <xf numFmtId="0" fontId="13" fillId="0" borderId="1" xfId="0" applyFont="1" applyFill="1" applyBorder="1"/>
    <xf numFmtId="164" fontId="0" fillId="0" borderId="0" xfId="0" applyNumberFormat="1"/>
    <xf numFmtId="9" fontId="12" fillId="2" borderId="1" xfId="2" applyFont="1" applyFill="1" applyBorder="1"/>
    <xf numFmtId="164" fontId="0" fillId="7" borderId="0" xfId="0" applyNumberFormat="1" applyFill="1"/>
    <xf numFmtId="44" fontId="4" fillId="7" borderId="1" xfId="1" applyFont="1" applyFill="1" applyBorder="1"/>
    <xf numFmtId="44" fontId="0" fillId="7" borderId="1" xfId="1" applyFont="1" applyFill="1" applyBorder="1"/>
    <xf numFmtId="0" fontId="2" fillId="7" borderId="1" xfId="0" applyFont="1" applyFill="1" applyBorder="1"/>
    <xf numFmtId="0" fontId="13" fillId="0" borderId="4" xfId="0" applyFont="1" applyFill="1" applyBorder="1"/>
    <xf numFmtId="0" fontId="0" fillId="2" borderId="4" xfId="0" applyFill="1" applyBorder="1" applyAlignment="1">
      <alignment horizontal="center" vertical="center"/>
    </xf>
    <xf numFmtId="0" fontId="2" fillId="4" borderId="4" xfId="0" applyFont="1" applyFill="1" applyBorder="1" applyAlignment="1" applyProtection="1">
      <alignment horizontal="center" vertical="center"/>
      <protection locked="0"/>
    </xf>
    <xf numFmtId="164" fontId="0" fillId="8" borderId="1" xfId="0" applyNumberFormat="1" applyFill="1" applyBorder="1"/>
    <xf numFmtId="1" fontId="0" fillId="0" borderId="0" xfId="0" applyNumberFormat="1" applyFill="1" applyBorder="1" applyAlignment="1">
      <alignment horizontal="center" vertical="center"/>
    </xf>
    <xf numFmtId="0" fontId="0" fillId="0" borderId="0" xfId="0" applyAlignment="1">
      <alignment horizontal="center"/>
    </xf>
    <xf numFmtId="9" fontId="4" fillId="2" borderId="1" xfId="2" applyFont="1" applyFill="1" applyBorder="1"/>
  </cellXfs>
  <cellStyles count="3">
    <cellStyle name="Monétaire" xfId="1" builtinId="4"/>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628650</xdr:colOff>
      <xdr:row>0</xdr:row>
      <xdr:rowOff>57149</xdr:rowOff>
    </xdr:from>
    <xdr:to>
      <xdr:col>16</xdr:col>
      <xdr:colOff>777875</xdr:colOff>
      <xdr:row>39</xdr:row>
      <xdr:rowOff>76200</xdr:rowOff>
    </xdr:to>
    <xdr:sp macro="" textlink="">
      <xdr:nvSpPr>
        <xdr:cNvPr id="2" name="ZoneTexte 1">
          <a:extLst>
            <a:ext uri="{FF2B5EF4-FFF2-40B4-BE49-F238E27FC236}">
              <a16:creationId xmlns:a16="http://schemas.microsoft.com/office/drawing/2014/main" id="{56B27974-CAA0-468B-A540-6879B94BB00C}"/>
            </a:ext>
          </a:extLst>
        </xdr:cNvPr>
        <xdr:cNvSpPr txBox="1"/>
      </xdr:nvSpPr>
      <xdr:spPr>
        <a:xfrm>
          <a:off x="3524250" y="57149"/>
          <a:ext cx="10426700" cy="70770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100" b="1" u="sng"/>
            <a:t>ReadMe :</a:t>
          </a:r>
        </a:p>
        <a:p>
          <a:endParaRPr lang="fr-BE" sz="1100"/>
        </a:p>
        <a:p>
          <a:r>
            <a:rPr lang="fr-BE" sz="1100"/>
            <a:t>Les feuilles</a:t>
          </a:r>
          <a:r>
            <a:rPr lang="fr-BE" sz="1100" baseline="0"/>
            <a:t> sont protégées par défaut afin d'éviter toute modification involontaire de l'outil.</a:t>
          </a:r>
        </a:p>
        <a:p>
          <a:r>
            <a:rPr lang="fr-BE" sz="1100" baseline="0"/>
            <a:t>Aucun mot de passe n'a été défini et chaque protection peut être ôtée via l'onglet "Révision" &gt; "Ôter la protection de la feuille"</a:t>
          </a:r>
          <a:endParaRPr lang="fr-BE" sz="1100"/>
        </a:p>
        <a:p>
          <a:endParaRPr lang="fr-BE" sz="1100"/>
        </a:p>
        <a:p>
          <a:r>
            <a:rPr lang="fr-BE" sz="1100" b="1"/>
            <a:t>Feuille "Réf"</a:t>
          </a:r>
        </a:p>
        <a:p>
          <a:r>
            <a:rPr lang="fr-BE" sz="1100"/>
            <a:t>-</a:t>
          </a:r>
          <a:r>
            <a:rPr lang="fr-BE" sz="1100" baseline="0"/>
            <a:t> Contient les valeurs et listes de référence et les explications du fonctionnement de l'outil.</a:t>
          </a:r>
        </a:p>
        <a:p>
          <a:endParaRPr lang="fr-BE" sz="1100" baseline="0"/>
        </a:p>
        <a:p>
          <a:r>
            <a:rPr lang="fr-BE" sz="1100" b="1" baseline="0"/>
            <a:t>Feuille RawDATA_Cat_B</a:t>
          </a:r>
        </a:p>
        <a:p>
          <a:r>
            <a:rPr lang="fr-BE" sz="1100" baseline="0"/>
            <a:t>- Contient, pour la partie BIOGAZ, les données brutes récoltées et classées par (sous-)catégorie</a:t>
          </a:r>
        </a:p>
        <a:p>
          <a:r>
            <a:rPr lang="fr-BE" sz="1100" baseline="0"/>
            <a:t>- Code couleur cellules :</a:t>
          </a:r>
        </a:p>
        <a:p>
          <a:r>
            <a:rPr lang="fr-BE" sz="1100" baseline="0"/>
            <a:t>	* Bleu : valeur à renseigner</a:t>
          </a:r>
        </a:p>
        <a:p>
          <a:r>
            <a:rPr lang="fr-BE" sz="1100" baseline="0"/>
            <a:t>	* Jaune : remplissage de gauche à droite sans erreur (CTRL+Z en cas d'erreur car la formule est écrasée OU étendre la formule en cas de correction)</a:t>
          </a:r>
        </a:p>
        <a:p>
          <a:r>
            <a:rPr lang="fr-BE" sz="1100" baseline="0"/>
            <a:t>	* Rouge : valeur calculée automatiquement</a:t>
          </a:r>
        </a:p>
        <a:p>
          <a:r>
            <a:rPr lang="fr-BE" sz="1100" baseline="0"/>
            <a:t>- Un indice d'abondance doit être renseigné </a:t>
          </a:r>
          <a:r>
            <a:rPr lang="fr-BE" sz="1100" u="sng" baseline="0">
              <a:solidFill>
                <a:schemeClr val="dk1"/>
              </a:solidFill>
              <a:effectLst/>
              <a:latin typeface="+mn-lt"/>
              <a:ea typeface="+mn-ea"/>
              <a:cs typeface="+mn-cs"/>
            </a:rPr>
            <a:t>uniquement</a:t>
          </a:r>
          <a:r>
            <a:rPr lang="fr-BE" sz="1100" baseline="0"/>
            <a:t> dans le cas de la sous-catégorie IAA (les autres catégories ne nécessitant pas une pondération par niveau d'abondance).</a:t>
          </a:r>
          <a:endParaRPr lang="fr-BE" sz="1100" u="sng" baseline="0"/>
        </a:p>
        <a:p>
          <a:r>
            <a:rPr lang="fr-BE" sz="1100" baseline="0"/>
            <a:t>- Une date d'encodage doit toujours être renseignée afin que l'outil puisse en déduire l'année correspondante (automatique).</a:t>
          </a:r>
        </a:p>
        <a:p>
          <a:r>
            <a:rPr lang="fr-BE" sz="1100"/>
            <a:t>- Par soucis de confidentialité</a:t>
          </a:r>
          <a:r>
            <a:rPr lang="fr-BE" sz="1100" baseline="0"/>
            <a:t>, les sources actuelles ont été anonymisées (Source A, Source B, etc).</a:t>
          </a:r>
        </a:p>
        <a:p>
          <a:r>
            <a:rPr lang="fr-BE" sz="1100" baseline="0"/>
            <a:t>- Le taux de matière sèche est purement indicatif mais il permet de comparer des intrants similaires entre eux pour vérifier la cohérence de certaines informations fournies telles que les pouvoirs méthanogènes (colonne BMP).</a:t>
          </a:r>
        </a:p>
        <a:p>
          <a:r>
            <a:rPr lang="fr-BE" sz="1100" baseline="0">
              <a:solidFill>
                <a:srgbClr val="FF0000"/>
              </a:solidFill>
            </a:rPr>
            <a:t>- Le prix par tonne de matière s'entend toujours HTVA et rendu sur site, les frais opérationnels ultérieurs liés à la prise en charge de l'intrant selon ses spécificités ne sont pas considérés dans la version actuelle de l'outil.</a:t>
          </a:r>
        </a:p>
        <a:p>
          <a:endParaRPr lang="fr-BE" sz="1100" baseline="0"/>
        </a:p>
        <a:p>
          <a:r>
            <a:rPr lang="fr-BE" sz="1100" b="1"/>
            <a:t>Feuille Rapport_Cat_B</a:t>
          </a:r>
        </a:p>
        <a:p>
          <a:r>
            <a:rPr lang="fr-BE" sz="1100"/>
            <a:t>- Feuille</a:t>
          </a:r>
          <a:r>
            <a:rPr lang="fr-BE" sz="1100" baseline="0"/>
            <a:t> de résultats pour la partie BIOGAZ.</a:t>
          </a:r>
          <a:endParaRPr lang="fr-BE" sz="1100"/>
        </a:p>
        <a:p>
          <a:r>
            <a:rPr lang="fr-BE" sz="1100"/>
            <a:t>- Toujours</a:t>
          </a:r>
          <a:r>
            <a:rPr lang="fr-BE" sz="1100" baseline="0"/>
            <a:t> commencer par </a:t>
          </a:r>
          <a:r>
            <a:rPr lang="fr-BE" sz="1100" baseline="0">
              <a:solidFill>
                <a:srgbClr val="FF0000"/>
              </a:solidFill>
            </a:rPr>
            <a:t>spécifier l'année de référence à considérer</a:t>
          </a:r>
          <a:r>
            <a:rPr lang="fr-BE" sz="1100" baseline="0"/>
            <a:t> pour le calcul </a:t>
          </a:r>
          <a:r>
            <a:rPr lang="fr-BE" sz="1100" baseline="0">
              <a:solidFill>
                <a:schemeClr val="dk1"/>
              </a:solidFill>
              <a:effectLst/>
              <a:latin typeface="+mn-lt"/>
              <a:ea typeface="+mn-ea"/>
              <a:cs typeface="+mn-cs"/>
            </a:rPr>
            <a:t>dans la case mise en évidence en jaune</a:t>
          </a:r>
          <a:r>
            <a:rPr lang="fr-BE" sz="1100" baseline="0"/>
            <a:t> !</a:t>
          </a:r>
          <a:endParaRPr lang="fr-BE" sz="1100"/>
        </a:p>
        <a:p>
          <a:r>
            <a:rPr lang="fr-BE" sz="1100"/>
            <a:t>- Reprend</a:t>
          </a:r>
          <a:r>
            <a:rPr lang="fr-BE" sz="1100" baseline="0"/>
            <a:t> les prix du mix matières et les revenus théoriques des digestats par catégorie d'installation.</a:t>
          </a:r>
        </a:p>
        <a:p>
          <a:r>
            <a:rPr lang="fr-BE" sz="1100" baseline="0">
              <a:solidFill>
                <a:schemeClr val="accent1"/>
              </a:solidFill>
            </a:rPr>
            <a:t>- L'hypothèse suivante a été ajoutée par l'Administration : En tenant compte d'un fuel mix de 100% d'effluent d'élevage, on obtient un coût négatif de - 3,54 EUR/MWh PCI. Comme indiqué dans le rapport de Valbiom page 24, le coût rendu indiqué pour les effluents d'élevage correspond au coût du transport uniquement. L'Administration fait donc l'hypothèse que cette valeur négative correspond à une estimation minimale des coût de gestion du digestat.</a:t>
          </a:r>
        </a:p>
        <a:p>
          <a:endParaRPr lang="fr-BE" sz="1100" baseline="0"/>
        </a:p>
        <a:p>
          <a:pPr marL="0" marR="0" lvl="0" indent="0" defTabSz="914400" eaLnBrk="1" fontAlgn="auto" latinLnBrk="0" hangingPunct="1">
            <a:lnSpc>
              <a:spcPct val="100000"/>
            </a:lnSpc>
            <a:spcBef>
              <a:spcPts val="0"/>
            </a:spcBef>
            <a:spcAft>
              <a:spcPts val="0"/>
            </a:spcAft>
            <a:buClrTx/>
            <a:buSzTx/>
            <a:buFontTx/>
            <a:buNone/>
            <a:tabLst/>
            <a:defRPr/>
          </a:pPr>
          <a:r>
            <a:rPr lang="fr-BE" sz="1100" b="1">
              <a:solidFill>
                <a:schemeClr val="dk1"/>
              </a:solidFill>
              <a:effectLst/>
              <a:latin typeface="+mn-lt"/>
              <a:ea typeface="+mn-ea"/>
              <a:cs typeface="+mn-cs"/>
            </a:rPr>
            <a:t>Feuille Rapport_Cat_B_Modif SPW</a:t>
          </a:r>
          <a:endParaRPr lang="fr-BE">
            <a:effectLst/>
          </a:endParaRPr>
        </a:p>
        <a:p>
          <a:r>
            <a:rPr lang="fr-BE" sz="1100" baseline="0">
              <a:solidFill>
                <a:schemeClr val="accent1"/>
              </a:solidFill>
            </a:rPr>
            <a:t>- Intègre le coût de gestion du digestat estimé par l'Administration pour la catégorie effluents d'élevage.</a:t>
          </a:r>
        </a:p>
        <a:p>
          <a:endParaRPr lang="fr-BE" sz="1100" baseline="0"/>
        </a:p>
        <a:p>
          <a:pPr marL="0" marR="0" lvl="0" indent="0" defTabSz="914400" eaLnBrk="1" fontAlgn="auto" latinLnBrk="0" hangingPunct="1">
            <a:lnSpc>
              <a:spcPct val="100000"/>
            </a:lnSpc>
            <a:spcBef>
              <a:spcPts val="0"/>
            </a:spcBef>
            <a:spcAft>
              <a:spcPts val="0"/>
            </a:spcAft>
            <a:buClrTx/>
            <a:buSzTx/>
            <a:buFontTx/>
            <a:buNone/>
            <a:tabLst/>
            <a:defRPr/>
          </a:pPr>
          <a:r>
            <a:rPr lang="fr-BE" sz="1100" b="1">
              <a:solidFill>
                <a:schemeClr val="dk1"/>
              </a:solidFill>
              <a:effectLst/>
              <a:latin typeface="+mn-lt"/>
              <a:ea typeface="+mn-ea"/>
              <a:cs typeface="+mn-cs"/>
            </a:rPr>
            <a:t>Feuille Rapport_Cat_S</a:t>
          </a:r>
          <a:endParaRPr lang="fr-BE">
            <a:effectLst/>
          </a:endParaRPr>
        </a:p>
        <a:p>
          <a:r>
            <a:rPr lang="fr-BE" sz="1100" b="0"/>
            <a:t>- Contient, pour la partie BIOMASSE SOLIDE, les prix</a:t>
          </a:r>
          <a:r>
            <a:rPr lang="fr-BE" sz="1100" b="0" baseline="0"/>
            <a:t> moyens des combustibles par unité de marché ainsi que la transformation en €/tonne brute rendue htva pour chaque combustible + Valeur PCI de référence pour le combustible</a:t>
          </a:r>
        </a:p>
        <a:p>
          <a:r>
            <a:rPr lang="fr-BE" sz="1100" b="0" baseline="0"/>
            <a:t>- La date doit être spécifiée dans la première colonne afin de générer automatiquement l'année de mise à jour dans la seconde colonne (conditionne les moyennes).</a:t>
          </a:r>
        </a:p>
        <a:p>
          <a:r>
            <a:rPr lang="fr-BE" sz="1100" b="0" baseline="0"/>
            <a:t>- Il est possible de renseigner plusieurs sources de prix par combustible et par année de mise-à-jour (le prix par catégorie de combustible sera moyenné automatiquement).</a:t>
          </a:r>
        </a:p>
        <a:p>
          <a:r>
            <a:rPr lang="fr-BE" sz="1100" b="0" baseline="0"/>
            <a:t>- En complément au point précédent, il est également possible de préciser si une valeur de prix pour un combustible provient de plusieurs sources (indiquer le nombre de sources dans la colonne "N réf"), afin d'accorder davantage de poids à cette référence si celle-ci est confirmée par plusieurs sources.</a:t>
          </a:r>
        </a:p>
        <a:p>
          <a:pPr marL="0" marR="0" lvl="0" indent="0" defTabSz="914400" eaLnBrk="1" fontAlgn="auto" latinLnBrk="0" hangingPunct="1">
            <a:lnSpc>
              <a:spcPct val="100000"/>
            </a:lnSpc>
            <a:spcBef>
              <a:spcPts val="0"/>
            </a:spcBef>
            <a:spcAft>
              <a:spcPts val="0"/>
            </a:spcAft>
            <a:buClrTx/>
            <a:buSzTx/>
            <a:buFontTx/>
            <a:buNone/>
            <a:tabLst/>
            <a:defRPr/>
          </a:pPr>
          <a:r>
            <a:rPr lang="fr-BE" sz="1100">
              <a:solidFill>
                <a:schemeClr val="dk1"/>
              </a:solidFill>
              <a:effectLst/>
              <a:latin typeface="+mn-lt"/>
              <a:ea typeface="+mn-ea"/>
              <a:cs typeface="+mn-cs"/>
            </a:rPr>
            <a:t>- Toujours</a:t>
          </a:r>
          <a:r>
            <a:rPr lang="fr-BE" sz="1100" baseline="0">
              <a:solidFill>
                <a:schemeClr val="dk1"/>
              </a:solidFill>
              <a:effectLst/>
              <a:latin typeface="+mn-lt"/>
              <a:ea typeface="+mn-ea"/>
              <a:cs typeface="+mn-cs"/>
            </a:rPr>
            <a:t> </a:t>
          </a:r>
          <a:r>
            <a:rPr lang="fr-BE" sz="1100" baseline="0">
              <a:solidFill>
                <a:srgbClr val="FF0000"/>
              </a:solidFill>
              <a:effectLst/>
              <a:latin typeface="+mn-lt"/>
              <a:ea typeface="+mn-ea"/>
              <a:cs typeface="+mn-cs"/>
            </a:rPr>
            <a:t>spécifier l'année de référence à considérer </a:t>
          </a:r>
          <a:r>
            <a:rPr lang="fr-BE" sz="1100" baseline="0">
              <a:solidFill>
                <a:schemeClr val="dk1"/>
              </a:solidFill>
              <a:effectLst/>
              <a:latin typeface="+mn-lt"/>
              <a:ea typeface="+mn-ea"/>
              <a:cs typeface="+mn-cs"/>
            </a:rPr>
            <a:t>pour le calcul dans la case mise en évidence en jaune !</a:t>
          </a:r>
          <a:endParaRPr lang="fr-BE">
            <a:effectLst/>
          </a:endParaRPr>
        </a:p>
        <a:p>
          <a:r>
            <a:rPr lang="fr-BE" sz="1100" b="0" baseline="0"/>
            <a:t>- Le prix obtenu en € htva/MWh prim PCI est mis en relation avec les différentes catégories d'installation sur base du combustible utilisé.</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sheetPr>
  <dimension ref="A1:K15"/>
  <sheetViews>
    <sheetView zoomScaleNormal="100" workbookViewId="0">
      <selection activeCell="C14" sqref="C14"/>
    </sheetView>
  </sheetViews>
  <sheetFormatPr baseColWidth="10" defaultRowHeight="14.4" x14ac:dyDescent="0.3"/>
  <cols>
    <col min="1" max="1" width="32.77734375" bestFit="1" customWidth="1"/>
    <col min="2" max="2" width="8.33203125" bestFit="1" customWidth="1"/>
    <col min="3" max="3" width="14.44140625" bestFit="1" customWidth="1"/>
  </cols>
  <sheetData>
    <row r="1" spans="1:11" x14ac:dyDescent="0.3">
      <c r="A1" s="8" t="s">
        <v>0</v>
      </c>
      <c r="B1" s="8" t="s">
        <v>1</v>
      </c>
      <c r="C1" s="8" t="s">
        <v>171</v>
      </c>
    </row>
    <row r="2" spans="1:11" x14ac:dyDescent="0.3">
      <c r="A2" s="9" t="s">
        <v>175</v>
      </c>
      <c r="B2" s="9">
        <v>9.94</v>
      </c>
      <c r="C2" s="9" t="s">
        <v>176</v>
      </c>
    </row>
    <row r="3" spans="1:11" x14ac:dyDescent="0.3">
      <c r="A3" s="9" t="s">
        <v>189</v>
      </c>
      <c r="B3" s="9">
        <v>0.5</v>
      </c>
      <c r="C3" s="9" t="s">
        <v>190</v>
      </c>
    </row>
    <row r="5" spans="1:11" x14ac:dyDescent="0.3">
      <c r="A5" s="8" t="s">
        <v>184</v>
      </c>
      <c r="B5" s="5"/>
      <c r="C5" s="5"/>
    </row>
    <row r="6" spans="1:11" x14ac:dyDescent="0.3">
      <c r="A6" s="9" t="s">
        <v>174</v>
      </c>
      <c r="B6" s="5"/>
      <c r="C6" s="6"/>
    </row>
    <row r="7" spans="1:11" x14ac:dyDescent="0.3">
      <c r="A7" s="9" t="s">
        <v>133</v>
      </c>
      <c r="B7" s="5"/>
      <c r="C7" s="6"/>
    </row>
    <row r="8" spans="1:11" x14ac:dyDescent="0.3">
      <c r="A8" s="9" t="s">
        <v>134</v>
      </c>
      <c r="B8" s="10"/>
      <c r="C8" s="6"/>
      <c r="D8" s="5"/>
    </row>
    <row r="9" spans="1:11" x14ac:dyDescent="0.3">
      <c r="A9" s="9" t="s">
        <v>185</v>
      </c>
      <c r="B9" s="10"/>
      <c r="C9" s="6"/>
      <c r="D9" s="6"/>
    </row>
    <row r="10" spans="1:11" x14ac:dyDescent="0.3">
      <c r="A10" s="9" t="s">
        <v>135</v>
      </c>
      <c r="D10" s="6"/>
    </row>
    <row r="11" spans="1:11" x14ac:dyDescent="0.3">
      <c r="A11" s="9" t="s">
        <v>186</v>
      </c>
      <c r="D11" s="6"/>
    </row>
    <row r="12" spans="1:11" x14ac:dyDescent="0.3">
      <c r="D12" s="6"/>
    </row>
    <row r="13" spans="1:11" x14ac:dyDescent="0.3">
      <c r="H13" s="2"/>
      <c r="K13" s="1"/>
    </row>
    <row r="14" spans="1:11" x14ac:dyDescent="0.3">
      <c r="H14" s="2"/>
      <c r="K14" s="1"/>
    </row>
    <row r="15" spans="1:11" x14ac:dyDescent="0.3">
      <c r="H15" s="2"/>
    </row>
  </sheetData>
  <pageMargins left="0.7" right="0.7" top="0.75" bottom="0.75" header="0.3" footer="0.3"/>
  <pageSetup paperSize="9"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L500"/>
  <sheetViews>
    <sheetView zoomScale="110" zoomScaleNormal="110" workbookViewId="0">
      <pane xSplit="4" ySplit="1" topLeftCell="E2" activePane="bottomRight" state="frozen"/>
      <selection pane="topRight" activeCell="C1" sqref="C1"/>
      <selection pane="bottomLeft" activeCell="A2" sqref="A2"/>
      <selection pane="bottomRight" activeCell="J3" sqref="J3"/>
    </sheetView>
  </sheetViews>
  <sheetFormatPr baseColWidth="10" defaultRowHeight="14.4" x14ac:dyDescent="0.3"/>
  <cols>
    <col min="1" max="1" width="11.44140625" style="28"/>
    <col min="2" max="2" width="8.77734375" style="52" bestFit="1" customWidth="1"/>
    <col min="3" max="3" width="9" style="32" bestFit="1" customWidth="1"/>
    <col min="4" max="4" width="38.77734375" style="28" bestFit="1" customWidth="1"/>
    <col min="5" max="5" width="12.109375" style="48" bestFit="1" customWidth="1"/>
    <col min="6" max="6" width="23.6640625" style="48" bestFit="1" customWidth="1"/>
    <col min="7" max="7" width="28.44140625" style="49" bestFit="1" customWidth="1"/>
    <col min="8" max="8" width="11.109375" style="42" customWidth="1" collapsed="1"/>
    <col min="9" max="9" width="21.109375" style="41" bestFit="1" customWidth="1"/>
    <col min="10" max="10" width="16.77734375" style="43" customWidth="1"/>
    <col min="11" max="11" width="15.77734375" hidden="1" customWidth="1"/>
    <col min="12" max="12" width="11.44140625" hidden="1" customWidth="1"/>
  </cols>
  <sheetData>
    <row r="1" spans="1:12" x14ac:dyDescent="0.3">
      <c r="A1" s="24" t="s">
        <v>155</v>
      </c>
      <c r="B1" s="50" t="s">
        <v>172</v>
      </c>
      <c r="C1" s="24" t="s">
        <v>44</v>
      </c>
      <c r="D1" s="29" t="s">
        <v>0</v>
      </c>
      <c r="E1" s="44" t="s">
        <v>14</v>
      </c>
      <c r="F1" s="44" t="s">
        <v>49</v>
      </c>
      <c r="G1" s="45" t="s">
        <v>170</v>
      </c>
      <c r="H1" s="34" t="s">
        <v>45</v>
      </c>
      <c r="I1" s="33" t="s">
        <v>208</v>
      </c>
      <c r="J1" s="35" t="s">
        <v>177</v>
      </c>
      <c r="K1" t="s">
        <v>178</v>
      </c>
      <c r="L1" t="s">
        <v>179</v>
      </c>
    </row>
    <row r="2" spans="1:12" x14ac:dyDescent="0.3">
      <c r="A2" s="25">
        <v>44390</v>
      </c>
      <c r="B2" s="51">
        <f>IF(A2="","",YEAR(A2))</f>
        <v>2021</v>
      </c>
      <c r="C2" s="30" t="s">
        <v>149</v>
      </c>
      <c r="D2" s="27" t="s">
        <v>2</v>
      </c>
      <c r="E2" s="46" t="s">
        <v>15</v>
      </c>
      <c r="F2" s="46" t="s">
        <v>50</v>
      </c>
      <c r="G2" s="47" t="str">
        <f>IF(F2="IAA","Indiquez un indice d'abondance","/")</f>
        <v>/</v>
      </c>
      <c r="H2" s="37">
        <v>0.21</v>
      </c>
      <c r="I2" s="36">
        <v>20</v>
      </c>
      <c r="J2" s="38">
        <v>37.5</v>
      </c>
      <c r="K2" t="str">
        <f t="shared" ref="K2:K65" si="0">IF($G2="/","",$G2*I2)</f>
        <v/>
      </c>
      <c r="L2" t="str">
        <f t="shared" ref="L2:L65" si="1">IF($G2="/","",$G2*J2)</f>
        <v/>
      </c>
    </row>
    <row r="3" spans="1:12" x14ac:dyDescent="0.3">
      <c r="A3" s="25">
        <v>44390</v>
      </c>
      <c r="B3" s="51">
        <f t="shared" ref="B3:B66" si="2">IF(A3="","",YEAR(A3))</f>
        <v>2021</v>
      </c>
      <c r="C3" s="30" t="s">
        <v>149</v>
      </c>
      <c r="D3" s="27" t="s">
        <v>3</v>
      </c>
      <c r="E3" s="46" t="s">
        <v>16</v>
      </c>
      <c r="F3" s="46" t="s">
        <v>4</v>
      </c>
      <c r="G3" s="47" t="str">
        <f>IF(F3="IAA","Indiquez un indice d'abondance","/")</f>
        <v>/</v>
      </c>
      <c r="H3" s="37">
        <v>0.33</v>
      </c>
      <c r="I3" s="36">
        <v>34</v>
      </c>
      <c r="J3" s="38">
        <v>100</v>
      </c>
      <c r="K3" t="str">
        <f t="shared" si="0"/>
        <v/>
      </c>
      <c r="L3" t="str">
        <f t="shared" si="1"/>
        <v/>
      </c>
    </row>
    <row r="4" spans="1:12" x14ac:dyDescent="0.3">
      <c r="A4" s="25">
        <v>44390</v>
      </c>
      <c r="B4" s="51">
        <f t="shared" si="2"/>
        <v>2021</v>
      </c>
      <c r="C4" s="30" t="s">
        <v>149</v>
      </c>
      <c r="D4" s="27" t="s">
        <v>47</v>
      </c>
      <c r="E4" s="46" t="s">
        <v>16</v>
      </c>
      <c r="F4" s="46" t="s">
        <v>4</v>
      </c>
      <c r="G4" s="47" t="str">
        <f>IF(F4="IAA","Indiquez un indice d'abondance","/")</f>
        <v>/</v>
      </c>
      <c r="H4" s="37">
        <v>0.13</v>
      </c>
      <c r="I4" s="36">
        <v>18.5</v>
      </c>
      <c r="J4" s="38">
        <v>39</v>
      </c>
      <c r="K4" t="str">
        <f t="shared" si="0"/>
        <v/>
      </c>
      <c r="L4" t="str">
        <f t="shared" si="1"/>
        <v/>
      </c>
    </row>
    <row r="5" spans="1:12" x14ac:dyDescent="0.3">
      <c r="A5" s="25">
        <v>44390</v>
      </c>
      <c r="B5" s="51">
        <f t="shared" si="2"/>
        <v>2021</v>
      </c>
      <c r="C5" s="30" t="s">
        <v>149</v>
      </c>
      <c r="D5" s="27" t="s">
        <v>48</v>
      </c>
      <c r="E5" s="46" t="s">
        <v>16</v>
      </c>
      <c r="F5" s="46" t="s">
        <v>4</v>
      </c>
      <c r="G5" s="47" t="str">
        <f>IF(F5="IAA","Indiquez un indice d'abondance","/")</f>
        <v>/</v>
      </c>
      <c r="H5" s="37">
        <v>0.26</v>
      </c>
      <c r="I5" s="36">
        <v>36</v>
      </c>
      <c r="J5" s="38">
        <v>95</v>
      </c>
      <c r="K5" t="str">
        <f t="shared" si="0"/>
        <v/>
      </c>
      <c r="L5" t="str">
        <f t="shared" si="1"/>
        <v/>
      </c>
    </row>
    <row r="6" spans="1:12" x14ac:dyDescent="0.3">
      <c r="A6" s="25">
        <v>44390</v>
      </c>
      <c r="B6" s="51">
        <f t="shared" si="2"/>
        <v>2021</v>
      </c>
      <c r="C6" s="30" t="s">
        <v>149</v>
      </c>
      <c r="D6" s="31" t="s">
        <v>162</v>
      </c>
      <c r="E6" s="46" t="s">
        <v>15</v>
      </c>
      <c r="F6" s="47" t="s">
        <v>51</v>
      </c>
      <c r="G6" s="47">
        <v>4</v>
      </c>
      <c r="H6" s="37">
        <v>0.11</v>
      </c>
      <c r="I6" s="36">
        <v>8</v>
      </c>
      <c r="J6" s="38">
        <v>40</v>
      </c>
      <c r="K6">
        <f t="shared" si="0"/>
        <v>32</v>
      </c>
      <c r="L6">
        <f t="shared" si="1"/>
        <v>160</v>
      </c>
    </row>
    <row r="7" spans="1:12" s="7" customFormat="1" x14ac:dyDescent="0.3">
      <c r="A7" s="25">
        <v>44390</v>
      </c>
      <c r="B7" s="51">
        <f t="shared" si="2"/>
        <v>2021</v>
      </c>
      <c r="C7" s="30" t="s">
        <v>149</v>
      </c>
      <c r="D7" s="31" t="s">
        <v>163</v>
      </c>
      <c r="E7" s="46" t="s">
        <v>15</v>
      </c>
      <c r="F7" s="47" t="s">
        <v>51</v>
      </c>
      <c r="G7" s="47">
        <v>4</v>
      </c>
      <c r="H7" s="37">
        <v>0.11</v>
      </c>
      <c r="I7" s="36">
        <v>12</v>
      </c>
      <c r="J7" s="38">
        <v>40</v>
      </c>
      <c r="K7">
        <f t="shared" si="0"/>
        <v>48</v>
      </c>
      <c r="L7">
        <f t="shared" si="1"/>
        <v>160</v>
      </c>
    </row>
    <row r="8" spans="1:12" x14ac:dyDescent="0.3">
      <c r="A8" s="25">
        <v>44390</v>
      </c>
      <c r="B8" s="51">
        <f t="shared" si="2"/>
        <v>2021</v>
      </c>
      <c r="C8" s="30" t="s">
        <v>149</v>
      </c>
      <c r="D8" s="31" t="s">
        <v>163</v>
      </c>
      <c r="E8" s="46" t="s">
        <v>15</v>
      </c>
      <c r="F8" s="47" t="s">
        <v>51</v>
      </c>
      <c r="G8" s="47">
        <v>4</v>
      </c>
      <c r="H8" s="37">
        <v>0.22</v>
      </c>
      <c r="I8" s="36">
        <v>22</v>
      </c>
      <c r="J8" s="38">
        <v>72.5</v>
      </c>
      <c r="K8">
        <f t="shared" si="0"/>
        <v>88</v>
      </c>
      <c r="L8">
        <f t="shared" si="1"/>
        <v>290</v>
      </c>
    </row>
    <row r="9" spans="1:12" x14ac:dyDescent="0.3">
      <c r="A9" s="25">
        <v>44390</v>
      </c>
      <c r="B9" s="51">
        <f t="shared" si="2"/>
        <v>2021</v>
      </c>
      <c r="C9" s="30" t="s">
        <v>149</v>
      </c>
      <c r="D9" s="31" t="s">
        <v>163</v>
      </c>
      <c r="E9" s="46" t="s">
        <v>15</v>
      </c>
      <c r="F9" s="47" t="s">
        <v>51</v>
      </c>
      <c r="G9" s="47">
        <v>4</v>
      </c>
      <c r="H9" s="37">
        <v>0.22</v>
      </c>
      <c r="I9" s="36">
        <v>26</v>
      </c>
      <c r="J9" s="38">
        <v>72.5</v>
      </c>
      <c r="K9">
        <f t="shared" si="0"/>
        <v>104</v>
      </c>
      <c r="L9">
        <f t="shared" si="1"/>
        <v>290</v>
      </c>
    </row>
    <row r="10" spans="1:12" x14ac:dyDescent="0.3">
      <c r="A10" s="25">
        <v>44390</v>
      </c>
      <c r="B10" s="51">
        <f t="shared" si="2"/>
        <v>2021</v>
      </c>
      <c r="C10" s="30" t="s">
        <v>149</v>
      </c>
      <c r="D10" s="31" t="s">
        <v>163</v>
      </c>
      <c r="E10" s="46" t="s">
        <v>15</v>
      </c>
      <c r="F10" s="47" t="s">
        <v>51</v>
      </c>
      <c r="G10" s="47">
        <v>4</v>
      </c>
      <c r="H10" s="37">
        <v>0.22</v>
      </c>
      <c r="I10" s="36">
        <v>28</v>
      </c>
      <c r="J10" s="38">
        <v>72.5</v>
      </c>
      <c r="K10">
        <f t="shared" si="0"/>
        <v>112</v>
      </c>
      <c r="L10">
        <f t="shared" si="1"/>
        <v>290</v>
      </c>
    </row>
    <row r="11" spans="1:12" x14ac:dyDescent="0.3">
      <c r="A11" s="25">
        <v>44390</v>
      </c>
      <c r="B11" s="51">
        <f t="shared" si="2"/>
        <v>2021</v>
      </c>
      <c r="C11" s="30" t="s">
        <v>149</v>
      </c>
      <c r="D11" s="31" t="s">
        <v>46</v>
      </c>
      <c r="E11" s="47" t="s">
        <v>15</v>
      </c>
      <c r="F11" s="47" t="s">
        <v>50</v>
      </c>
      <c r="G11" s="47" t="str">
        <f>IF(F11="IAA","Indiquez un indice d'abondance","/")</f>
        <v>/</v>
      </c>
      <c r="H11" s="37">
        <v>0.11</v>
      </c>
      <c r="I11" s="36">
        <v>20</v>
      </c>
      <c r="J11" s="38">
        <v>40</v>
      </c>
      <c r="K11" t="str">
        <f t="shared" si="0"/>
        <v/>
      </c>
      <c r="L11" t="str">
        <f t="shared" si="1"/>
        <v/>
      </c>
    </row>
    <row r="12" spans="1:12" s="4" customFormat="1" x14ac:dyDescent="0.3">
      <c r="A12" s="25">
        <v>44390</v>
      </c>
      <c r="B12" s="51">
        <f t="shared" si="2"/>
        <v>2021</v>
      </c>
      <c r="C12" s="30" t="s">
        <v>149</v>
      </c>
      <c r="D12" s="31" t="s">
        <v>162</v>
      </c>
      <c r="E12" s="47" t="s">
        <v>15</v>
      </c>
      <c r="F12" s="47" t="s">
        <v>51</v>
      </c>
      <c r="G12" s="47">
        <v>2</v>
      </c>
      <c r="H12" s="37">
        <v>0.75</v>
      </c>
      <c r="I12" s="36">
        <v>28</v>
      </c>
      <c r="J12" s="38">
        <v>272.5</v>
      </c>
      <c r="K12">
        <f t="shared" si="0"/>
        <v>56</v>
      </c>
      <c r="L12">
        <f t="shared" si="1"/>
        <v>545</v>
      </c>
    </row>
    <row r="13" spans="1:12" s="4" customFormat="1" x14ac:dyDescent="0.3">
      <c r="A13" s="25">
        <v>44390</v>
      </c>
      <c r="B13" s="51">
        <f t="shared" si="2"/>
        <v>2021</v>
      </c>
      <c r="C13" s="30" t="s">
        <v>149</v>
      </c>
      <c r="D13" s="31" t="s">
        <v>164</v>
      </c>
      <c r="E13" s="47" t="s">
        <v>15</v>
      </c>
      <c r="F13" s="47" t="s">
        <v>51</v>
      </c>
      <c r="G13" s="47">
        <v>2</v>
      </c>
      <c r="H13" s="37">
        <v>0.77</v>
      </c>
      <c r="I13" s="36">
        <v>130</v>
      </c>
      <c r="J13" s="38">
        <v>225</v>
      </c>
      <c r="K13">
        <f t="shared" si="0"/>
        <v>260</v>
      </c>
      <c r="L13">
        <f t="shared" si="1"/>
        <v>450</v>
      </c>
    </row>
    <row r="14" spans="1:12" s="4" customFormat="1" x14ac:dyDescent="0.3">
      <c r="A14" s="25">
        <v>44390</v>
      </c>
      <c r="B14" s="51">
        <f t="shared" si="2"/>
        <v>2021</v>
      </c>
      <c r="C14" s="30" t="s">
        <v>149</v>
      </c>
      <c r="D14" s="31" t="s">
        <v>163</v>
      </c>
      <c r="E14" s="47" t="s">
        <v>15</v>
      </c>
      <c r="F14" s="47" t="s">
        <v>51</v>
      </c>
      <c r="G14" s="47">
        <v>3</v>
      </c>
      <c r="H14" s="37">
        <v>0.88</v>
      </c>
      <c r="I14" s="36">
        <v>125</v>
      </c>
      <c r="J14" s="38">
        <v>315</v>
      </c>
      <c r="K14">
        <f t="shared" si="0"/>
        <v>375</v>
      </c>
      <c r="L14">
        <f t="shared" si="1"/>
        <v>945</v>
      </c>
    </row>
    <row r="15" spans="1:12" s="4" customFormat="1" x14ac:dyDescent="0.3">
      <c r="A15" s="25">
        <v>44390</v>
      </c>
      <c r="B15" s="51">
        <f t="shared" si="2"/>
        <v>2021</v>
      </c>
      <c r="C15" s="30" t="s">
        <v>149</v>
      </c>
      <c r="D15" s="31" t="s">
        <v>8</v>
      </c>
      <c r="E15" s="47" t="s">
        <v>15</v>
      </c>
      <c r="F15" s="47" t="s">
        <v>50</v>
      </c>
      <c r="G15" s="47" t="str">
        <f>IF(F15="IAA","Indiquez un indice d'abondance","/")</f>
        <v>/</v>
      </c>
      <c r="H15" s="37">
        <v>0.18</v>
      </c>
      <c r="I15" s="36">
        <v>20</v>
      </c>
      <c r="J15" s="38">
        <v>40</v>
      </c>
      <c r="K15" t="str">
        <f t="shared" si="0"/>
        <v/>
      </c>
      <c r="L15" t="str">
        <f t="shared" si="1"/>
        <v/>
      </c>
    </row>
    <row r="16" spans="1:12" s="4" customFormat="1" x14ac:dyDescent="0.3">
      <c r="A16" s="25">
        <v>44390</v>
      </c>
      <c r="B16" s="51">
        <f t="shared" si="2"/>
        <v>2021</v>
      </c>
      <c r="C16" s="30" t="s">
        <v>149</v>
      </c>
      <c r="D16" s="31" t="s">
        <v>162</v>
      </c>
      <c r="E16" s="47" t="s">
        <v>15</v>
      </c>
      <c r="F16" s="47" t="s">
        <v>51</v>
      </c>
      <c r="G16" s="47">
        <v>2</v>
      </c>
      <c r="H16" s="37">
        <v>0.9</v>
      </c>
      <c r="I16" s="36">
        <v>45</v>
      </c>
      <c r="J16" s="38">
        <v>121</v>
      </c>
      <c r="K16">
        <f t="shared" si="0"/>
        <v>90</v>
      </c>
      <c r="L16">
        <f t="shared" si="1"/>
        <v>242</v>
      </c>
    </row>
    <row r="17" spans="1:12" s="4" customFormat="1" x14ac:dyDescent="0.3">
      <c r="A17" s="25">
        <v>44390</v>
      </c>
      <c r="B17" s="51">
        <f t="shared" si="2"/>
        <v>2021</v>
      </c>
      <c r="C17" s="30" t="s">
        <v>149</v>
      </c>
      <c r="D17" s="31" t="s">
        <v>164</v>
      </c>
      <c r="E17" s="47" t="s">
        <v>15</v>
      </c>
      <c r="F17" s="47" t="s">
        <v>51</v>
      </c>
      <c r="G17" s="47">
        <v>1</v>
      </c>
      <c r="H17" s="37">
        <v>0.03</v>
      </c>
      <c r="I17" s="36">
        <v>-5</v>
      </c>
      <c r="J17" s="38">
        <v>11</v>
      </c>
      <c r="K17">
        <f t="shared" si="0"/>
        <v>-5</v>
      </c>
      <c r="L17">
        <f t="shared" si="1"/>
        <v>11</v>
      </c>
    </row>
    <row r="18" spans="1:12" s="4" customFormat="1" x14ac:dyDescent="0.3">
      <c r="A18" s="25">
        <v>44390</v>
      </c>
      <c r="B18" s="51">
        <f t="shared" si="2"/>
        <v>2021</v>
      </c>
      <c r="C18" s="30" t="s">
        <v>149</v>
      </c>
      <c r="D18" s="31" t="s">
        <v>52</v>
      </c>
      <c r="E18" s="47" t="s">
        <v>17</v>
      </c>
      <c r="F18" s="47" t="s">
        <v>4</v>
      </c>
      <c r="G18" s="47" t="str">
        <f>IF(F18="IAA","Indiquez un indice d'abondance","/")</f>
        <v>/</v>
      </c>
      <c r="H18" s="37">
        <v>0.06</v>
      </c>
      <c r="I18" s="36">
        <v>3</v>
      </c>
      <c r="J18" s="38">
        <v>11</v>
      </c>
      <c r="K18" t="str">
        <f t="shared" si="0"/>
        <v/>
      </c>
      <c r="L18" t="str">
        <f t="shared" si="1"/>
        <v/>
      </c>
    </row>
    <row r="19" spans="1:12" s="4" customFormat="1" x14ac:dyDescent="0.3">
      <c r="A19" s="25">
        <v>44390</v>
      </c>
      <c r="B19" s="51">
        <f t="shared" si="2"/>
        <v>2021</v>
      </c>
      <c r="C19" s="30" t="s">
        <v>149</v>
      </c>
      <c r="D19" s="31" t="s">
        <v>53</v>
      </c>
      <c r="E19" s="47" t="s">
        <v>17</v>
      </c>
      <c r="F19" s="47" t="s">
        <v>4</v>
      </c>
      <c r="G19" s="47" t="str">
        <f>IF(F19="IAA","Indiquez un indice d'abondance","/")</f>
        <v>/</v>
      </c>
      <c r="H19" s="37">
        <v>0.12</v>
      </c>
      <c r="I19" s="36">
        <v>3</v>
      </c>
      <c r="J19" s="38">
        <v>17.5</v>
      </c>
      <c r="K19" t="str">
        <f t="shared" si="0"/>
        <v/>
      </c>
      <c r="L19" t="str">
        <f t="shared" si="1"/>
        <v/>
      </c>
    </row>
    <row r="20" spans="1:12" s="4" customFormat="1" x14ac:dyDescent="0.3">
      <c r="A20" s="25">
        <v>44390</v>
      </c>
      <c r="B20" s="51">
        <f t="shared" si="2"/>
        <v>2021</v>
      </c>
      <c r="C20" s="30" t="s">
        <v>149</v>
      </c>
      <c r="D20" s="31" t="s">
        <v>54</v>
      </c>
      <c r="E20" s="47" t="s">
        <v>17</v>
      </c>
      <c r="F20" s="47" t="s">
        <v>4</v>
      </c>
      <c r="G20" s="47" t="str">
        <f>IF(F20="IAA","Indiquez un indice d'abondance","/")</f>
        <v>/</v>
      </c>
      <c r="H20" s="37">
        <v>0.08</v>
      </c>
      <c r="I20" s="36">
        <v>3</v>
      </c>
      <c r="J20" s="38">
        <v>11</v>
      </c>
      <c r="K20" t="str">
        <f t="shared" si="0"/>
        <v/>
      </c>
      <c r="L20" t="str">
        <f t="shared" si="1"/>
        <v/>
      </c>
    </row>
    <row r="21" spans="1:12" s="4" customFormat="1" x14ac:dyDescent="0.3">
      <c r="A21" s="25">
        <v>44390</v>
      </c>
      <c r="B21" s="51">
        <f t="shared" si="2"/>
        <v>2021</v>
      </c>
      <c r="C21" s="30" t="s">
        <v>149</v>
      </c>
      <c r="D21" s="31" t="s">
        <v>162</v>
      </c>
      <c r="E21" s="47" t="s">
        <v>15</v>
      </c>
      <c r="F21" s="47" t="s">
        <v>51</v>
      </c>
      <c r="G21" s="47">
        <v>4</v>
      </c>
      <c r="H21" s="37">
        <v>0.21</v>
      </c>
      <c r="I21" s="36">
        <v>14</v>
      </c>
      <c r="J21" s="38">
        <v>70</v>
      </c>
      <c r="K21">
        <f t="shared" si="0"/>
        <v>56</v>
      </c>
      <c r="L21">
        <f t="shared" si="1"/>
        <v>280</v>
      </c>
    </row>
    <row r="22" spans="1:12" s="4" customFormat="1" x14ac:dyDescent="0.3">
      <c r="A22" s="25">
        <v>44390</v>
      </c>
      <c r="B22" s="51">
        <f t="shared" si="2"/>
        <v>2021</v>
      </c>
      <c r="C22" s="30" t="s">
        <v>149</v>
      </c>
      <c r="D22" s="31" t="s">
        <v>162</v>
      </c>
      <c r="E22" s="47" t="s">
        <v>15</v>
      </c>
      <c r="F22" s="47" t="s">
        <v>51</v>
      </c>
      <c r="G22" s="47">
        <v>3</v>
      </c>
      <c r="H22" s="37">
        <v>0.11</v>
      </c>
      <c r="I22" s="36">
        <v>19</v>
      </c>
      <c r="J22" s="38">
        <v>42.5</v>
      </c>
      <c r="K22">
        <f t="shared" si="0"/>
        <v>57</v>
      </c>
      <c r="L22">
        <f t="shared" si="1"/>
        <v>127.5</v>
      </c>
    </row>
    <row r="23" spans="1:12" s="4" customFormat="1" x14ac:dyDescent="0.3">
      <c r="A23" s="25">
        <v>44390</v>
      </c>
      <c r="B23" s="51">
        <f t="shared" si="2"/>
        <v>2021</v>
      </c>
      <c r="C23" s="30" t="s">
        <v>149</v>
      </c>
      <c r="D23" s="31" t="s">
        <v>164</v>
      </c>
      <c r="E23" s="47" t="s">
        <v>15</v>
      </c>
      <c r="F23" s="47" t="s">
        <v>51</v>
      </c>
      <c r="G23" s="47">
        <v>3</v>
      </c>
      <c r="H23" s="37">
        <v>0.16</v>
      </c>
      <c r="I23" s="36">
        <v>19</v>
      </c>
      <c r="J23" s="38">
        <v>45</v>
      </c>
      <c r="K23">
        <f t="shared" si="0"/>
        <v>57</v>
      </c>
      <c r="L23">
        <f t="shared" si="1"/>
        <v>135</v>
      </c>
    </row>
    <row r="24" spans="1:12" s="4" customFormat="1" x14ac:dyDescent="0.3">
      <c r="A24" s="25">
        <v>44390</v>
      </c>
      <c r="B24" s="51">
        <f t="shared" si="2"/>
        <v>2021</v>
      </c>
      <c r="C24" s="30" t="s">
        <v>149</v>
      </c>
      <c r="D24" s="31" t="s">
        <v>162</v>
      </c>
      <c r="E24" s="47" t="s">
        <v>15</v>
      </c>
      <c r="F24" s="47" t="s">
        <v>51</v>
      </c>
      <c r="G24" s="47">
        <v>3</v>
      </c>
      <c r="H24" s="37">
        <v>0.22</v>
      </c>
      <c r="I24" s="36">
        <v>27</v>
      </c>
      <c r="J24" s="38">
        <v>80</v>
      </c>
      <c r="K24">
        <f t="shared" si="0"/>
        <v>81</v>
      </c>
      <c r="L24">
        <f t="shared" si="1"/>
        <v>240</v>
      </c>
    </row>
    <row r="25" spans="1:12" s="4" customFormat="1" x14ac:dyDescent="0.3">
      <c r="A25" s="25">
        <v>44390</v>
      </c>
      <c r="B25" s="51">
        <f t="shared" si="2"/>
        <v>2021</v>
      </c>
      <c r="C25" s="30" t="s">
        <v>149</v>
      </c>
      <c r="D25" s="31" t="s">
        <v>163</v>
      </c>
      <c r="E25" s="47" t="s">
        <v>15</v>
      </c>
      <c r="F25" s="47" t="s">
        <v>51</v>
      </c>
      <c r="G25" s="47">
        <v>2</v>
      </c>
      <c r="H25" s="37">
        <v>0.22</v>
      </c>
      <c r="I25" s="36">
        <v>37</v>
      </c>
      <c r="J25" s="38">
        <v>100</v>
      </c>
      <c r="K25">
        <f t="shared" si="0"/>
        <v>74</v>
      </c>
      <c r="L25">
        <f t="shared" si="1"/>
        <v>200</v>
      </c>
    </row>
    <row r="26" spans="1:12" s="4" customFormat="1" x14ac:dyDescent="0.3">
      <c r="A26" s="25">
        <v>44390</v>
      </c>
      <c r="B26" s="51">
        <f t="shared" si="2"/>
        <v>2021</v>
      </c>
      <c r="C26" s="30" t="s">
        <v>149</v>
      </c>
      <c r="D26" s="31" t="s">
        <v>55</v>
      </c>
      <c r="E26" s="47" t="s">
        <v>17</v>
      </c>
      <c r="F26" s="47" t="s">
        <v>4</v>
      </c>
      <c r="G26" s="47" t="str">
        <f>IF(F26="IAA","Indiquez un indice d'abondance","/")</f>
        <v>/</v>
      </c>
      <c r="H26" s="37">
        <v>0.35</v>
      </c>
      <c r="I26" s="36">
        <v>18</v>
      </c>
      <c r="J26" s="38">
        <v>62.5</v>
      </c>
      <c r="K26" t="str">
        <f t="shared" si="0"/>
        <v/>
      </c>
      <c r="L26" t="str">
        <f t="shared" si="1"/>
        <v/>
      </c>
    </row>
    <row r="27" spans="1:12" s="4" customFormat="1" x14ac:dyDescent="0.3">
      <c r="A27" s="25">
        <v>44390</v>
      </c>
      <c r="B27" s="51">
        <f t="shared" si="2"/>
        <v>2021</v>
      </c>
      <c r="C27" s="30" t="s">
        <v>149</v>
      </c>
      <c r="D27" s="31" t="s">
        <v>56</v>
      </c>
      <c r="E27" s="47" t="s">
        <v>17</v>
      </c>
      <c r="F27" s="47" t="s">
        <v>4</v>
      </c>
      <c r="G27" s="47" t="str">
        <f>IF(F27="IAA","Indiquez un indice d'abondance","/")</f>
        <v>/</v>
      </c>
      <c r="H27" s="37">
        <v>0.63</v>
      </c>
      <c r="I27" s="36">
        <v>20</v>
      </c>
      <c r="J27" s="38">
        <v>145.5</v>
      </c>
      <c r="K27" t="str">
        <f t="shared" si="0"/>
        <v/>
      </c>
      <c r="L27" t="str">
        <f t="shared" si="1"/>
        <v/>
      </c>
    </row>
    <row r="28" spans="1:12" s="4" customFormat="1" x14ac:dyDescent="0.3">
      <c r="A28" s="25">
        <v>44390</v>
      </c>
      <c r="B28" s="51">
        <f t="shared" si="2"/>
        <v>2021</v>
      </c>
      <c r="C28" s="30" t="s">
        <v>149</v>
      </c>
      <c r="D28" s="31" t="s">
        <v>57</v>
      </c>
      <c r="E28" s="47" t="s">
        <v>17</v>
      </c>
      <c r="F28" s="47" t="s">
        <v>4</v>
      </c>
      <c r="G28" s="47" t="str">
        <f>IF(F28="IAA","Indiquez un indice d'abondance","/")</f>
        <v>/</v>
      </c>
      <c r="H28" s="37">
        <v>0.05</v>
      </c>
      <c r="I28" s="36">
        <v>3</v>
      </c>
      <c r="J28" s="38">
        <v>6.5</v>
      </c>
      <c r="K28" t="str">
        <f t="shared" si="0"/>
        <v/>
      </c>
      <c r="L28" t="str">
        <f t="shared" si="1"/>
        <v/>
      </c>
    </row>
    <row r="29" spans="1:12" s="4" customFormat="1" x14ac:dyDescent="0.3">
      <c r="A29" s="25">
        <v>44390</v>
      </c>
      <c r="B29" s="51">
        <f t="shared" si="2"/>
        <v>2021</v>
      </c>
      <c r="C29" s="30" t="s">
        <v>149</v>
      </c>
      <c r="D29" s="31" t="s">
        <v>164</v>
      </c>
      <c r="E29" s="47" t="s">
        <v>15</v>
      </c>
      <c r="F29" s="47" t="s">
        <v>51</v>
      </c>
      <c r="G29" s="47">
        <v>3</v>
      </c>
      <c r="H29" s="37">
        <v>0.8</v>
      </c>
      <c r="I29" s="36">
        <v>200</v>
      </c>
      <c r="J29" s="38">
        <v>340</v>
      </c>
      <c r="K29">
        <f t="shared" si="0"/>
        <v>600</v>
      </c>
      <c r="L29">
        <f t="shared" si="1"/>
        <v>1020</v>
      </c>
    </row>
    <row r="30" spans="1:12" s="4" customFormat="1" x14ac:dyDescent="0.3">
      <c r="A30" s="25">
        <v>44390</v>
      </c>
      <c r="B30" s="51">
        <f t="shared" si="2"/>
        <v>2021</v>
      </c>
      <c r="C30" s="30" t="s">
        <v>149</v>
      </c>
      <c r="D30" s="31" t="s">
        <v>58</v>
      </c>
      <c r="E30" s="47" t="s">
        <v>17</v>
      </c>
      <c r="F30" s="47" t="s">
        <v>4</v>
      </c>
      <c r="G30" s="47" t="str">
        <f>IF(F30="IAA","Indiquez un indice d'abondance","/")</f>
        <v>/</v>
      </c>
      <c r="H30" s="37">
        <v>0.25</v>
      </c>
      <c r="I30" s="36">
        <v>3</v>
      </c>
      <c r="J30" s="38">
        <v>35</v>
      </c>
      <c r="K30" t="str">
        <f t="shared" si="0"/>
        <v/>
      </c>
      <c r="L30" t="str">
        <f t="shared" si="1"/>
        <v/>
      </c>
    </row>
    <row r="31" spans="1:12" s="4" customFormat="1" x14ac:dyDescent="0.3">
      <c r="A31" s="25">
        <v>44390</v>
      </c>
      <c r="B31" s="51">
        <f t="shared" si="2"/>
        <v>2021</v>
      </c>
      <c r="C31" s="30" t="s">
        <v>149</v>
      </c>
      <c r="D31" s="31" t="s">
        <v>59</v>
      </c>
      <c r="E31" s="47" t="s">
        <v>17</v>
      </c>
      <c r="F31" s="47" t="s">
        <v>4</v>
      </c>
      <c r="G31" s="47" t="str">
        <f>IF(F31="IAA","Indiquez un indice d'abondance","/")</f>
        <v>/</v>
      </c>
      <c r="H31" s="37">
        <v>0.57999999999999996</v>
      </c>
      <c r="I31" s="36">
        <v>3</v>
      </c>
      <c r="J31" s="38">
        <v>74</v>
      </c>
      <c r="K31" t="str">
        <f t="shared" si="0"/>
        <v/>
      </c>
      <c r="L31" t="str">
        <f t="shared" si="1"/>
        <v/>
      </c>
    </row>
    <row r="32" spans="1:12" s="4" customFormat="1" x14ac:dyDescent="0.3">
      <c r="A32" s="25">
        <v>44390</v>
      </c>
      <c r="B32" s="51">
        <f t="shared" si="2"/>
        <v>2021</v>
      </c>
      <c r="C32" s="30" t="s">
        <v>149</v>
      </c>
      <c r="D32" s="31" t="s">
        <v>60</v>
      </c>
      <c r="E32" s="47" t="s">
        <v>17</v>
      </c>
      <c r="F32" s="47" t="s">
        <v>4</v>
      </c>
      <c r="G32" s="47" t="str">
        <f>IF(F32="IAA","Indiquez un indice d'abondance","/")</f>
        <v>/</v>
      </c>
      <c r="H32" s="37">
        <v>0.28999999999999998</v>
      </c>
      <c r="I32" s="36">
        <v>3</v>
      </c>
      <c r="J32" s="38">
        <v>22.5</v>
      </c>
      <c r="K32" t="str">
        <f t="shared" si="0"/>
        <v/>
      </c>
      <c r="L32" t="str">
        <f t="shared" si="1"/>
        <v/>
      </c>
    </row>
    <row r="33" spans="1:12" s="4" customFormat="1" x14ac:dyDescent="0.3">
      <c r="A33" s="25">
        <v>44390</v>
      </c>
      <c r="B33" s="51">
        <f t="shared" si="2"/>
        <v>2021</v>
      </c>
      <c r="C33" s="30" t="s">
        <v>149</v>
      </c>
      <c r="D33" s="31" t="s">
        <v>162</v>
      </c>
      <c r="E33" s="47" t="s">
        <v>15</v>
      </c>
      <c r="F33" s="47" t="s">
        <v>51</v>
      </c>
      <c r="G33" s="47">
        <v>2</v>
      </c>
      <c r="H33" s="37">
        <v>0.04</v>
      </c>
      <c r="I33" s="36">
        <v>8</v>
      </c>
      <c r="J33" s="38">
        <v>14</v>
      </c>
      <c r="K33">
        <f t="shared" si="0"/>
        <v>16</v>
      </c>
      <c r="L33">
        <f t="shared" si="1"/>
        <v>28</v>
      </c>
    </row>
    <row r="34" spans="1:12" s="4" customFormat="1" x14ac:dyDescent="0.3">
      <c r="A34" s="25">
        <v>44390</v>
      </c>
      <c r="B34" s="51">
        <f t="shared" si="2"/>
        <v>2021</v>
      </c>
      <c r="C34" s="30" t="s">
        <v>149</v>
      </c>
      <c r="D34" s="31" t="s">
        <v>162</v>
      </c>
      <c r="E34" s="47" t="s">
        <v>15</v>
      </c>
      <c r="F34" s="47" t="s">
        <v>51</v>
      </c>
      <c r="G34" s="47">
        <v>2</v>
      </c>
      <c r="H34" s="37">
        <v>0.23499999999999999</v>
      </c>
      <c r="I34" s="36">
        <v>30</v>
      </c>
      <c r="J34" s="38">
        <v>92.5</v>
      </c>
      <c r="K34">
        <f t="shared" si="0"/>
        <v>60</v>
      </c>
      <c r="L34">
        <f t="shared" si="1"/>
        <v>185</v>
      </c>
    </row>
    <row r="35" spans="1:12" s="4" customFormat="1" x14ac:dyDescent="0.3">
      <c r="A35" s="25">
        <v>44390</v>
      </c>
      <c r="B35" s="51">
        <f t="shared" si="2"/>
        <v>2021</v>
      </c>
      <c r="C35" s="30" t="s">
        <v>149</v>
      </c>
      <c r="D35" s="31" t="s">
        <v>164</v>
      </c>
      <c r="E35" s="47" t="s">
        <v>15</v>
      </c>
      <c r="F35" s="47" t="s">
        <v>51</v>
      </c>
      <c r="G35" s="47">
        <v>1</v>
      </c>
      <c r="H35" s="37">
        <v>0.04</v>
      </c>
      <c r="I35" s="36">
        <v>-18</v>
      </c>
      <c r="J35" s="38">
        <v>19</v>
      </c>
      <c r="K35">
        <f t="shared" si="0"/>
        <v>-18</v>
      </c>
      <c r="L35">
        <f t="shared" si="1"/>
        <v>19</v>
      </c>
    </row>
    <row r="36" spans="1:12" s="4" customFormat="1" x14ac:dyDescent="0.3">
      <c r="A36" s="25">
        <v>44390</v>
      </c>
      <c r="B36" s="51">
        <f t="shared" si="2"/>
        <v>2021</v>
      </c>
      <c r="C36" s="30" t="s">
        <v>149</v>
      </c>
      <c r="D36" s="31" t="s">
        <v>164</v>
      </c>
      <c r="E36" s="47" t="s">
        <v>15</v>
      </c>
      <c r="F36" s="47" t="s">
        <v>51</v>
      </c>
      <c r="G36" s="47">
        <v>1</v>
      </c>
      <c r="H36" s="37">
        <v>0.28000000000000003</v>
      </c>
      <c r="I36" s="36">
        <v>30</v>
      </c>
      <c r="J36" s="38">
        <v>90</v>
      </c>
      <c r="K36">
        <f t="shared" si="0"/>
        <v>30</v>
      </c>
      <c r="L36">
        <f t="shared" si="1"/>
        <v>90</v>
      </c>
    </row>
    <row r="37" spans="1:12" s="4" customFormat="1" x14ac:dyDescent="0.3">
      <c r="A37" s="25">
        <v>44390</v>
      </c>
      <c r="B37" s="51">
        <f t="shared" si="2"/>
        <v>2021</v>
      </c>
      <c r="C37" s="30" t="s">
        <v>149</v>
      </c>
      <c r="D37" s="31" t="s">
        <v>164</v>
      </c>
      <c r="E37" s="47" t="s">
        <v>15</v>
      </c>
      <c r="F37" s="47" t="s">
        <v>51</v>
      </c>
      <c r="G37" s="47">
        <v>1</v>
      </c>
      <c r="H37" s="37">
        <v>0.15</v>
      </c>
      <c r="I37" s="36">
        <v>0</v>
      </c>
      <c r="J37" s="38">
        <v>55.5</v>
      </c>
      <c r="K37">
        <f t="shared" si="0"/>
        <v>0</v>
      </c>
      <c r="L37">
        <f t="shared" si="1"/>
        <v>55.5</v>
      </c>
    </row>
    <row r="38" spans="1:12" s="4" customFormat="1" x14ac:dyDescent="0.3">
      <c r="A38" s="25">
        <v>44390</v>
      </c>
      <c r="B38" s="51">
        <f t="shared" si="2"/>
        <v>2021</v>
      </c>
      <c r="C38" s="30" t="s">
        <v>149</v>
      </c>
      <c r="D38" s="31" t="s">
        <v>162</v>
      </c>
      <c r="E38" s="47" t="s">
        <v>15</v>
      </c>
      <c r="F38" s="47" t="s">
        <v>51</v>
      </c>
      <c r="G38" s="47">
        <v>2</v>
      </c>
      <c r="H38" s="37">
        <v>0.12</v>
      </c>
      <c r="I38" s="36">
        <v>8</v>
      </c>
      <c r="J38" s="38">
        <v>50</v>
      </c>
      <c r="K38">
        <f t="shared" si="0"/>
        <v>16</v>
      </c>
      <c r="L38">
        <f t="shared" si="1"/>
        <v>100</v>
      </c>
    </row>
    <row r="39" spans="1:12" s="4" customFormat="1" x14ac:dyDescent="0.3">
      <c r="A39" s="26">
        <v>44383</v>
      </c>
      <c r="B39" s="51">
        <f t="shared" si="2"/>
        <v>2021</v>
      </c>
      <c r="C39" s="30" t="s">
        <v>150</v>
      </c>
      <c r="D39" s="27" t="s">
        <v>61</v>
      </c>
      <c r="E39" s="46" t="s">
        <v>15</v>
      </c>
      <c r="F39" s="47" t="s">
        <v>50</v>
      </c>
      <c r="G39" s="47" t="str">
        <f>IF(F39="IAA","Indiquez un indice d'abondance","/")</f>
        <v>/</v>
      </c>
      <c r="H39" s="37"/>
      <c r="I39" s="36">
        <v>3</v>
      </c>
      <c r="J39" s="38">
        <v>37.5</v>
      </c>
      <c r="K39" t="str">
        <f t="shared" si="0"/>
        <v/>
      </c>
      <c r="L39" t="str">
        <f t="shared" si="1"/>
        <v/>
      </c>
    </row>
    <row r="40" spans="1:12" x14ac:dyDescent="0.3">
      <c r="A40" s="26">
        <v>44383</v>
      </c>
      <c r="B40" s="51">
        <f t="shared" si="2"/>
        <v>2021</v>
      </c>
      <c r="C40" s="30" t="s">
        <v>150</v>
      </c>
      <c r="D40" s="27" t="s">
        <v>5</v>
      </c>
      <c r="E40" s="46" t="s">
        <v>16</v>
      </c>
      <c r="F40" s="46" t="s">
        <v>4</v>
      </c>
      <c r="G40" s="47" t="str">
        <f>IF(F40="IAA","Indiquez un indice d'abondance","/")</f>
        <v>/</v>
      </c>
      <c r="H40" s="37"/>
      <c r="I40" s="36">
        <v>30</v>
      </c>
      <c r="J40" s="38">
        <v>95</v>
      </c>
      <c r="K40" t="str">
        <f t="shared" si="0"/>
        <v/>
      </c>
      <c r="L40" t="str">
        <f t="shared" si="1"/>
        <v/>
      </c>
    </row>
    <row r="41" spans="1:12" x14ac:dyDescent="0.3">
      <c r="A41" s="26">
        <v>44383</v>
      </c>
      <c r="B41" s="51">
        <f t="shared" si="2"/>
        <v>2021</v>
      </c>
      <c r="C41" s="30" t="s">
        <v>150</v>
      </c>
      <c r="D41" s="27" t="s">
        <v>6</v>
      </c>
      <c r="E41" s="46" t="s">
        <v>15</v>
      </c>
      <c r="F41" s="47" t="s">
        <v>50</v>
      </c>
      <c r="G41" s="47" t="str">
        <f>IF(F41="IAA","Indiquez un indice d'abondance","/")</f>
        <v>/</v>
      </c>
      <c r="H41" s="37"/>
      <c r="I41" s="36">
        <v>20</v>
      </c>
      <c r="J41" s="39">
        <v>94.5</v>
      </c>
      <c r="K41" t="str">
        <f t="shared" si="0"/>
        <v/>
      </c>
      <c r="L41" t="str">
        <f t="shared" si="1"/>
        <v/>
      </c>
    </row>
    <row r="42" spans="1:12" x14ac:dyDescent="0.3">
      <c r="A42" s="26">
        <v>44383</v>
      </c>
      <c r="B42" s="51">
        <f t="shared" si="2"/>
        <v>2021</v>
      </c>
      <c r="C42" s="30" t="s">
        <v>150</v>
      </c>
      <c r="D42" s="31" t="s">
        <v>164</v>
      </c>
      <c r="E42" s="46" t="s">
        <v>15</v>
      </c>
      <c r="F42" s="47" t="s">
        <v>51</v>
      </c>
      <c r="G42" s="47">
        <v>1</v>
      </c>
      <c r="H42" s="37"/>
      <c r="I42" s="36">
        <v>-1.5</v>
      </c>
      <c r="J42" s="39">
        <v>48</v>
      </c>
      <c r="K42">
        <f t="shared" si="0"/>
        <v>-1.5</v>
      </c>
      <c r="L42">
        <f t="shared" si="1"/>
        <v>48</v>
      </c>
    </row>
    <row r="43" spans="1:12" x14ac:dyDescent="0.3">
      <c r="A43" s="26">
        <v>44383</v>
      </c>
      <c r="B43" s="51">
        <f t="shared" si="2"/>
        <v>2021</v>
      </c>
      <c r="C43" s="30" t="s">
        <v>150</v>
      </c>
      <c r="D43" s="27" t="s">
        <v>7</v>
      </c>
      <c r="E43" s="46" t="s">
        <v>16</v>
      </c>
      <c r="F43" s="46" t="s">
        <v>4</v>
      </c>
      <c r="G43" s="47" t="str">
        <f>IF(F43="IAA","Indiquez un indice d'abondance","/")</f>
        <v>/</v>
      </c>
      <c r="H43" s="37"/>
      <c r="I43" s="36">
        <v>15</v>
      </c>
      <c r="J43" s="39">
        <v>70</v>
      </c>
      <c r="K43" t="str">
        <f t="shared" si="0"/>
        <v/>
      </c>
      <c r="L43" t="str">
        <f t="shared" si="1"/>
        <v/>
      </c>
    </row>
    <row r="44" spans="1:12" x14ac:dyDescent="0.3">
      <c r="A44" s="26">
        <v>44383</v>
      </c>
      <c r="B44" s="51">
        <f t="shared" si="2"/>
        <v>2021</v>
      </c>
      <c r="C44" s="30" t="s">
        <v>150</v>
      </c>
      <c r="D44" s="27" t="s">
        <v>8</v>
      </c>
      <c r="E44" s="46" t="s">
        <v>15</v>
      </c>
      <c r="F44" s="47" t="s">
        <v>50</v>
      </c>
      <c r="G44" s="47" t="str">
        <f>IF(F44="IAA","Indiquez un indice d'abondance","/")</f>
        <v>/</v>
      </c>
      <c r="H44" s="37"/>
      <c r="I44" s="36">
        <v>20</v>
      </c>
      <c r="J44" s="39">
        <v>48</v>
      </c>
      <c r="K44" t="str">
        <f t="shared" si="0"/>
        <v/>
      </c>
      <c r="L44" t="str">
        <f t="shared" si="1"/>
        <v/>
      </c>
    </row>
    <row r="45" spans="1:12" x14ac:dyDescent="0.3">
      <c r="A45" s="26">
        <v>44383</v>
      </c>
      <c r="B45" s="51">
        <f t="shared" si="2"/>
        <v>2021</v>
      </c>
      <c r="C45" s="30" t="s">
        <v>150</v>
      </c>
      <c r="D45" s="27" t="s">
        <v>3</v>
      </c>
      <c r="E45" s="46" t="s">
        <v>16</v>
      </c>
      <c r="F45" s="46" t="s">
        <v>4</v>
      </c>
      <c r="G45" s="47" t="str">
        <f>IF(F45="IAA","Indiquez un indice d'abondance","/")</f>
        <v>/</v>
      </c>
      <c r="H45" s="37"/>
      <c r="I45" s="36">
        <v>40</v>
      </c>
      <c r="J45" s="38">
        <v>116</v>
      </c>
      <c r="K45" t="str">
        <f t="shared" si="0"/>
        <v/>
      </c>
      <c r="L45" t="str">
        <f t="shared" si="1"/>
        <v/>
      </c>
    </row>
    <row r="46" spans="1:12" x14ac:dyDescent="0.3">
      <c r="A46" s="26">
        <v>44383</v>
      </c>
      <c r="B46" s="51">
        <f t="shared" si="2"/>
        <v>2021</v>
      </c>
      <c r="C46" s="30" t="s">
        <v>150</v>
      </c>
      <c r="D46" s="27" t="s">
        <v>9</v>
      </c>
      <c r="E46" s="46" t="s">
        <v>15</v>
      </c>
      <c r="F46" s="47" t="s">
        <v>50</v>
      </c>
      <c r="G46" s="47" t="str">
        <f>IF(F46="IAA","Indiquez un indice d'abondance","/")</f>
        <v>/</v>
      </c>
      <c r="H46" s="37"/>
      <c r="I46" s="36">
        <v>0</v>
      </c>
      <c r="J46" s="39">
        <v>48</v>
      </c>
      <c r="K46" t="str">
        <f t="shared" si="0"/>
        <v/>
      </c>
      <c r="L46" t="str">
        <f t="shared" si="1"/>
        <v/>
      </c>
    </row>
    <row r="47" spans="1:12" x14ac:dyDescent="0.3">
      <c r="A47" s="26">
        <v>44383</v>
      </c>
      <c r="B47" s="51">
        <f t="shared" si="2"/>
        <v>2021</v>
      </c>
      <c r="C47" s="30" t="s">
        <v>150</v>
      </c>
      <c r="D47" s="31" t="s">
        <v>162</v>
      </c>
      <c r="E47" s="46" t="s">
        <v>15</v>
      </c>
      <c r="F47" s="47" t="s">
        <v>51</v>
      </c>
      <c r="G47" s="47">
        <v>2</v>
      </c>
      <c r="H47" s="37"/>
      <c r="I47" s="36">
        <v>6</v>
      </c>
      <c r="J47" s="39">
        <v>58.1</v>
      </c>
      <c r="K47">
        <f t="shared" si="0"/>
        <v>12</v>
      </c>
      <c r="L47">
        <f t="shared" si="1"/>
        <v>116.2</v>
      </c>
    </row>
    <row r="48" spans="1:12" x14ac:dyDescent="0.3">
      <c r="A48" s="26">
        <v>44383</v>
      </c>
      <c r="B48" s="51">
        <f t="shared" si="2"/>
        <v>2021</v>
      </c>
      <c r="C48" s="30" t="s">
        <v>150</v>
      </c>
      <c r="D48" s="27" t="s">
        <v>10</v>
      </c>
      <c r="E48" s="46" t="s">
        <v>15</v>
      </c>
      <c r="F48" s="47" t="s">
        <v>50</v>
      </c>
      <c r="G48" s="47" t="str">
        <f>IF(F48="IAA","Indiquez un indice d'abondance","/")</f>
        <v>/</v>
      </c>
      <c r="H48" s="37"/>
      <c r="I48" s="36">
        <v>20</v>
      </c>
      <c r="J48" s="39">
        <v>48.1</v>
      </c>
      <c r="K48" t="str">
        <f t="shared" si="0"/>
        <v/>
      </c>
      <c r="L48" t="str">
        <f t="shared" si="1"/>
        <v/>
      </c>
    </row>
    <row r="49" spans="1:12" x14ac:dyDescent="0.3">
      <c r="A49" s="26">
        <v>44383</v>
      </c>
      <c r="B49" s="51">
        <f t="shared" si="2"/>
        <v>2021</v>
      </c>
      <c r="C49" s="30" t="s">
        <v>150</v>
      </c>
      <c r="D49" s="31" t="s">
        <v>163</v>
      </c>
      <c r="E49" s="46" t="s">
        <v>15</v>
      </c>
      <c r="F49" s="47" t="s">
        <v>51</v>
      </c>
      <c r="G49" s="47">
        <v>4</v>
      </c>
      <c r="H49" s="37"/>
      <c r="I49" s="36">
        <v>15</v>
      </c>
      <c r="J49" s="38">
        <v>72.5</v>
      </c>
      <c r="K49">
        <f t="shared" si="0"/>
        <v>60</v>
      </c>
      <c r="L49">
        <f t="shared" si="1"/>
        <v>290</v>
      </c>
    </row>
    <row r="50" spans="1:12" x14ac:dyDescent="0.3">
      <c r="A50" s="26">
        <v>44383</v>
      </c>
      <c r="B50" s="51">
        <f t="shared" si="2"/>
        <v>2021</v>
      </c>
      <c r="C50" s="30" t="s">
        <v>150</v>
      </c>
      <c r="D50" s="31" t="s">
        <v>162</v>
      </c>
      <c r="E50" s="46" t="s">
        <v>15</v>
      </c>
      <c r="F50" s="47" t="s">
        <v>51</v>
      </c>
      <c r="G50" s="47">
        <v>4</v>
      </c>
      <c r="H50" s="37"/>
      <c r="I50" s="36">
        <v>7</v>
      </c>
      <c r="J50" s="39">
        <v>83</v>
      </c>
      <c r="K50">
        <f t="shared" si="0"/>
        <v>28</v>
      </c>
      <c r="L50">
        <f t="shared" si="1"/>
        <v>332</v>
      </c>
    </row>
    <row r="51" spans="1:12" x14ac:dyDescent="0.3">
      <c r="A51" s="26">
        <v>44383</v>
      </c>
      <c r="B51" s="51">
        <f t="shared" si="2"/>
        <v>2021</v>
      </c>
      <c r="C51" s="30" t="s">
        <v>150</v>
      </c>
      <c r="D51" s="27" t="s">
        <v>11</v>
      </c>
      <c r="E51" s="46" t="s">
        <v>17</v>
      </c>
      <c r="F51" s="46" t="s">
        <v>4</v>
      </c>
      <c r="G51" s="47" t="str">
        <f>IF(F51="IAA","Indiquez un indice d'abondance","/")</f>
        <v>/</v>
      </c>
      <c r="H51" s="37"/>
      <c r="I51" s="36">
        <v>3</v>
      </c>
      <c r="J51" s="38">
        <v>12.8</v>
      </c>
      <c r="K51" t="str">
        <f t="shared" si="0"/>
        <v/>
      </c>
      <c r="L51" t="str">
        <f t="shared" si="1"/>
        <v/>
      </c>
    </row>
    <row r="52" spans="1:12" x14ac:dyDescent="0.3">
      <c r="A52" s="26">
        <v>44383</v>
      </c>
      <c r="B52" s="51">
        <f t="shared" si="2"/>
        <v>2021</v>
      </c>
      <c r="C52" s="30" t="s">
        <v>150</v>
      </c>
      <c r="D52" s="31" t="s">
        <v>162</v>
      </c>
      <c r="E52" s="46" t="s">
        <v>15</v>
      </c>
      <c r="F52" s="47" t="s">
        <v>51</v>
      </c>
      <c r="G52" s="47">
        <v>2</v>
      </c>
      <c r="H52" s="37"/>
      <c r="I52" s="36">
        <v>-2.5</v>
      </c>
      <c r="J52" s="39">
        <v>75.8</v>
      </c>
      <c r="K52">
        <f t="shared" si="0"/>
        <v>-5</v>
      </c>
      <c r="L52">
        <f t="shared" si="1"/>
        <v>151.6</v>
      </c>
    </row>
    <row r="53" spans="1:12" x14ac:dyDescent="0.3">
      <c r="A53" s="26">
        <v>44383</v>
      </c>
      <c r="B53" s="51">
        <f t="shared" si="2"/>
        <v>2021</v>
      </c>
      <c r="C53" s="30" t="s">
        <v>150</v>
      </c>
      <c r="D53" s="31" t="s">
        <v>162</v>
      </c>
      <c r="E53" s="46" t="s">
        <v>15</v>
      </c>
      <c r="F53" s="47" t="s">
        <v>51</v>
      </c>
      <c r="G53" s="47">
        <v>2</v>
      </c>
      <c r="H53" s="37"/>
      <c r="I53" s="36">
        <v>-2.5</v>
      </c>
      <c r="J53" s="39">
        <v>75.8</v>
      </c>
      <c r="K53">
        <f t="shared" si="0"/>
        <v>-5</v>
      </c>
      <c r="L53">
        <f t="shared" si="1"/>
        <v>151.6</v>
      </c>
    </row>
    <row r="54" spans="1:12" x14ac:dyDescent="0.3">
      <c r="A54" s="26">
        <v>44383</v>
      </c>
      <c r="B54" s="51">
        <f t="shared" si="2"/>
        <v>2021</v>
      </c>
      <c r="C54" s="30" t="s">
        <v>150</v>
      </c>
      <c r="D54" s="31" t="s">
        <v>162</v>
      </c>
      <c r="E54" s="46" t="s">
        <v>15</v>
      </c>
      <c r="F54" s="47" t="s">
        <v>51</v>
      </c>
      <c r="G54" s="47">
        <v>1</v>
      </c>
      <c r="H54" s="37"/>
      <c r="I54" s="36">
        <v>3</v>
      </c>
      <c r="J54" s="39">
        <v>53</v>
      </c>
      <c r="K54">
        <f t="shared" si="0"/>
        <v>3</v>
      </c>
      <c r="L54">
        <f t="shared" si="1"/>
        <v>53</v>
      </c>
    </row>
    <row r="55" spans="1:12" x14ac:dyDescent="0.3">
      <c r="A55" s="26">
        <v>44383</v>
      </c>
      <c r="B55" s="51">
        <f t="shared" si="2"/>
        <v>2021</v>
      </c>
      <c r="C55" s="30" t="s">
        <v>150</v>
      </c>
      <c r="D55" s="27" t="s">
        <v>12</v>
      </c>
      <c r="E55" s="46" t="s">
        <v>15</v>
      </c>
      <c r="F55" s="47" t="s">
        <v>50</v>
      </c>
      <c r="G55" s="47" t="str">
        <f>IF(F55="IAA","Indiquez un indice d'abondance","/")</f>
        <v>/</v>
      </c>
      <c r="H55" s="37"/>
      <c r="I55" s="36">
        <v>18</v>
      </c>
      <c r="J55" s="39">
        <v>40</v>
      </c>
      <c r="K55" t="str">
        <f t="shared" si="0"/>
        <v/>
      </c>
      <c r="L55" t="str">
        <f t="shared" si="1"/>
        <v/>
      </c>
    </row>
    <row r="56" spans="1:12" x14ac:dyDescent="0.3">
      <c r="A56" s="26">
        <v>44383</v>
      </c>
      <c r="B56" s="51">
        <f t="shared" si="2"/>
        <v>2021</v>
      </c>
      <c r="C56" s="30" t="s">
        <v>150</v>
      </c>
      <c r="D56" s="31" t="s">
        <v>162</v>
      </c>
      <c r="E56" s="46" t="s">
        <v>15</v>
      </c>
      <c r="F56" s="47" t="s">
        <v>51</v>
      </c>
      <c r="G56" s="47">
        <v>1</v>
      </c>
      <c r="H56" s="37"/>
      <c r="I56" s="36">
        <v>20</v>
      </c>
      <c r="J56" s="39">
        <v>81</v>
      </c>
      <c r="K56">
        <f t="shared" si="0"/>
        <v>20</v>
      </c>
      <c r="L56">
        <f t="shared" si="1"/>
        <v>81</v>
      </c>
    </row>
    <row r="57" spans="1:12" x14ac:dyDescent="0.3">
      <c r="A57" s="26">
        <v>44383</v>
      </c>
      <c r="B57" s="51">
        <f t="shared" si="2"/>
        <v>2021</v>
      </c>
      <c r="C57" s="30" t="s">
        <v>150</v>
      </c>
      <c r="D57" s="31" t="s">
        <v>162</v>
      </c>
      <c r="E57" s="46" t="s">
        <v>15</v>
      </c>
      <c r="F57" s="47" t="s">
        <v>51</v>
      </c>
      <c r="G57" s="47">
        <v>2</v>
      </c>
      <c r="H57" s="37"/>
      <c r="I57" s="36">
        <v>16</v>
      </c>
      <c r="J57" s="39">
        <v>40</v>
      </c>
      <c r="K57">
        <f t="shared" si="0"/>
        <v>32</v>
      </c>
      <c r="L57">
        <f t="shared" si="1"/>
        <v>80</v>
      </c>
    </row>
    <row r="58" spans="1:12" x14ac:dyDescent="0.3">
      <c r="A58" s="26">
        <v>44383</v>
      </c>
      <c r="B58" s="51">
        <f t="shared" si="2"/>
        <v>2021</v>
      </c>
      <c r="C58" s="30" t="s">
        <v>150</v>
      </c>
      <c r="D58" s="31" t="s">
        <v>162</v>
      </c>
      <c r="E58" s="46" t="s">
        <v>15</v>
      </c>
      <c r="F58" s="47" t="s">
        <v>51</v>
      </c>
      <c r="G58" s="47">
        <v>2</v>
      </c>
      <c r="H58" s="37"/>
      <c r="I58" s="36">
        <v>-10</v>
      </c>
      <c r="J58" s="39">
        <v>53</v>
      </c>
      <c r="K58">
        <f t="shared" si="0"/>
        <v>-20</v>
      </c>
      <c r="L58">
        <f t="shared" si="1"/>
        <v>106</v>
      </c>
    </row>
    <row r="59" spans="1:12" x14ac:dyDescent="0.3">
      <c r="A59" s="26">
        <v>44383</v>
      </c>
      <c r="B59" s="51">
        <f t="shared" si="2"/>
        <v>2021</v>
      </c>
      <c r="C59" s="30" t="s">
        <v>150</v>
      </c>
      <c r="D59" s="31" t="s">
        <v>162</v>
      </c>
      <c r="E59" s="46" t="s">
        <v>15</v>
      </c>
      <c r="F59" s="47" t="s">
        <v>51</v>
      </c>
      <c r="G59" s="47">
        <v>2</v>
      </c>
      <c r="H59" s="37"/>
      <c r="I59" s="36">
        <v>45</v>
      </c>
      <c r="J59" s="38">
        <v>121</v>
      </c>
      <c r="K59">
        <f t="shared" si="0"/>
        <v>90</v>
      </c>
      <c r="L59">
        <f t="shared" si="1"/>
        <v>242</v>
      </c>
    </row>
    <row r="60" spans="1:12" x14ac:dyDescent="0.3">
      <c r="A60" s="26">
        <v>44383</v>
      </c>
      <c r="B60" s="51">
        <f t="shared" si="2"/>
        <v>2021</v>
      </c>
      <c r="C60" s="30" t="s">
        <v>150</v>
      </c>
      <c r="D60" s="27" t="s">
        <v>13</v>
      </c>
      <c r="E60" s="46" t="s">
        <v>15</v>
      </c>
      <c r="F60" s="47" t="s">
        <v>50</v>
      </c>
      <c r="G60" s="47" t="str">
        <f>IF(F60="IAA","Indiquez un indice d'abondance","/")</f>
        <v>/</v>
      </c>
      <c r="H60" s="37"/>
      <c r="I60" s="36">
        <v>62</v>
      </c>
      <c r="J60" s="39">
        <v>430</v>
      </c>
      <c r="K60" t="str">
        <f t="shared" si="0"/>
        <v/>
      </c>
      <c r="L60" t="str">
        <f t="shared" si="1"/>
        <v/>
      </c>
    </row>
    <row r="61" spans="1:12" x14ac:dyDescent="0.3">
      <c r="A61" s="26">
        <v>44383</v>
      </c>
      <c r="B61" s="51">
        <f t="shared" si="2"/>
        <v>2021</v>
      </c>
      <c r="C61" s="30" t="s">
        <v>150</v>
      </c>
      <c r="D61" s="31" t="s">
        <v>164</v>
      </c>
      <c r="E61" s="46" t="s">
        <v>15</v>
      </c>
      <c r="F61" s="47" t="s">
        <v>51</v>
      </c>
      <c r="G61" s="47">
        <v>1</v>
      </c>
      <c r="H61" s="37"/>
      <c r="I61" s="36">
        <v>-2.5</v>
      </c>
      <c r="J61" s="39">
        <v>14</v>
      </c>
      <c r="K61">
        <f t="shared" si="0"/>
        <v>-2.5</v>
      </c>
      <c r="L61">
        <f t="shared" si="1"/>
        <v>14</v>
      </c>
    </row>
    <row r="62" spans="1:12" x14ac:dyDescent="0.3">
      <c r="A62" s="26">
        <v>44383</v>
      </c>
      <c r="B62" s="51">
        <f t="shared" si="2"/>
        <v>2021</v>
      </c>
      <c r="C62" s="30" t="s">
        <v>150</v>
      </c>
      <c r="D62" s="31" t="s">
        <v>164</v>
      </c>
      <c r="E62" s="46" t="s">
        <v>15</v>
      </c>
      <c r="F62" s="47" t="s">
        <v>51</v>
      </c>
      <c r="G62" s="47">
        <v>1</v>
      </c>
      <c r="H62" s="37"/>
      <c r="I62" s="36">
        <v>-2.5</v>
      </c>
      <c r="J62" s="39">
        <v>14</v>
      </c>
      <c r="K62">
        <f t="shared" si="0"/>
        <v>-2.5</v>
      </c>
      <c r="L62">
        <f t="shared" si="1"/>
        <v>14</v>
      </c>
    </row>
    <row r="63" spans="1:12" x14ac:dyDescent="0.3">
      <c r="A63" s="25">
        <v>44384</v>
      </c>
      <c r="B63" s="51">
        <f t="shared" si="2"/>
        <v>2021</v>
      </c>
      <c r="C63" s="30" t="s">
        <v>151</v>
      </c>
      <c r="D63" s="31" t="s">
        <v>162</v>
      </c>
      <c r="E63" s="46" t="s">
        <v>15</v>
      </c>
      <c r="F63" s="47" t="s">
        <v>51</v>
      </c>
      <c r="G63" s="47">
        <v>2</v>
      </c>
      <c r="H63" s="37"/>
      <c r="I63" s="36">
        <v>10</v>
      </c>
      <c r="J63" s="39">
        <v>58.1</v>
      </c>
      <c r="K63">
        <f t="shared" si="0"/>
        <v>20</v>
      </c>
      <c r="L63">
        <f t="shared" si="1"/>
        <v>116.2</v>
      </c>
    </row>
    <row r="64" spans="1:12" x14ac:dyDescent="0.3">
      <c r="A64" s="25">
        <v>44384</v>
      </c>
      <c r="B64" s="51">
        <f t="shared" si="2"/>
        <v>2021</v>
      </c>
      <c r="C64" s="30" t="s">
        <v>151</v>
      </c>
      <c r="D64" s="31" t="s">
        <v>162</v>
      </c>
      <c r="E64" s="46" t="s">
        <v>15</v>
      </c>
      <c r="F64" s="47" t="s">
        <v>51</v>
      </c>
      <c r="G64" s="47">
        <v>2</v>
      </c>
      <c r="H64" s="37"/>
      <c r="I64" s="36">
        <v>24</v>
      </c>
      <c r="J64" s="39">
        <v>272.5</v>
      </c>
      <c r="K64">
        <f t="shared" si="0"/>
        <v>48</v>
      </c>
      <c r="L64">
        <f t="shared" si="1"/>
        <v>545</v>
      </c>
    </row>
    <row r="65" spans="1:12" x14ac:dyDescent="0.3">
      <c r="A65" s="25">
        <v>44384</v>
      </c>
      <c r="B65" s="51">
        <f t="shared" si="2"/>
        <v>2021</v>
      </c>
      <c r="C65" s="30" t="s">
        <v>151</v>
      </c>
      <c r="D65" s="31" t="s">
        <v>162</v>
      </c>
      <c r="E65" s="46" t="s">
        <v>15</v>
      </c>
      <c r="F65" s="47" t="s">
        <v>51</v>
      </c>
      <c r="G65" s="47">
        <v>4</v>
      </c>
      <c r="H65" s="37"/>
      <c r="I65" s="36">
        <v>22</v>
      </c>
      <c r="J65" s="38">
        <v>70</v>
      </c>
      <c r="K65">
        <f t="shared" si="0"/>
        <v>88</v>
      </c>
      <c r="L65">
        <f t="shared" si="1"/>
        <v>280</v>
      </c>
    </row>
    <row r="66" spans="1:12" x14ac:dyDescent="0.3">
      <c r="A66" s="25">
        <v>44384</v>
      </c>
      <c r="B66" s="51">
        <f t="shared" si="2"/>
        <v>2021</v>
      </c>
      <c r="C66" s="30" t="s">
        <v>151</v>
      </c>
      <c r="D66" s="27" t="s">
        <v>3</v>
      </c>
      <c r="E66" s="46" t="s">
        <v>16</v>
      </c>
      <c r="F66" s="46" t="s">
        <v>4</v>
      </c>
      <c r="G66" s="47" t="str">
        <f t="shared" ref="G66:G72" si="3">IF(F66="IAA","Indiquez un indice d'abondance","/")</f>
        <v>/</v>
      </c>
      <c r="H66" s="37"/>
      <c r="I66" s="36">
        <v>35</v>
      </c>
      <c r="J66" s="39">
        <v>116</v>
      </c>
      <c r="K66" t="str">
        <f t="shared" ref="K66:K129" si="4">IF($G66="/","",$G66*I66)</f>
        <v/>
      </c>
      <c r="L66" t="str">
        <f t="shared" ref="L66:L129" si="5">IF($G66="/","",$G66*J66)</f>
        <v/>
      </c>
    </row>
    <row r="67" spans="1:12" x14ac:dyDescent="0.3">
      <c r="A67" s="25">
        <v>44384</v>
      </c>
      <c r="B67" s="51">
        <f t="shared" ref="B67:B130" si="6">IF(A67="","",YEAR(A67))</f>
        <v>2021</v>
      </c>
      <c r="C67" s="30" t="s">
        <v>151</v>
      </c>
      <c r="D67" s="27" t="s">
        <v>11</v>
      </c>
      <c r="E67" s="46" t="s">
        <v>17</v>
      </c>
      <c r="F67" s="46" t="s">
        <v>4</v>
      </c>
      <c r="G67" s="47" t="str">
        <f t="shared" si="3"/>
        <v>/</v>
      </c>
      <c r="H67" s="37"/>
      <c r="I67" s="36">
        <v>3</v>
      </c>
      <c r="J67" s="39">
        <v>12.8</v>
      </c>
      <c r="K67" t="str">
        <f t="shared" si="4"/>
        <v/>
      </c>
      <c r="L67" t="str">
        <f t="shared" si="5"/>
        <v/>
      </c>
    </row>
    <row r="68" spans="1:12" x14ac:dyDescent="0.3">
      <c r="A68" s="25">
        <v>44384</v>
      </c>
      <c r="B68" s="51">
        <f t="shared" si="6"/>
        <v>2021</v>
      </c>
      <c r="C68" s="30" t="s">
        <v>151</v>
      </c>
      <c r="D68" s="27" t="s">
        <v>39</v>
      </c>
      <c r="E68" s="46" t="s">
        <v>17</v>
      </c>
      <c r="F68" s="46" t="s">
        <v>4</v>
      </c>
      <c r="G68" s="47" t="str">
        <f t="shared" si="3"/>
        <v>/</v>
      </c>
      <c r="H68" s="37"/>
      <c r="I68" s="36">
        <v>3</v>
      </c>
      <c r="J68" s="39">
        <v>40</v>
      </c>
      <c r="K68" t="str">
        <f t="shared" si="4"/>
        <v/>
      </c>
      <c r="L68" t="str">
        <f t="shared" si="5"/>
        <v/>
      </c>
    </row>
    <row r="69" spans="1:12" x14ac:dyDescent="0.3">
      <c r="A69" s="25">
        <v>44383</v>
      </c>
      <c r="B69" s="51">
        <f t="shared" si="6"/>
        <v>2021</v>
      </c>
      <c r="C69" s="30" t="s">
        <v>152</v>
      </c>
      <c r="D69" s="27" t="s">
        <v>11</v>
      </c>
      <c r="E69" s="46" t="s">
        <v>17</v>
      </c>
      <c r="F69" s="46" t="s">
        <v>4</v>
      </c>
      <c r="G69" s="47" t="str">
        <f t="shared" si="3"/>
        <v>/</v>
      </c>
      <c r="H69" s="37"/>
      <c r="I69" s="36">
        <v>5</v>
      </c>
      <c r="J69" s="39">
        <v>12.8</v>
      </c>
      <c r="K69" t="str">
        <f t="shared" si="4"/>
        <v/>
      </c>
      <c r="L69" t="str">
        <f t="shared" si="5"/>
        <v/>
      </c>
    </row>
    <row r="70" spans="1:12" x14ac:dyDescent="0.3">
      <c r="A70" s="25">
        <v>44383</v>
      </c>
      <c r="B70" s="51">
        <f t="shared" si="6"/>
        <v>2021</v>
      </c>
      <c r="C70" s="30" t="s">
        <v>152</v>
      </c>
      <c r="D70" s="27" t="s">
        <v>39</v>
      </c>
      <c r="E70" s="46" t="s">
        <v>17</v>
      </c>
      <c r="F70" s="46" t="s">
        <v>4</v>
      </c>
      <c r="G70" s="47" t="str">
        <f t="shared" si="3"/>
        <v>/</v>
      </c>
      <c r="H70" s="37"/>
      <c r="I70" s="36">
        <v>5</v>
      </c>
      <c r="J70" s="39">
        <v>40</v>
      </c>
      <c r="K70" t="str">
        <f t="shared" si="4"/>
        <v/>
      </c>
      <c r="L70" t="str">
        <f t="shared" si="5"/>
        <v/>
      </c>
    </row>
    <row r="71" spans="1:12" x14ac:dyDescent="0.3">
      <c r="A71" s="25">
        <v>44383</v>
      </c>
      <c r="B71" s="51">
        <f t="shared" si="6"/>
        <v>2021</v>
      </c>
      <c r="C71" s="30" t="s">
        <v>152</v>
      </c>
      <c r="D71" s="27" t="s">
        <v>3</v>
      </c>
      <c r="E71" s="46" t="s">
        <v>16</v>
      </c>
      <c r="F71" s="46" t="s">
        <v>4</v>
      </c>
      <c r="G71" s="47" t="str">
        <f t="shared" si="3"/>
        <v>/</v>
      </c>
      <c r="H71" s="37"/>
      <c r="I71" s="36">
        <v>45</v>
      </c>
      <c r="J71" s="39">
        <v>116</v>
      </c>
      <c r="K71" t="str">
        <f t="shared" si="4"/>
        <v/>
      </c>
      <c r="L71" t="str">
        <f t="shared" si="5"/>
        <v/>
      </c>
    </row>
    <row r="72" spans="1:12" x14ac:dyDescent="0.3">
      <c r="A72" s="25">
        <v>44383</v>
      </c>
      <c r="B72" s="51">
        <f t="shared" si="6"/>
        <v>2021</v>
      </c>
      <c r="C72" s="30" t="s">
        <v>152</v>
      </c>
      <c r="D72" s="27" t="s">
        <v>40</v>
      </c>
      <c r="E72" s="46" t="s">
        <v>15</v>
      </c>
      <c r="F72" s="47" t="s">
        <v>50</v>
      </c>
      <c r="G72" s="47" t="str">
        <f t="shared" si="3"/>
        <v>/</v>
      </c>
      <c r="H72" s="37"/>
      <c r="I72" s="36">
        <v>20</v>
      </c>
      <c r="J72" s="39">
        <v>94.5</v>
      </c>
      <c r="K72" t="str">
        <f t="shared" si="4"/>
        <v/>
      </c>
      <c r="L72" t="str">
        <f t="shared" si="5"/>
        <v/>
      </c>
    </row>
    <row r="73" spans="1:12" x14ac:dyDescent="0.3">
      <c r="A73" s="25">
        <v>44383</v>
      </c>
      <c r="B73" s="51">
        <f t="shared" si="6"/>
        <v>2021</v>
      </c>
      <c r="C73" s="30" t="s">
        <v>152</v>
      </c>
      <c r="D73" s="31" t="s">
        <v>164</v>
      </c>
      <c r="E73" s="46" t="s">
        <v>15</v>
      </c>
      <c r="F73" s="47" t="s">
        <v>51</v>
      </c>
      <c r="G73" s="47">
        <v>3</v>
      </c>
      <c r="H73" s="37"/>
      <c r="I73" s="36">
        <v>24.44</v>
      </c>
      <c r="J73" s="39">
        <v>75.8</v>
      </c>
      <c r="K73">
        <f t="shared" si="4"/>
        <v>73.320000000000007</v>
      </c>
      <c r="L73">
        <f t="shared" si="5"/>
        <v>227.39999999999998</v>
      </c>
    </row>
    <row r="74" spans="1:12" x14ac:dyDescent="0.3">
      <c r="A74" s="25">
        <v>44383</v>
      </c>
      <c r="B74" s="51">
        <f t="shared" si="6"/>
        <v>2021</v>
      </c>
      <c r="C74" s="30" t="s">
        <v>152</v>
      </c>
      <c r="D74" s="31" t="s">
        <v>164</v>
      </c>
      <c r="E74" s="46" t="s">
        <v>15</v>
      </c>
      <c r="F74" s="47" t="s">
        <v>51</v>
      </c>
      <c r="G74" s="47">
        <v>3</v>
      </c>
      <c r="H74" s="37"/>
      <c r="I74" s="36">
        <v>0</v>
      </c>
      <c r="J74" s="39">
        <v>85.5</v>
      </c>
      <c r="K74">
        <f t="shared" si="4"/>
        <v>0</v>
      </c>
      <c r="L74">
        <f t="shared" si="5"/>
        <v>256.5</v>
      </c>
    </row>
    <row r="75" spans="1:12" x14ac:dyDescent="0.3">
      <c r="A75" s="25">
        <v>44385</v>
      </c>
      <c r="B75" s="51">
        <f t="shared" si="6"/>
        <v>2021</v>
      </c>
      <c r="C75" s="30" t="s">
        <v>153</v>
      </c>
      <c r="D75" s="27" t="s">
        <v>3</v>
      </c>
      <c r="E75" s="46" t="s">
        <v>16</v>
      </c>
      <c r="F75" s="46" t="s">
        <v>4</v>
      </c>
      <c r="G75" s="47" t="str">
        <f>IF(F75="IAA","Indiquez un indice d'abondance","/")</f>
        <v>/</v>
      </c>
      <c r="H75" s="37"/>
      <c r="I75" s="40">
        <v>35</v>
      </c>
      <c r="J75" s="39">
        <v>116</v>
      </c>
      <c r="K75" t="str">
        <f t="shared" si="4"/>
        <v/>
      </c>
      <c r="L75" t="str">
        <f t="shared" si="5"/>
        <v/>
      </c>
    </row>
    <row r="76" spans="1:12" x14ac:dyDescent="0.3">
      <c r="A76" s="25">
        <v>44385</v>
      </c>
      <c r="B76" s="51">
        <f t="shared" si="6"/>
        <v>2021</v>
      </c>
      <c r="C76" s="30" t="s">
        <v>153</v>
      </c>
      <c r="D76" s="27" t="s">
        <v>41</v>
      </c>
      <c r="E76" s="46" t="s">
        <v>17</v>
      </c>
      <c r="F76" s="46" t="s">
        <v>4</v>
      </c>
      <c r="G76" s="47" t="str">
        <f>IF(F76="IAA","Indiquez un indice d'abondance","/")</f>
        <v>/</v>
      </c>
      <c r="H76" s="37"/>
      <c r="I76" s="40">
        <v>4</v>
      </c>
      <c r="J76" s="38">
        <v>17.5</v>
      </c>
      <c r="K76" t="str">
        <f t="shared" si="4"/>
        <v/>
      </c>
      <c r="L76" t="str">
        <f t="shared" si="5"/>
        <v/>
      </c>
    </row>
    <row r="77" spans="1:12" x14ac:dyDescent="0.3">
      <c r="A77" s="25">
        <v>44385</v>
      </c>
      <c r="B77" s="51">
        <f t="shared" si="6"/>
        <v>2021</v>
      </c>
      <c r="C77" s="30" t="s">
        <v>153</v>
      </c>
      <c r="D77" s="27" t="s">
        <v>42</v>
      </c>
      <c r="E77" s="46" t="s">
        <v>17</v>
      </c>
      <c r="F77" s="46" t="s">
        <v>4</v>
      </c>
      <c r="G77" s="47" t="str">
        <f>IF(F77="IAA","Indiquez un indice d'abondance","/")</f>
        <v>/</v>
      </c>
      <c r="H77" s="37"/>
      <c r="I77" s="36">
        <v>0</v>
      </c>
      <c r="J77" s="39">
        <v>11</v>
      </c>
      <c r="K77" t="str">
        <f t="shared" si="4"/>
        <v/>
      </c>
      <c r="L77" t="str">
        <f t="shared" si="5"/>
        <v/>
      </c>
    </row>
    <row r="78" spans="1:12" x14ac:dyDescent="0.3">
      <c r="A78" s="25">
        <v>44385</v>
      </c>
      <c r="B78" s="51">
        <f t="shared" si="6"/>
        <v>2021</v>
      </c>
      <c r="C78" s="30" t="s">
        <v>153</v>
      </c>
      <c r="D78" s="27" t="s">
        <v>43</v>
      </c>
      <c r="E78" s="46" t="s">
        <v>15</v>
      </c>
      <c r="F78" s="47" t="s">
        <v>50</v>
      </c>
      <c r="G78" s="47" t="str">
        <f>IF(F78="IAA","Indiquez un indice d'abondance","/")</f>
        <v>/</v>
      </c>
      <c r="H78" s="37"/>
      <c r="I78" s="40">
        <v>26.5</v>
      </c>
      <c r="J78" s="38">
        <v>81</v>
      </c>
      <c r="K78" t="str">
        <f t="shared" si="4"/>
        <v/>
      </c>
      <c r="L78" t="str">
        <f t="shared" si="5"/>
        <v/>
      </c>
    </row>
    <row r="79" spans="1:12" x14ac:dyDescent="0.3">
      <c r="A79" s="25">
        <v>44385</v>
      </c>
      <c r="B79" s="51">
        <f t="shared" si="6"/>
        <v>2021</v>
      </c>
      <c r="C79" s="30" t="s">
        <v>153</v>
      </c>
      <c r="D79" s="27" t="s">
        <v>8</v>
      </c>
      <c r="E79" s="46" t="s">
        <v>15</v>
      </c>
      <c r="F79" s="47" t="s">
        <v>50</v>
      </c>
      <c r="G79" s="47" t="str">
        <f>IF(F79="IAA","Indiquez un indice d'abondance","/")</f>
        <v>/</v>
      </c>
      <c r="H79" s="37"/>
      <c r="I79" s="40">
        <v>20</v>
      </c>
      <c r="J79" s="39">
        <v>40</v>
      </c>
      <c r="K79" t="str">
        <f t="shared" si="4"/>
        <v/>
      </c>
      <c r="L79" t="str">
        <f t="shared" si="5"/>
        <v/>
      </c>
    </row>
    <row r="80" spans="1:12" x14ac:dyDescent="0.3">
      <c r="A80" s="25">
        <v>44385</v>
      </c>
      <c r="B80" s="51">
        <f t="shared" si="6"/>
        <v>2021</v>
      </c>
      <c r="C80" s="30" t="s">
        <v>153</v>
      </c>
      <c r="D80" s="31" t="s">
        <v>164</v>
      </c>
      <c r="E80" s="46" t="s">
        <v>15</v>
      </c>
      <c r="F80" s="47" t="s">
        <v>51</v>
      </c>
      <c r="G80" s="47">
        <v>3</v>
      </c>
      <c r="H80" s="37"/>
      <c r="I80" s="36">
        <v>24.44</v>
      </c>
      <c r="J80" s="39">
        <v>75.8</v>
      </c>
      <c r="K80">
        <f t="shared" si="4"/>
        <v>73.320000000000007</v>
      </c>
      <c r="L80">
        <f t="shared" si="5"/>
        <v>227.39999999999998</v>
      </c>
    </row>
    <row r="81" spans="1:12" x14ac:dyDescent="0.3">
      <c r="A81" s="25">
        <v>44386</v>
      </c>
      <c r="B81" s="51">
        <f t="shared" si="6"/>
        <v>2021</v>
      </c>
      <c r="C81" s="30" t="s">
        <v>154</v>
      </c>
      <c r="D81" s="27" t="s">
        <v>18</v>
      </c>
      <c r="E81" s="46" t="s">
        <v>15</v>
      </c>
      <c r="F81" s="47" t="s">
        <v>50</v>
      </c>
      <c r="G81" s="47" t="str">
        <f t="shared" ref="G81:G97" si="7">IF(F81="IAA","Indiquez un indice d'abondance","/")</f>
        <v>/</v>
      </c>
      <c r="H81" s="37"/>
      <c r="I81" s="36">
        <v>20.28</v>
      </c>
      <c r="J81" s="39">
        <v>93.38</v>
      </c>
      <c r="K81" t="str">
        <f t="shared" si="4"/>
        <v/>
      </c>
      <c r="L81" t="str">
        <f t="shared" si="5"/>
        <v/>
      </c>
    </row>
    <row r="82" spans="1:12" x14ac:dyDescent="0.3">
      <c r="A82" s="25">
        <v>44386</v>
      </c>
      <c r="B82" s="51">
        <f t="shared" si="6"/>
        <v>2021</v>
      </c>
      <c r="C82" s="30" t="s">
        <v>154</v>
      </c>
      <c r="D82" s="27" t="s">
        <v>19</v>
      </c>
      <c r="E82" s="46" t="s">
        <v>15</v>
      </c>
      <c r="F82" s="47" t="s">
        <v>50</v>
      </c>
      <c r="G82" s="47" t="str">
        <f t="shared" si="7"/>
        <v>/</v>
      </c>
      <c r="H82" s="37"/>
      <c r="I82" s="36">
        <v>55.14</v>
      </c>
      <c r="J82" s="39">
        <v>134.78957063041133</v>
      </c>
      <c r="K82" t="str">
        <f t="shared" si="4"/>
        <v/>
      </c>
      <c r="L82" t="str">
        <f t="shared" si="5"/>
        <v/>
      </c>
    </row>
    <row r="83" spans="1:12" x14ac:dyDescent="0.3">
      <c r="A83" s="25">
        <v>44386</v>
      </c>
      <c r="B83" s="51">
        <f t="shared" si="6"/>
        <v>2021</v>
      </c>
      <c r="C83" s="30" t="s">
        <v>154</v>
      </c>
      <c r="D83" s="27" t="s">
        <v>20</v>
      </c>
      <c r="E83" s="46" t="s">
        <v>15</v>
      </c>
      <c r="F83" s="47" t="s">
        <v>50</v>
      </c>
      <c r="G83" s="47" t="str">
        <f t="shared" si="7"/>
        <v>/</v>
      </c>
      <c r="H83" s="37"/>
      <c r="I83" s="36">
        <v>71.31</v>
      </c>
      <c r="J83" s="39">
        <v>211.22499999999999</v>
      </c>
      <c r="K83" t="str">
        <f t="shared" si="4"/>
        <v/>
      </c>
      <c r="L83" t="str">
        <f t="shared" si="5"/>
        <v/>
      </c>
    </row>
    <row r="84" spans="1:12" x14ac:dyDescent="0.3">
      <c r="A84" s="25">
        <v>44386</v>
      </c>
      <c r="B84" s="51">
        <f t="shared" si="6"/>
        <v>2021</v>
      </c>
      <c r="C84" s="30" t="s">
        <v>154</v>
      </c>
      <c r="D84" s="27" t="s">
        <v>21</v>
      </c>
      <c r="E84" s="46" t="s">
        <v>15</v>
      </c>
      <c r="F84" s="47" t="s">
        <v>50</v>
      </c>
      <c r="G84" s="47" t="str">
        <f t="shared" si="7"/>
        <v>/</v>
      </c>
      <c r="H84" s="37"/>
      <c r="I84" s="36">
        <v>16.98</v>
      </c>
      <c r="J84" s="39">
        <v>58.085893435500005</v>
      </c>
      <c r="K84" t="str">
        <f t="shared" si="4"/>
        <v/>
      </c>
      <c r="L84" t="str">
        <f t="shared" si="5"/>
        <v/>
      </c>
    </row>
    <row r="85" spans="1:12" x14ac:dyDescent="0.3">
      <c r="A85" s="25">
        <v>44386</v>
      </c>
      <c r="B85" s="51">
        <f t="shared" si="6"/>
        <v>2021</v>
      </c>
      <c r="C85" s="30" t="s">
        <v>154</v>
      </c>
      <c r="D85" s="27" t="s">
        <v>22</v>
      </c>
      <c r="E85" s="46" t="s">
        <v>15</v>
      </c>
      <c r="F85" s="47" t="s">
        <v>50</v>
      </c>
      <c r="G85" s="47" t="str">
        <f t="shared" si="7"/>
        <v>/</v>
      </c>
      <c r="H85" s="37"/>
      <c r="I85" s="36">
        <v>19.12</v>
      </c>
      <c r="J85" s="39">
        <v>40.005000000000003</v>
      </c>
      <c r="K85" t="str">
        <f t="shared" si="4"/>
        <v/>
      </c>
      <c r="L85" t="str">
        <f t="shared" si="5"/>
        <v/>
      </c>
    </row>
    <row r="86" spans="1:12" x14ac:dyDescent="0.3">
      <c r="A86" s="25">
        <v>44386</v>
      </c>
      <c r="B86" s="51">
        <f t="shared" si="6"/>
        <v>2021</v>
      </c>
      <c r="C86" s="30" t="s">
        <v>154</v>
      </c>
      <c r="D86" s="27" t="s">
        <v>23</v>
      </c>
      <c r="E86" s="46" t="s">
        <v>15</v>
      </c>
      <c r="F86" s="47" t="s">
        <v>50</v>
      </c>
      <c r="G86" s="47" t="str">
        <f t="shared" si="7"/>
        <v>/</v>
      </c>
      <c r="H86" s="37"/>
      <c r="I86" s="36">
        <v>12.62</v>
      </c>
      <c r="J86" s="39">
        <v>48.059999999999995</v>
      </c>
      <c r="K86" t="str">
        <f t="shared" si="4"/>
        <v/>
      </c>
      <c r="L86" t="str">
        <f t="shared" si="5"/>
        <v/>
      </c>
    </row>
    <row r="87" spans="1:12" x14ac:dyDescent="0.3">
      <c r="A87" s="25">
        <v>44386</v>
      </c>
      <c r="B87" s="51">
        <f t="shared" si="6"/>
        <v>2021</v>
      </c>
      <c r="C87" s="30" t="s">
        <v>154</v>
      </c>
      <c r="D87" s="27" t="s">
        <v>24</v>
      </c>
      <c r="E87" s="46" t="s">
        <v>15</v>
      </c>
      <c r="F87" s="47" t="s">
        <v>50</v>
      </c>
      <c r="G87" s="47" t="str">
        <f t="shared" si="7"/>
        <v>/</v>
      </c>
      <c r="H87" s="37"/>
      <c r="I87" s="36">
        <v>41</v>
      </c>
      <c r="J87" s="39">
        <v>94.5</v>
      </c>
      <c r="K87" t="str">
        <f t="shared" si="4"/>
        <v/>
      </c>
      <c r="L87" t="str">
        <f t="shared" si="5"/>
        <v/>
      </c>
    </row>
    <row r="88" spans="1:12" x14ac:dyDescent="0.3">
      <c r="A88" s="25">
        <v>44386</v>
      </c>
      <c r="B88" s="51">
        <f t="shared" si="6"/>
        <v>2021</v>
      </c>
      <c r="C88" s="30" t="s">
        <v>154</v>
      </c>
      <c r="D88" s="27" t="s">
        <v>25</v>
      </c>
      <c r="E88" s="46" t="s">
        <v>15</v>
      </c>
      <c r="F88" s="47" t="s">
        <v>50</v>
      </c>
      <c r="G88" s="47" t="str">
        <f t="shared" si="7"/>
        <v>/</v>
      </c>
      <c r="H88" s="37"/>
      <c r="I88" s="36">
        <v>59</v>
      </c>
      <c r="J88" s="39">
        <v>94.5</v>
      </c>
      <c r="K88" t="str">
        <f t="shared" si="4"/>
        <v/>
      </c>
      <c r="L88" t="str">
        <f t="shared" si="5"/>
        <v/>
      </c>
    </row>
    <row r="89" spans="1:12" x14ac:dyDescent="0.3">
      <c r="A89" s="25">
        <v>44386</v>
      </c>
      <c r="B89" s="51">
        <f t="shared" si="6"/>
        <v>2021</v>
      </c>
      <c r="C89" s="30" t="s">
        <v>154</v>
      </c>
      <c r="D89" s="27" t="s">
        <v>26</v>
      </c>
      <c r="E89" s="46" t="s">
        <v>15</v>
      </c>
      <c r="F89" s="47" t="s">
        <v>50</v>
      </c>
      <c r="G89" s="47" t="str">
        <f t="shared" si="7"/>
        <v>/</v>
      </c>
      <c r="H89" s="37"/>
      <c r="I89" s="36">
        <v>53</v>
      </c>
      <c r="J89" s="39">
        <v>81</v>
      </c>
      <c r="K89" t="str">
        <f t="shared" si="4"/>
        <v/>
      </c>
      <c r="L89" t="str">
        <f t="shared" si="5"/>
        <v/>
      </c>
    </row>
    <row r="90" spans="1:12" x14ac:dyDescent="0.3">
      <c r="A90" s="25">
        <v>44386</v>
      </c>
      <c r="B90" s="51">
        <f t="shared" si="6"/>
        <v>2021</v>
      </c>
      <c r="C90" s="30" t="s">
        <v>154</v>
      </c>
      <c r="D90" s="27" t="s">
        <v>27</v>
      </c>
      <c r="E90" s="46" t="s">
        <v>17</v>
      </c>
      <c r="F90" s="46" t="s">
        <v>4</v>
      </c>
      <c r="G90" s="47" t="str">
        <f t="shared" si="7"/>
        <v>/</v>
      </c>
      <c r="H90" s="37"/>
      <c r="I90" s="36">
        <v>3</v>
      </c>
      <c r="J90" s="39">
        <v>12.800000000000002</v>
      </c>
      <c r="K90" t="str">
        <f t="shared" si="4"/>
        <v/>
      </c>
      <c r="L90" t="str">
        <f t="shared" si="5"/>
        <v/>
      </c>
    </row>
    <row r="91" spans="1:12" x14ac:dyDescent="0.3">
      <c r="A91" s="25">
        <v>44386</v>
      </c>
      <c r="B91" s="51">
        <f t="shared" si="6"/>
        <v>2021</v>
      </c>
      <c r="C91" s="30" t="s">
        <v>154</v>
      </c>
      <c r="D91" s="27" t="s">
        <v>28</v>
      </c>
      <c r="E91" s="46" t="s">
        <v>17</v>
      </c>
      <c r="F91" s="46" t="s">
        <v>4</v>
      </c>
      <c r="G91" s="47" t="str">
        <f t="shared" si="7"/>
        <v>/</v>
      </c>
      <c r="H91" s="37"/>
      <c r="I91" s="36">
        <v>3</v>
      </c>
      <c r="J91" s="39">
        <v>12.8</v>
      </c>
      <c r="K91" t="str">
        <f t="shared" si="4"/>
        <v/>
      </c>
      <c r="L91" t="str">
        <f t="shared" si="5"/>
        <v/>
      </c>
    </row>
    <row r="92" spans="1:12" x14ac:dyDescent="0.3">
      <c r="A92" s="25">
        <v>44386</v>
      </c>
      <c r="B92" s="51">
        <f t="shared" si="6"/>
        <v>2021</v>
      </c>
      <c r="C92" s="30" t="s">
        <v>154</v>
      </c>
      <c r="D92" s="27" t="s">
        <v>29</v>
      </c>
      <c r="E92" s="46" t="s">
        <v>17</v>
      </c>
      <c r="F92" s="46" t="s">
        <v>4</v>
      </c>
      <c r="G92" s="47" t="str">
        <f t="shared" si="7"/>
        <v>/</v>
      </c>
      <c r="H92" s="37"/>
      <c r="I92" s="36">
        <v>4.5</v>
      </c>
      <c r="J92" s="39">
        <v>48.000000000000007</v>
      </c>
      <c r="K92" t="str">
        <f t="shared" si="4"/>
        <v/>
      </c>
      <c r="L92" t="str">
        <f t="shared" si="5"/>
        <v/>
      </c>
    </row>
    <row r="93" spans="1:12" x14ac:dyDescent="0.3">
      <c r="A93" s="25">
        <v>44386</v>
      </c>
      <c r="B93" s="51">
        <f t="shared" si="6"/>
        <v>2021</v>
      </c>
      <c r="C93" s="30" t="s">
        <v>154</v>
      </c>
      <c r="D93" s="27" t="s">
        <v>30</v>
      </c>
      <c r="E93" s="46" t="s">
        <v>17</v>
      </c>
      <c r="F93" s="46" t="s">
        <v>4</v>
      </c>
      <c r="G93" s="47" t="str">
        <f t="shared" si="7"/>
        <v>/</v>
      </c>
      <c r="H93" s="37"/>
      <c r="I93" s="36">
        <v>3</v>
      </c>
      <c r="J93" s="39">
        <v>11.250000000000002</v>
      </c>
      <c r="K93" t="str">
        <f t="shared" si="4"/>
        <v/>
      </c>
      <c r="L93" t="str">
        <f t="shared" si="5"/>
        <v/>
      </c>
    </row>
    <row r="94" spans="1:12" x14ac:dyDescent="0.3">
      <c r="A94" s="25">
        <v>44386</v>
      </c>
      <c r="B94" s="51">
        <f t="shared" si="6"/>
        <v>2021</v>
      </c>
      <c r="C94" s="30" t="s">
        <v>154</v>
      </c>
      <c r="D94" s="27" t="s">
        <v>31</v>
      </c>
      <c r="E94" s="46" t="s">
        <v>17</v>
      </c>
      <c r="F94" s="46" t="s">
        <v>4</v>
      </c>
      <c r="G94" s="47" t="str">
        <f t="shared" si="7"/>
        <v>/</v>
      </c>
      <c r="H94" s="37"/>
      <c r="I94" s="36">
        <v>4.5</v>
      </c>
      <c r="J94" s="39">
        <v>45.425000000000011</v>
      </c>
      <c r="K94" t="str">
        <f t="shared" si="4"/>
        <v/>
      </c>
      <c r="L94" t="str">
        <f t="shared" si="5"/>
        <v/>
      </c>
    </row>
    <row r="95" spans="1:12" x14ac:dyDescent="0.3">
      <c r="A95" s="25">
        <v>44386</v>
      </c>
      <c r="B95" s="51">
        <f t="shared" si="6"/>
        <v>2021</v>
      </c>
      <c r="C95" s="30" t="s">
        <v>154</v>
      </c>
      <c r="D95" s="27" t="s">
        <v>32</v>
      </c>
      <c r="E95" s="46" t="s">
        <v>17</v>
      </c>
      <c r="F95" s="46" t="s">
        <v>4</v>
      </c>
      <c r="G95" s="47" t="str">
        <f t="shared" si="7"/>
        <v>/</v>
      </c>
      <c r="H95" s="37"/>
      <c r="I95" s="36">
        <v>5</v>
      </c>
      <c r="J95" s="39">
        <v>74.250000000000014</v>
      </c>
      <c r="K95" t="str">
        <f t="shared" si="4"/>
        <v/>
      </c>
      <c r="L95" t="str">
        <f t="shared" si="5"/>
        <v/>
      </c>
    </row>
    <row r="96" spans="1:12" x14ac:dyDescent="0.3">
      <c r="A96" s="25">
        <v>44386</v>
      </c>
      <c r="B96" s="51">
        <f t="shared" si="6"/>
        <v>2021</v>
      </c>
      <c r="C96" s="30" t="s">
        <v>154</v>
      </c>
      <c r="D96" s="27" t="s">
        <v>33</v>
      </c>
      <c r="E96" s="46" t="s">
        <v>17</v>
      </c>
      <c r="F96" s="46" t="s">
        <v>4</v>
      </c>
      <c r="G96" s="47" t="str">
        <f t="shared" si="7"/>
        <v>/</v>
      </c>
      <c r="H96" s="37"/>
      <c r="I96" s="36">
        <v>5</v>
      </c>
      <c r="J96" s="39">
        <v>90.750000000000014</v>
      </c>
      <c r="K96" t="str">
        <f t="shared" si="4"/>
        <v/>
      </c>
      <c r="L96" t="str">
        <f t="shared" si="5"/>
        <v/>
      </c>
    </row>
    <row r="97" spans="1:12" x14ac:dyDescent="0.3">
      <c r="A97" s="25">
        <v>44386</v>
      </c>
      <c r="B97" s="51">
        <f t="shared" si="6"/>
        <v>2021</v>
      </c>
      <c r="C97" s="30" t="s">
        <v>154</v>
      </c>
      <c r="D97" s="27" t="s">
        <v>35</v>
      </c>
      <c r="E97" s="46" t="s">
        <v>15</v>
      </c>
      <c r="F97" s="46" t="s">
        <v>50</v>
      </c>
      <c r="G97" s="47" t="str">
        <f t="shared" si="7"/>
        <v>/</v>
      </c>
      <c r="H97" s="37"/>
      <c r="I97" s="36">
        <v>-10.199999999999999</v>
      </c>
      <c r="J97" s="39">
        <v>29.994442380744598</v>
      </c>
      <c r="K97" t="str">
        <f t="shared" si="4"/>
        <v/>
      </c>
      <c r="L97" t="str">
        <f t="shared" si="5"/>
        <v/>
      </c>
    </row>
    <row r="98" spans="1:12" x14ac:dyDescent="0.3">
      <c r="A98" s="25">
        <v>44386</v>
      </c>
      <c r="B98" s="51">
        <f t="shared" si="6"/>
        <v>2021</v>
      </c>
      <c r="C98" s="30" t="s">
        <v>154</v>
      </c>
      <c r="D98" s="31" t="s">
        <v>164</v>
      </c>
      <c r="E98" s="46" t="s">
        <v>15</v>
      </c>
      <c r="F98" s="46" t="s">
        <v>51</v>
      </c>
      <c r="G98" s="47">
        <v>4</v>
      </c>
      <c r="H98" s="37"/>
      <c r="I98" s="36">
        <v>13.07</v>
      </c>
      <c r="J98" s="39">
        <v>48</v>
      </c>
      <c r="K98">
        <f t="shared" si="4"/>
        <v>52.28</v>
      </c>
      <c r="L98">
        <f t="shared" si="5"/>
        <v>192</v>
      </c>
    </row>
    <row r="99" spans="1:12" x14ac:dyDescent="0.3">
      <c r="A99" s="25">
        <v>44386</v>
      </c>
      <c r="B99" s="51">
        <f t="shared" si="6"/>
        <v>2021</v>
      </c>
      <c r="C99" s="30" t="s">
        <v>154</v>
      </c>
      <c r="D99" s="27" t="s">
        <v>36</v>
      </c>
      <c r="E99" s="46" t="s">
        <v>16</v>
      </c>
      <c r="F99" s="46" t="s">
        <v>4</v>
      </c>
      <c r="G99" s="47" t="str">
        <f t="shared" ref="G99:G162" si="8">IF(F99="IAA","Indiquez un indice d'abondance","/")</f>
        <v>/</v>
      </c>
      <c r="H99" s="37"/>
      <c r="I99" s="36">
        <v>40</v>
      </c>
      <c r="J99" s="39">
        <v>116.37499999999999</v>
      </c>
      <c r="K99" t="str">
        <f t="shared" si="4"/>
        <v/>
      </c>
      <c r="L99" t="str">
        <f t="shared" si="5"/>
        <v/>
      </c>
    </row>
    <row r="100" spans="1:12" x14ac:dyDescent="0.3">
      <c r="A100" s="25">
        <v>44386</v>
      </c>
      <c r="B100" s="51">
        <f t="shared" si="6"/>
        <v>2021</v>
      </c>
      <c r="C100" s="30" t="s">
        <v>154</v>
      </c>
      <c r="D100" s="27" t="s">
        <v>37</v>
      </c>
      <c r="E100" s="46" t="s">
        <v>15</v>
      </c>
      <c r="F100" s="46" t="s">
        <v>50</v>
      </c>
      <c r="G100" s="47" t="str">
        <f t="shared" si="8"/>
        <v>/</v>
      </c>
      <c r="H100" s="37"/>
      <c r="I100" s="36">
        <v>29.16</v>
      </c>
      <c r="J100" s="39">
        <v>157.32610027469596</v>
      </c>
      <c r="K100" t="str">
        <f t="shared" si="4"/>
        <v/>
      </c>
      <c r="L100" t="str">
        <f t="shared" si="5"/>
        <v/>
      </c>
    </row>
    <row r="101" spans="1:12" x14ac:dyDescent="0.3">
      <c r="A101" s="25"/>
      <c r="B101" s="51" t="str">
        <f t="shared" si="6"/>
        <v/>
      </c>
      <c r="C101" s="30"/>
      <c r="D101" s="27"/>
      <c r="E101" s="46"/>
      <c r="F101" s="46" t="str">
        <f t="shared" ref="F101:F165" si="9">IF(E101="RES","Indiquez la sous-catégorie","/")</f>
        <v>/</v>
      </c>
      <c r="G101" s="47" t="str">
        <f t="shared" si="8"/>
        <v>/</v>
      </c>
      <c r="H101" s="37"/>
      <c r="I101" s="40"/>
      <c r="J101" s="39"/>
      <c r="K101" t="str">
        <f t="shared" si="4"/>
        <v/>
      </c>
      <c r="L101" t="str">
        <f t="shared" si="5"/>
        <v/>
      </c>
    </row>
    <row r="102" spans="1:12" x14ac:dyDescent="0.3">
      <c r="A102" s="27"/>
      <c r="B102" s="51" t="str">
        <f t="shared" si="6"/>
        <v/>
      </c>
      <c r="C102" s="30"/>
      <c r="D102" s="27"/>
      <c r="E102" s="46"/>
      <c r="F102" s="46" t="str">
        <f t="shared" si="9"/>
        <v>/</v>
      </c>
      <c r="G102" s="47" t="str">
        <f t="shared" si="8"/>
        <v>/</v>
      </c>
      <c r="H102" s="37"/>
      <c r="I102" s="40"/>
      <c r="J102" s="39"/>
      <c r="K102" t="str">
        <f t="shared" si="4"/>
        <v/>
      </c>
      <c r="L102" t="str">
        <f t="shared" si="5"/>
        <v/>
      </c>
    </row>
    <row r="103" spans="1:12" x14ac:dyDescent="0.3">
      <c r="A103" s="27"/>
      <c r="B103" s="51" t="str">
        <f t="shared" si="6"/>
        <v/>
      </c>
      <c r="C103" s="30"/>
      <c r="D103" s="27"/>
      <c r="E103" s="46"/>
      <c r="F103" s="46" t="str">
        <f t="shared" si="9"/>
        <v>/</v>
      </c>
      <c r="G103" s="47" t="str">
        <f t="shared" si="8"/>
        <v>/</v>
      </c>
      <c r="H103" s="37"/>
      <c r="I103" s="40"/>
      <c r="J103" s="39"/>
      <c r="K103" t="str">
        <f t="shared" si="4"/>
        <v/>
      </c>
      <c r="L103" t="str">
        <f t="shared" si="5"/>
        <v/>
      </c>
    </row>
    <row r="104" spans="1:12" x14ac:dyDescent="0.3">
      <c r="A104" s="27"/>
      <c r="B104" s="51" t="str">
        <f t="shared" si="6"/>
        <v/>
      </c>
      <c r="C104" s="30"/>
      <c r="D104" s="27"/>
      <c r="E104" s="46"/>
      <c r="F104" s="46" t="str">
        <f t="shared" si="9"/>
        <v>/</v>
      </c>
      <c r="G104" s="47" t="str">
        <f t="shared" si="8"/>
        <v>/</v>
      </c>
      <c r="H104" s="37"/>
      <c r="I104" s="40"/>
      <c r="J104" s="39"/>
      <c r="K104" t="str">
        <f t="shared" si="4"/>
        <v/>
      </c>
      <c r="L104" t="str">
        <f t="shared" si="5"/>
        <v/>
      </c>
    </row>
    <row r="105" spans="1:12" x14ac:dyDescent="0.3">
      <c r="A105" s="27"/>
      <c r="B105" s="51" t="str">
        <f t="shared" si="6"/>
        <v/>
      </c>
      <c r="C105" s="30"/>
      <c r="D105" s="27"/>
      <c r="E105" s="46"/>
      <c r="F105" s="46" t="str">
        <f t="shared" si="9"/>
        <v>/</v>
      </c>
      <c r="G105" s="47" t="str">
        <f t="shared" si="8"/>
        <v>/</v>
      </c>
      <c r="H105" s="37"/>
      <c r="I105" s="40"/>
      <c r="J105" s="39"/>
      <c r="K105" t="str">
        <f t="shared" si="4"/>
        <v/>
      </c>
      <c r="L105" t="str">
        <f t="shared" si="5"/>
        <v/>
      </c>
    </row>
    <row r="106" spans="1:12" x14ac:dyDescent="0.3">
      <c r="A106" s="27"/>
      <c r="B106" s="51" t="str">
        <f t="shared" si="6"/>
        <v/>
      </c>
      <c r="C106" s="30"/>
      <c r="D106" s="27"/>
      <c r="E106" s="46"/>
      <c r="F106" s="46" t="str">
        <f t="shared" si="9"/>
        <v>/</v>
      </c>
      <c r="G106" s="47" t="str">
        <f t="shared" si="8"/>
        <v>/</v>
      </c>
      <c r="H106" s="37"/>
      <c r="I106" s="40"/>
      <c r="J106" s="39"/>
      <c r="K106" t="str">
        <f t="shared" si="4"/>
        <v/>
      </c>
      <c r="L106" t="str">
        <f t="shared" si="5"/>
        <v/>
      </c>
    </row>
    <row r="107" spans="1:12" x14ac:dyDescent="0.3">
      <c r="A107" s="27"/>
      <c r="B107" s="51" t="str">
        <f t="shared" si="6"/>
        <v/>
      </c>
      <c r="C107" s="30"/>
      <c r="D107" s="27"/>
      <c r="E107" s="46"/>
      <c r="F107" s="46" t="str">
        <f t="shared" si="9"/>
        <v>/</v>
      </c>
      <c r="G107" s="47" t="str">
        <f t="shared" si="8"/>
        <v>/</v>
      </c>
      <c r="H107" s="37"/>
      <c r="I107" s="40"/>
      <c r="J107" s="39"/>
      <c r="K107" t="str">
        <f t="shared" si="4"/>
        <v/>
      </c>
      <c r="L107" t="str">
        <f t="shared" si="5"/>
        <v/>
      </c>
    </row>
    <row r="108" spans="1:12" x14ac:dyDescent="0.3">
      <c r="A108" s="27"/>
      <c r="B108" s="51" t="str">
        <f t="shared" si="6"/>
        <v/>
      </c>
      <c r="C108" s="30"/>
      <c r="D108" s="27"/>
      <c r="E108" s="46"/>
      <c r="F108" s="46" t="str">
        <f t="shared" si="9"/>
        <v>/</v>
      </c>
      <c r="G108" s="47" t="str">
        <f t="shared" si="8"/>
        <v>/</v>
      </c>
      <c r="H108" s="37"/>
      <c r="I108" s="40"/>
      <c r="J108" s="39"/>
      <c r="K108" t="str">
        <f t="shared" si="4"/>
        <v/>
      </c>
      <c r="L108" t="str">
        <f t="shared" si="5"/>
        <v/>
      </c>
    </row>
    <row r="109" spans="1:12" x14ac:dyDescent="0.3">
      <c r="A109" s="27"/>
      <c r="B109" s="51" t="str">
        <f t="shared" si="6"/>
        <v/>
      </c>
      <c r="C109" s="30"/>
      <c r="D109" s="27"/>
      <c r="E109" s="46"/>
      <c r="F109" s="46" t="str">
        <f t="shared" si="9"/>
        <v>/</v>
      </c>
      <c r="G109" s="47" t="str">
        <f t="shared" si="8"/>
        <v>/</v>
      </c>
      <c r="H109" s="37"/>
      <c r="I109" s="40"/>
      <c r="J109" s="39"/>
      <c r="K109" t="str">
        <f t="shared" si="4"/>
        <v/>
      </c>
      <c r="L109" t="str">
        <f t="shared" si="5"/>
        <v/>
      </c>
    </row>
    <row r="110" spans="1:12" x14ac:dyDescent="0.3">
      <c r="A110" s="27"/>
      <c r="B110" s="51" t="str">
        <f t="shared" si="6"/>
        <v/>
      </c>
      <c r="C110" s="30"/>
      <c r="D110" s="27"/>
      <c r="E110" s="46"/>
      <c r="F110" s="46" t="str">
        <f t="shared" si="9"/>
        <v>/</v>
      </c>
      <c r="G110" s="47" t="str">
        <f t="shared" si="8"/>
        <v>/</v>
      </c>
      <c r="H110" s="37"/>
      <c r="I110" s="40"/>
      <c r="J110" s="39"/>
      <c r="K110" t="str">
        <f t="shared" si="4"/>
        <v/>
      </c>
      <c r="L110" t="str">
        <f t="shared" si="5"/>
        <v/>
      </c>
    </row>
    <row r="111" spans="1:12" x14ac:dyDescent="0.3">
      <c r="A111" s="27"/>
      <c r="B111" s="51" t="str">
        <f t="shared" si="6"/>
        <v/>
      </c>
      <c r="C111" s="30"/>
      <c r="D111" s="27"/>
      <c r="E111" s="46"/>
      <c r="F111" s="46" t="str">
        <f t="shared" si="9"/>
        <v>/</v>
      </c>
      <c r="G111" s="47" t="str">
        <f t="shared" si="8"/>
        <v>/</v>
      </c>
      <c r="H111" s="37"/>
      <c r="I111" s="40"/>
      <c r="J111" s="39"/>
      <c r="K111" t="str">
        <f t="shared" si="4"/>
        <v/>
      </c>
      <c r="L111" t="str">
        <f t="shared" si="5"/>
        <v/>
      </c>
    </row>
    <row r="112" spans="1:12" x14ac:dyDescent="0.3">
      <c r="A112" s="27"/>
      <c r="B112" s="51" t="str">
        <f t="shared" si="6"/>
        <v/>
      </c>
      <c r="C112" s="30"/>
      <c r="D112" s="27"/>
      <c r="E112" s="46"/>
      <c r="F112" s="46" t="str">
        <f t="shared" si="9"/>
        <v>/</v>
      </c>
      <c r="G112" s="47" t="str">
        <f t="shared" si="8"/>
        <v>/</v>
      </c>
      <c r="H112" s="37"/>
      <c r="I112" s="40"/>
      <c r="J112" s="39"/>
      <c r="K112" t="str">
        <f t="shared" si="4"/>
        <v/>
      </c>
      <c r="L112" t="str">
        <f t="shared" si="5"/>
        <v/>
      </c>
    </row>
    <row r="113" spans="1:12" x14ac:dyDescent="0.3">
      <c r="A113" s="27"/>
      <c r="B113" s="51" t="str">
        <f t="shared" si="6"/>
        <v/>
      </c>
      <c r="C113" s="30"/>
      <c r="D113" s="27"/>
      <c r="E113" s="46"/>
      <c r="F113" s="46" t="str">
        <f t="shared" si="9"/>
        <v>/</v>
      </c>
      <c r="G113" s="47" t="str">
        <f t="shared" si="8"/>
        <v>/</v>
      </c>
      <c r="H113" s="37"/>
      <c r="I113" s="40"/>
      <c r="J113" s="39"/>
      <c r="K113" t="str">
        <f t="shared" si="4"/>
        <v/>
      </c>
      <c r="L113" t="str">
        <f t="shared" si="5"/>
        <v/>
      </c>
    </row>
    <row r="114" spans="1:12" x14ac:dyDescent="0.3">
      <c r="A114" s="27"/>
      <c r="B114" s="51" t="str">
        <f t="shared" si="6"/>
        <v/>
      </c>
      <c r="C114" s="30"/>
      <c r="D114" s="27"/>
      <c r="E114" s="46"/>
      <c r="F114" s="46" t="str">
        <f t="shared" si="9"/>
        <v>/</v>
      </c>
      <c r="G114" s="47" t="str">
        <f t="shared" si="8"/>
        <v>/</v>
      </c>
      <c r="H114" s="37"/>
      <c r="I114" s="40"/>
      <c r="J114" s="39"/>
      <c r="K114" t="str">
        <f t="shared" si="4"/>
        <v/>
      </c>
      <c r="L114" t="str">
        <f t="shared" si="5"/>
        <v/>
      </c>
    </row>
    <row r="115" spans="1:12" x14ac:dyDescent="0.3">
      <c r="A115" s="27"/>
      <c r="B115" s="51" t="str">
        <f t="shared" si="6"/>
        <v/>
      </c>
      <c r="C115" s="30"/>
      <c r="D115" s="27"/>
      <c r="E115" s="46"/>
      <c r="F115" s="46" t="str">
        <f t="shared" si="9"/>
        <v>/</v>
      </c>
      <c r="G115" s="47" t="str">
        <f t="shared" si="8"/>
        <v>/</v>
      </c>
      <c r="H115" s="37"/>
      <c r="I115" s="40"/>
      <c r="J115" s="39"/>
      <c r="K115" t="str">
        <f t="shared" si="4"/>
        <v/>
      </c>
      <c r="L115" t="str">
        <f t="shared" si="5"/>
        <v/>
      </c>
    </row>
    <row r="116" spans="1:12" x14ac:dyDescent="0.3">
      <c r="A116" s="27"/>
      <c r="B116" s="51" t="str">
        <f t="shared" si="6"/>
        <v/>
      </c>
      <c r="C116" s="30"/>
      <c r="D116" s="27"/>
      <c r="E116" s="46"/>
      <c r="F116" s="46" t="str">
        <f t="shared" si="9"/>
        <v>/</v>
      </c>
      <c r="G116" s="47" t="str">
        <f t="shared" si="8"/>
        <v>/</v>
      </c>
      <c r="H116" s="37"/>
      <c r="I116" s="40"/>
      <c r="J116" s="39"/>
      <c r="K116" t="str">
        <f t="shared" si="4"/>
        <v/>
      </c>
      <c r="L116" t="str">
        <f t="shared" si="5"/>
        <v/>
      </c>
    </row>
    <row r="117" spans="1:12" x14ac:dyDescent="0.3">
      <c r="A117" s="27"/>
      <c r="B117" s="51" t="str">
        <f t="shared" si="6"/>
        <v/>
      </c>
      <c r="C117" s="30"/>
      <c r="D117" s="27"/>
      <c r="E117" s="46"/>
      <c r="F117" s="46" t="str">
        <f t="shared" si="9"/>
        <v>/</v>
      </c>
      <c r="G117" s="47" t="str">
        <f t="shared" si="8"/>
        <v>/</v>
      </c>
      <c r="H117" s="37"/>
      <c r="I117" s="40"/>
      <c r="J117" s="39"/>
      <c r="K117" t="str">
        <f t="shared" si="4"/>
        <v/>
      </c>
      <c r="L117" t="str">
        <f t="shared" si="5"/>
        <v/>
      </c>
    </row>
    <row r="118" spans="1:12" x14ac:dyDescent="0.3">
      <c r="A118" s="27"/>
      <c r="B118" s="51" t="str">
        <f t="shared" si="6"/>
        <v/>
      </c>
      <c r="C118" s="30"/>
      <c r="D118" s="27"/>
      <c r="E118" s="46"/>
      <c r="F118" s="46" t="str">
        <f t="shared" si="9"/>
        <v>/</v>
      </c>
      <c r="G118" s="47" t="str">
        <f t="shared" si="8"/>
        <v>/</v>
      </c>
      <c r="H118" s="37"/>
      <c r="I118" s="40"/>
      <c r="J118" s="39"/>
      <c r="K118" t="str">
        <f t="shared" si="4"/>
        <v/>
      </c>
      <c r="L118" t="str">
        <f t="shared" si="5"/>
        <v/>
      </c>
    </row>
    <row r="119" spans="1:12" x14ac:dyDescent="0.3">
      <c r="A119" s="27"/>
      <c r="B119" s="51" t="str">
        <f t="shared" si="6"/>
        <v/>
      </c>
      <c r="C119" s="30"/>
      <c r="D119" s="27"/>
      <c r="E119" s="46"/>
      <c r="F119" s="46" t="str">
        <f t="shared" si="9"/>
        <v>/</v>
      </c>
      <c r="G119" s="47" t="str">
        <f t="shared" si="8"/>
        <v>/</v>
      </c>
      <c r="H119" s="37"/>
      <c r="I119" s="40"/>
      <c r="J119" s="39"/>
      <c r="K119" t="str">
        <f t="shared" si="4"/>
        <v/>
      </c>
      <c r="L119" t="str">
        <f t="shared" si="5"/>
        <v/>
      </c>
    </row>
    <row r="120" spans="1:12" x14ac:dyDescent="0.3">
      <c r="A120" s="27"/>
      <c r="B120" s="51" t="str">
        <f t="shared" si="6"/>
        <v/>
      </c>
      <c r="C120" s="30"/>
      <c r="D120" s="27"/>
      <c r="E120" s="46"/>
      <c r="F120" s="46" t="str">
        <f t="shared" si="9"/>
        <v>/</v>
      </c>
      <c r="G120" s="47" t="str">
        <f t="shared" si="8"/>
        <v>/</v>
      </c>
      <c r="H120" s="37"/>
      <c r="I120" s="40"/>
      <c r="J120" s="39"/>
      <c r="K120" t="str">
        <f t="shared" si="4"/>
        <v/>
      </c>
      <c r="L120" t="str">
        <f t="shared" si="5"/>
        <v/>
      </c>
    </row>
    <row r="121" spans="1:12" x14ac:dyDescent="0.3">
      <c r="A121" s="27"/>
      <c r="B121" s="51" t="str">
        <f t="shared" si="6"/>
        <v/>
      </c>
      <c r="C121" s="30"/>
      <c r="D121" s="27"/>
      <c r="E121" s="46"/>
      <c r="F121" s="46" t="str">
        <f t="shared" si="9"/>
        <v>/</v>
      </c>
      <c r="G121" s="47" t="str">
        <f t="shared" si="8"/>
        <v>/</v>
      </c>
      <c r="H121" s="37"/>
      <c r="I121" s="40"/>
      <c r="J121" s="39"/>
      <c r="K121" t="str">
        <f t="shared" si="4"/>
        <v/>
      </c>
      <c r="L121" t="str">
        <f t="shared" si="5"/>
        <v/>
      </c>
    </row>
    <row r="122" spans="1:12" x14ac:dyDescent="0.3">
      <c r="A122" s="27"/>
      <c r="B122" s="51" t="str">
        <f t="shared" si="6"/>
        <v/>
      </c>
      <c r="C122" s="30"/>
      <c r="D122" s="27"/>
      <c r="E122" s="46"/>
      <c r="F122" s="46" t="str">
        <f t="shared" si="9"/>
        <v>/</v>
      </c>
      <c r="G122" s="47" t="str">
        <f t="shared" si="8"/>
        <v>/</v>
      </c>
      <c r="H122" s="37"/>
      <c r="I122" s="40"/>
      <c r="J122" s="39"/>
      <c r="K122" t="str">
        <f t="shared" si="4"/>
        <v/>
      </c>
      <c r="L122" t="str">
        <f t="shared" si="5"/>
        <v/>
      </c>
    </row>
    <row r="123" spans="1:12" x14ac:dyDescent="0.3">
      <c r="A123" s="27"/>
      <c r="B123" s="51" t="str">
        <f t="shared" si="6"/>
        <v/>
      </c>
      <c r="C123" s="30"/>
      <c r="D123" s="27"/>
      <c r="E123" s="46"/>
      <c r="F123" s="46" t="str">
        <f t="shared" si="9"/>
        <v>/</v>
      </c>
      <c r="G123" s="47" t="str">
        <f t="shared" si="8"/>
        <v>/</v>
      </c>
      <c r="H123" s="37"/>
      <c r="I123" s="40"/>
      <c r="J123" s="39"/>
      <c r="K123" t="str">
        <f t="shared" si="4"/>
        <v/>
      </c>
      <c r="L123" t="str">
        <f t="shared" si="5"/>
        <v/>
      </c>
    </row>
    <row r="124" spans="1:12" x14ac:dyDescent="0.3">
      <c r="A124" s="27"/>
      <c r="B124" s="51" t="str">
        <f t="shared" si="6"/>
        <v/>
      </c>
      <c r="C124" s="30"/>
      <c r="D124" s="27"/>
      <c r="E124" s="46"/>
      <c r="F124" s="46" t="str">
        <f t="shared" si="9"/>
        <v>/</v>
      </c>
      <c r="G124" s="47" t="str">
        <f t="shared" si="8"/>
        <v>/</v>
      </c>
      <c r="H124" s="37"/>
      <c r="I124" s="40"/>
      <c r="J124" s="39"/>
      <c r="K124" t="str">
        <f t="shared" si="4"/>
        <v/>
      </c>
      <c r="L124" t="str">
        <f t="shared" si="5"/>
        <v/>
      </c>
    </row>
    <row r="125" spans="1:12" x14ac:dyDescent="0.3">
      <c r="A125" s="27"/>
      <c r="B125" s="51" t="str">
        <f t="shared" si="6"/>
        <v/>
      </c>
      <c r="C125" s="30"/>
      <c r="D125" s="27"/>
      <c r="E125" s="46"/>
      <c r="F125" s="46" t="str">
        <f t="shared" si="9"/>
        <v>/</v>
      </c>
      <c r="G125" s="47" t="str">
        <f t="shared" si="8"/>
        <v>/</v>
      </c>
      <c r="H125" s="37"/>
      <c r="I125" s="40"/>
      <c r="J125" s="39"/>
      <c r="K125" t="str">
        <f t="shared" si="4"/>
        <v/>
      </c>
      <c r="L125" t="str">
        <f t="shared" si="5"/>
        <v/>
      </c>
    </row>
    <row r="126" spans="1:12" x14ac:dyDescent="0.3">
      <c r="A126" s="27"/>
      <c r="B126" s="51" t="str">
        <f t="shared" si="6"/>
        <v/>
      </c>
      <c r="C126" s="30"/>
      <c r="D126" s="27"/>
      <c r="E126" s="46"/>
      <c r="F126" s="46" t="str">
        <f t="shared" si="9"/>
        <v>/</v>
      </c>
      <c r="G126" s="47" t="str">
        <f t="shared" si="8"/>
        <v>/</v>
      </c>
      <c r="H126" s="37"/>
      <c r="I126" s="40"/>
      <c r="J126" s="39"/>
      <c r="K126" t="str">
        <f t="shared" si="4"/>
        <v/>
      </c>
      <c r="L126" t="str">
        <f t="shared" si="5"/>
        <v/>
      </c>
    </row>
    <row r="127" spans="1:12" x14ac:dyDescent="0.3">
      <c r="A127" s="27"/>
      <c r="B127" s="51" t="str">
        <f t="shared" si="6"/>
        <v/>
      </c>
      <c r="C127" s="30"/>
      <c r="D127" s="27"/>
      <c r="E127" s="46"/>
      <c r="F127" s="46" t="str">
        <f t="shared" si="9"/>
        <v>/</v>
      </c>
      <c r="G127" s="47" t="str">
        <f t="shared" si="8"/>
        <v>/</v>
      </c>
      <c r="H127" s="37"/>
      <c r="I127" s="40"/>
      <c r="J127" s="39"/>
      <c r="K127" t="str">
        <f t="shared" si="4"/>
        <v/>
      </c>
      <c r="L127" t="str">
        <f t="shared" si="5"/>
        <v/>
      </c>
    </row>
    <row r="128" spans="1:12" x14ac:dyDescent="0.3">
      <c r="A128" s="27"/>
      <c r="B128" s="51" t="str">
        <f t="shared" si="6"/>
        <v/>
      </c>
      <c r="C128" s="30"/>
      <c r="D128" s="27"/>
      <c r="E128" s="46"/>
      <c r="F128" s="46" t="str">
        <f t="shared" si="9"/>
        <v>/</v>
      </c>
      <c r="G128" s="47" t="str">
        <f t="shared" si="8"/>
        <v>/</v>
      </c>
      <c r="H128" s="37"/>
      <c r="I128" s="40"/>
      <c r="J128" s="39"/>
      <c r="K128" t="str">
        <f t="shared" si="4"/>
        <v/>
      </c>
      <c r="L128" t="str">
        <f t="shared" si="5"/>
        <v/>
      </c>
    </row>
    <row r="129" spans="1:12" x14ac:dyDescent="0.3">
      <c r="A129" s="27"/>
      <c r="B129" s="51" t="str">
        <f t="shared" si="6"/>
        <v/>
      </c>
      <c r="C129" s="30"/>
      <c r="D129" s="27"/>
      <c r="E129" s="46"/>
      <c r="F129" s="46" t="str">
        <f t="shared" si="9"/>
        <v>/</v>
      </c>
      <c r="G129" s="47" t="str">
        <f t="shared" si="8"/>
        <v>/</v>
      </c>
      <c r="H129" s="37"/>
      <c r="I129" s="40"/>
      <c r="J129" s="39"/>
      <c r="K129" t="str">
        <f t="shared" si="4"/>
        <v/>
      </c>
      <c r="L129" t="str">
        <f t="shared" si="5"/>
        <v/>
      </c>
    </row>
    <row r="130" spans="1:12" x14ac:dyDescent="0.3">
      <c r="A130" s="27"/>
      <c r="B130" s="51" t="str">
        <f t="shared" si="6"/>
        <v/>
      </c>
      <c r="C130" s="30"/>
      <c r="D130" s="27"/>
      <c r="E130" s="46"/>
      <c r="F130" s="46" t="str">
        <f t="shared" si="9"/>
        <v>/</v>
      </c>
      <c r="G130" s="47" t="str">
        <f t="shared" si="8"/>
        <v>/</v>
      </c>
      <c r="H130" s="37"/>
      <c r="I130" s="40"/>
      <c r="J130" s="39"/>
      <c r="K130" t="str">
        <f t="shared" ref="K130:K193" si="10">IF($G130="/","",$G130*I130)</f>
        <v/>
      </c>
      <c r="L130" t="str">
        <f t="shared" ref="L130:L193" si="11">IF($G130="/","",$G130*J130)</f>
        <v/>
      </c>
    </row>
    <row r="131" spans="1:12" x14ac:dyDescent="0.3">
      <c r="A131" s="27"/>
      <c r="B131" s="51" t="str">
        <f t="shared" ref="B131:B194" si="12">IF(A131="","",YEAR(A131))</f>
        <v/>
      </c>
      <c r="C131" s="30"/>
      <c r="D131" s="27"/>
      <c r="E131" s="46"/>
      <c r="F131" s="46" t="str">
        <f t="shared" si="9"/>
        <v>/</v>
      </c>
      <c r="G131" s="47" t="str">
        <f t="shared" si="8"/>
        <v>/</v>
      </c>
      <c r="H131" s="37"/>
      <c r="I131" s="40"/>
      <c r="J131" s="39"/>
      <c r="K131" t="str">
        <f t="shared" si="10"/>
        <v/>
      </c>
      <c r="L131" t="str">
        <f t="shared" si="11"/>
        <v/>
      </c>
    </row>
    <row r="132" spans="1:12" x14ac:dyDescent="0.3">
      <c r="A132" s="27"/>
      <c r="B132" s="51" t="str">
        <f t="shared" si="12"/>
        <v/>
      </c>
      <c r="C132" s="30"/>
      <c r="D132" s="27"/>
      <c r="E132" s="46"/>
      <c r="F132" s="46" t="str">
        <f t="shared" si="9"/>
        <v>/</v>
      </c>
      <c r="G132" s="47" t="str">
        <f t="shared" si="8"/>
        <v>/</v>
      </c>
      <c r="H132" s="37"/>
      <c r="I132" s="40"/>
      <c r="J132" s="39"/>
      <c r="K132" t="str">
        <f t="shared" si="10"/>
        <v/>
      </c>
      <c r="L132" t="str">
        <f t="shared" si="11"/>
        <v/>
      </c>
    </row>
    <row r="133" spans="1:12" x14ac:dyDescent="0.3">
      <c r="A133" s="27"/>
      <c r="B133" s="51" t="str">
        <f t="shared" si="12"/>
        <v/>
      </c>
      <c r="C133" s="30"/>
      <c r="D133" s="27"/>
      <c r="E133" s="46"/>
      <c r="F133" s="46" t="str">
        <f t="shared" si="9"/>
        <v>/</v>
      </c>
      <c r="G133" s="47" t="str">
        <f t="shared" si="8"/>
        <v>/</v>
      </c>
      <c r="H133" s="37"/>
      <c r="I133" s="40"/>
      <c r="J133" s="39"/>
      <c r="K133" t="str">
        <f t="shared" si="10"/>
        <v/>
      </c>
      <c r="L133" t="str">
        <f t="shared" si="11"/>
        <v/>
      </c>
    </row>
    <row r="134" spans="1:12" x14ac:dyDescent="0.3">
      <c r="A134" s="27"/>
      <c r="B134" s="51" t="str">
        <f t="shared" si="12"/>
        <v/>
      </c>
      <c r="C134" s="30"/>
      <c r="D134" s="27"/>
      <c r="E134" s="46"/>
      <c r="F134" s="46" t="str">
        <f t="shared" si="9"/>
        <v>/</v>
      </c>
      <c r="G134" s="47" t="str">
        <f t="shared" si="8"/>
        <v>/</v>
      </c>
      <c r="H134" s="37"/>
      <c r="I134" s="40"/>
      <c r="J134" s="39"/>
      <c r="K134" t="str">
        <f t="shared" si="10"/>
        <v/>
      </c>
      <c r="L134" t="str">
        <f t="shared" si="11"/>
        <v/>
      </c>
    </row>
    <row r="135" spans="1:12" x14ac:dyDescent="0.3">
      <c r="A135" s="27"/>
      <c r="B135" s="51" t="str">
        <f t="shared" si="12"/>
        <v/>
      </c>
      <c r="C135" s="30"/>
      <c r="D135" s="27"/>
      <c r="E135" s="46"/>
      <c r="F135" s="46" t="str">
        <f t="shared" si="9"/>
        <v>/</v>
      </c>
      <c r="G135" s="47" t="str">
        <f t="shared" si="8"/>
        <v>/</v>
      </c>
      <c r="H135" s="37"/>
      <c r="I135" s="40"/>
      <c r="J135" s="39"/>
      <c r="K135" t="str">
        <f t="shared" si="10"/>
        <v/>
      </c>
      <c r="L135" t="str">
        <f t="shared" si="11"/>
        <v/>
      </c>
    </row>
    <row r="136" spans="1:12" x14ac:dyDescent="0.3">
      <c r="A136" s="27"/>
      <c r="B136" s="51" t="str">
        <f t="shared" si="12"/>
        <v/>
      </c>
      <c r="C136" s="30"/>
      <c r="D136" s="27"/>
      <c r="E136" s="46"/>
      <c r="F136" s="46" t="str">
        <f t="shared" si="9"/>
        <v>/</v>
      </c>
      <c r="G136" s="47" t="str">
        <f t="shared" si="8"/>
        <v>/</v>
      </c>
      <c r="H136" s="37"/>
      <c r="I136" s="40"/>
      <c r="J136" s="39"/>
      <c r="K136" t="str">
        <f t="shared" si="10"/>
        <v/>
      </c>
      <c r="L136" t="str">
        <f t="shared" si="11"/>
        <v/>
      </c>
    </row>
    <row r="137" spans="1:12" x14ac:dyDescent="0.3">
      <c r="A137" s="27"/>
      <c r="B137" s="51" t="str">
        <f t="shared" si="12"/>
        <v/>
      </c>
      <c r="C137" s="30"/>
      <c r="D137" s="27"/>
      <c r="E137" s="46"/>
      <c r="F137" s="46" t="str">
        <f t="shared" si="9"/>
        <v>/</v>
      </c>
      <c r="G137" s="47" t="str">
        <f t="shared" si="8"/>
        <v>/</v>
      </c>
      <c r="H137" s="37"/>
      <c r="I137" s="40"/>
      <c r="J137" s="39"/>
      <c r="K137" t="str">
        <f t="shared" si="10"/>
        <v/>
      </c>
      <c r="L137" t="str">
        <f t="shared" si="11"/>
        <v/>
      </c>
    </row>
    <row r="138" spans="1:12" x14ac:dyDescent="0.3">
      <c r="A138" s="27"/>
      <c r="B138" s="51" t="str">
        <f t="shared" si="12"/>
        <v/>
      </c>
      <c r="C138" s="30"/>
      <c r="D138" s="27"/>
      <c r="E138" s="46"/>
      <c r="F138" s="46" t="str">
        <f t="shared" si="9"/>
        <v>/</v>
      </c>
      <c r="G138" s="47" t="str">
        <f t="shared" si="8"/>
        <v>/</v>
      </c>
      <c r="H138" s="37"/>
      <c r="I138" s="40"/>
      <c r="J138" s="39"/>
      <c r="K138" t="str">
        <f t="shared" si="10"/>
        <v/>
      </c>
      <c r="L138" t="str">
        <f t="shared" si="11"/>
        <v/>
      </c>
    </row>
    <row r="139" spans="1:12" x14ac:dyDescent="0.3">
      <c r="A139" s="27"/>
      <c r="B139" s="51" t="str">
        <f t="shared" si="12"/>
        <v/>
      </c>
      <c r="C139" s="30"/>
      <c r="D139" s="27"/>
      <c r="E139" s="46"/>
      <c r="F139" s="46" t="str">
        <f t="shared" si="9"/>
        <v>/</v>
      </c>
      <c r="G139" s="47" t="str">
        <f t="shared" si="8"/>
        <v>/</v>
      </c>
      <c r="H139" s="37"/>
      <c r="I139" s="40"/>
      <c r="J139" s="39"/>
      <c r="K139" t="str">
        <f t="shared" si="10"/>
        <v/>
      </c>
      <c r="L139" t="str">
        <f t="shared" si="11"/>
        <v/>
      </c>
    </row>
    <row r="140" spans="1:12" x14ac:dyDescent="0.3">
      <c r="A140" s="27"/>
      <c r="B140" s="51" t="str">
        <f t="shared" si="12"/>
        <v/>
      </c>
      <c r="C140" s="30"/>
      <c r="D140" s="27"/>
      <c r="E140" s="46"/>
      <c r="F140" s="46" t="str">
        <f t="shared" si="9"/>
        <v>/</v>
      </c>
      <c r="G140" s="47" t="str">
        <f t="shared" si="8"/>
        <v>/</v>
      </c>
      <c r="H140" s="37"/>
      <c r="I140" s="40"/>
      <c r="J140" s="39"/>
      <c r="K140" t="str">
        <f t="shared" si="10"/>
        <v/>
      </c>
      <c r="L140" t="str">
        <f t="shared" si="11"/>
        <v/>
      </c>
    </row>
    <row r="141" spans="1:12" x14ac:dyDescent="0.3">
      <c r="A141" s="27"/>
      <c r="B141" s="51" t="str">
        <f t="shared" si="12"/>
        <v/>
      </c>
      <c r="C141" s="30"/>
      <c r="D141" s="27"/>
      <c r="E141" s="46"/>
      <c r="F141" s="46" t="str">
        <f t="shared" si="9"/>
        <v>/</v>
      </c>
      <c r="G141" s="47" t="str">
        <f t="shared" si="8"/>
        <v>/</v>
      </c>
      <c r="H141" s="37"/>
      <c r="I141" s="40"/>
      <c r="J141" s="39"/>
      <c r="K141" t="str">
        <f t="shared" si="10"/>
        <v/>
      </c>
      <c r="L141" t="str">
        <f t="shared" si="11"/>
        <v/>
      </c>
    </row>
    <row r="142" spans="1:12" x14ac:dyDescent="0.3">
      <c r="A142" s="27"/>
      <c r="B142" s="51" t="str">
        <f t="shared" si="12"/>
        <v/>
      </c>
      <c r="C142" s="30"/>
      <c r="D142" s="27"/>
      <c r="E142" s="46"/>
      <c r="F142" s="46" t="str">
        <f t="shared" si="9"/>
        <v>/</v>
      </c>
      <c r="G142" s="47" t="str">
        <f t="shared" si="8"/>
        <v>/</v>
      </c>
      <c r="H142" s="37"/>
      <c r="I142" s="40"/>
      <c r="J142" s="39"/>
      <c r="K142" t="str">
        <f t="shared" si="10"/>
        <v/>
      </c>
      <c r="L142" t="str">
        <f t="shared" si="11"/>
        <v/>
      </c>
    </row>
    <row r="143" spans="1:12" x14ac:dyDescent="0.3">
      <c r="A143" s="27"/>
      <c r="B143" s="51" t="str">
        <f t="shared" si="12"/>
        <v/>
      </c>
      <c r="C143" s="30"/>
      <c r="D143" s="27"/>
      <c r="E143" s="46"/>
      <c r="F143" s="46" t="str">
        <f t="shared" si="9"/>
        <v>/</v>
      </c>
      <c r="G143" s="47" t="str">
        <f t="shared" si="8"/>
        <v>/</v>
      </c>
      <c r="H143" s="37"/>
      <c r="I143" s="40"/>
      <c r="J143" s="39"/>
      <c r="K143" t="str">
        <f t="shared" si="10"/>
        <v/>
      </c>
      <c r="L143" t="str">
        <f t="shared" si="11"/>
        <v/>
      </c>
    </row>
    <row r="144" spans="1:12" x14ac:dyDescent="0.3">
      <c r="A144" s="27"/>
      <c r="B144" s="51" t="str">
        <f t="shared" si="12"/>
        <v/>
      </c>
      <c r="C144" s="30"/>
      <c r="D144" s="27"/>
      <c r="E144" s="46"/>
      <c r="F144" s="46" t="str">
        <f t="shared" si="9"/>
        <v>/</v>
      </c>
      <c r="G144" s="47" t="str">
        <f t="shared" si="8"/>
        <v>/</v>
      </c>
      <c r="H144" s="37"/>
      <c r="I144" s="40"/>
      <c r="J144" s="39"/>
      <c r="K144" t="str">
        <f t="shared" si="10"/>
        <v/>
      </c>
      <c r="L144" t="str">
        <f t="shared" si="11"/>
        <v/>
      </c>
    </row>
    <row r="145" spans="1:12" x14ac:dyDescent="0.3">
      <c r="A145" s="27"/>
      <c r="B145" s="51" t="str">
        <f t="shared" si="12"/>
        <v/>
      </c>
      <c r="C145" s="30"/>
      <c r="D145" s="27"/>
      <c r="E145" s="46"/>
      <c r="F145" s="46" t="str">
        <f t="shared" si="9"/>
        <v>/</v>
      </c>
      <c r="G145" s="47" t="str">
        <f t="shared" si="8"/>
        <v>/</v>
      </c>
      <c r="H145" s="37"/>
      <c r="I145" s="40"/>
      <c r="J145" s="39"/>
      <c r="K145" t="str">
        <f t="shared" si="10"/>
        <v/>
      </c>
      <c r="L145" t="str">
        <f t="shared" si="11"/>
        <v/>
      </c>
    </row>
    <row r="146" spans="1:12" x14ac:dyDescent="0.3">
      <c r="A146" s="27"/>
      <c r="B146" s="51" t="str">
        <f t="shared" si="12"/>
        <v/>
      </c>
      <c r="C146" s="30"/>
      <c r="D146" s="27"/>
      <c r="E146" s="46"/>
      <c r="F146" s="46" t="str">
        <f t="shared" si="9"/>
        <v>/</v>
      </c>
      <c r="G146" s="47" t="str">
        <f t="shared" si="8"/>
        <v>/</v>
      </c>
      <c r="H146" s="37"/>
      <c r="I146" s="40"/>
      <c r="J146" s="39"/>
      <c r="K146" t="str">
        <f t="shared" si="10"/>
        <v/>
      </c>
      <c r="L146" t="str">
        <f t="shared" si="11"/>
        <v/>
      </c>
    </row>
    <row r="147" spans="1:12" x14ac:dyDescent="0.3">
      <c r="A147" s="27"/>
      <c r="B147" s="51" t="str">
        <f t="shared" si="12"/>
        <v/>
      </c>
      <c r="C147" s="30"/>
      <c r="D147" s="27"/>
      <c r="E147" s="46"/>
      <c r="F147" s="46" t="str">
        <f t="shared" si="9"/>
        <v>/</v>
      </c>
      <c r="G147" s="47" t="str">
        <f t="shared" si="8"/>
        <v>/</v>
      </c>
      <c r="H147" s="37"/>
      <c r="I147" s="40"/>
      <c r="J147" s="39"/>
      <c r="K147" t="str">
        <f t="shared" si="10"/>
        <v/>
      </c>
      <c r="L147" t="str">
        <f t="shared" si="11"/>
        <v/>
      </c>
    </row>
    <row r="148" spans="1:12" x14ac:dyDescent="0.3">
      <c r="A148" s="27"/>
      <c r="B148" s="51" t="str">
        <f t="shared" si="12"/>
        <v/>
      </c>
      <c r="C148" s="30"/>
      <c r="D148" s="27"/>
      <c r="E148" s="46"/>
      <c r="F148" s="46" t="str">
        <f t="shared" si="9"/>
        <v>/</v>
      </c>
      <c r="G148" s="47" t="str">
        <f t="shared" si="8"/>
        <v>/</v>
      </c>
      <c r="H148" s="37"/>
      <c r="I148" s="40"/>
      <c r="J148" s="39"/>
      <c r="K148" t="str">
        <f t="shared" si="10"/>
        <v/>
      </c>
      <c r="L148" t="str">
        <f t="shared" si="11"/>
        <v/>
      </c>
    </row>
    <row r="149" spans="1:12" x14ac:dyDescent="0.3">
      <c r="A149" s="27"/>
      <c r="B149" s="51" t="str">
        <f t="shared" si="12"/>
        <v/>
      </c>
      <c r="C149" s="30"/>
      <c r="D149" s="27"/>
      <c r="E149" s="46"/>
      <c r="F149" s="46" t="str">
        <f t="shared" si="9"/>
        <v>/</v>
      </c>
      <c r="G149" s="47" t="str">
        <f t="shared" si="8"/>
        <v>/</v>
      </c>
      <c r="H149" s="37"/>
      <c r="I149" s="40"/>
      <c r="J149" s="39"/>
      <c r="K149" t="str">
        <f t="shared" si="10"/>
        <v/>
      </c>
      <c r="L149" t="str">
        <f t="shared" si="11"/>
        <v/>
      </c>
    </row>
    <row r="150" spans="1:12" x14ac:dyDescent="0.3">
      <c r="A150" s="27"/>
      <c r="B150" s="51" t="str">
        <f t="shared" si="12"/>
        <v/>
      </c>
      <c r="C150" s="30"/>
      <c r="D150" s="27"/>
      <c r="E150" s="46"/>
      <c r="F150" s="46" t="str">
        <f t="shared" si="9"/>
        <v>/</v>
      </c>
      <c r="G150" s="47" t="str">
        <f t="shared" si="8"/>
        <v>/</v>
      </c>
      <c r="H150" s="37"/>
      <c r="I150" s="40"/>
      <c r="J150" s="39"/>
      <c r="K150" t="str">
        <f t="shared" si="10"/>
        <v/>
      </c>
      <c r="L150" t="str">
        <f t="shared" si="11"/>
        <v/>
      </c>
    </row>
    <row r="151" spans="1:12" x14ac:dyDescent="0.3">
      <c r="A151" s="27"/>
      <c r="B151" s="51" t="str">
        <f t="shared" si="12"/>
        <v/>
      </c>
      <c r="C151" s="30"/>
      <c r="D151" s="27"/>
      <c r="E151" s="46"/>
      <c r="F151" s="46" t="str">
        <f t="shared" si="9"/>
        <v>/</v>
      </c>
      <c r="G151" s="47" t="str">
        <f t="shared" si="8"/>
        <v>/</v>
      </c>
      <c r="H151" s="37"/>
      <c r="I151" s="40"/>
      <c r="J151" s="39"/>
      <c r="K151" t="str">
        <f t="shared" si="10"/>
        <v/>
      </c>
      <c r="L151" t="str">
        <f t="shared" si="11"/>
        <v/>
      </c>
    </row>
    <row r="152" spans="1:12" x14ac:dyDescent="0.3">
      <c r="A152" s="27"/>
      <c r="B152" s="51" t="str">
        <f t="shared" si="12"/>
        <v/>
      </c>
      <c r="C152" s="30"/>
      <c r="D152" s="27"/>
      <c r="E152" s="46"/>
      <c r="F152" s="46" t="str">
        <f t="shared" si="9"/>
        <v>/</v>
      </c>
      <c r="G152" s="47" t="str">
        <f t="shared" si="8"/>
        <v>/</v>
      </c>
      <c r="H152" s="37"/>
      <c r="I152" s="40"/>
      <c r="J152" s="39"/>
      <c r="K152" t="str">
        <f t="shared" si="10"/>
        <v/>
      </c>
      <c r="L152" t="str">
        <f t="shared" si="11"/>
        <v/>
      </c>
    </row>
    <row r="153" spans="1:12" x14ac:dyDescent="0.3">
      <c r="A153" s="27"/>
      <c r="B153" s="51" t="str">
        <f t="shared" si="12"/>
        <v/>
      </c>
      <c r="C153" s="30"/>
      <c r="D153" s="27"/>
      <c r="E153" s="46"/>
      <c r="F153" s="46" t="str">
        <f t="shared" si="9"/>
        <v>/</v>
      </c>
      <c r="G153" s="47" t="str">
        <f t="shared" si="8"/>
        <v>/</v>
      </c>
      <c r="H153" s="37"/>
      <c r="I153" s="40"/>
      <c r="J153" s="39"/>
      <c r="K153" t="str">
        <f t="shared" si="10"/>
        <v/>
      </c>
      <c r="L153" t="str">
        <f t="shared" si="11"/>
        <v/>
      </c>
    </row>
    <row r="154" spans="1:12" x14ac:dyDescent="0.3">
      <c r="A154" s="27"/>
      <c r="B154" s="51" t="str">
        <f t="shared" si="12"/>
        <v/>
      </c>
      <c r="C154" s="30"/>
      <c r="D154" s="27"/>
      <c r="E154" s="46"/>
      <c r="F154" s="46" t="str">
        <f t="shared" si="9"/>
        <v>/</v>
      </c>
      <c r="G154" s="47" t="str">
        <f t="shared" si="8"/>
        <v>/</v>
      </c>
      <c r="H154" s="37"/>
      <c r="I154" s="40"/>
      <c r="J154" s="39"/>
      <c r="K154" t="str">
        <f t="shared" si="10"/>
        <v/>
      </c>
      <c r="L154" t="str">
        <f t="shared" si="11"/>
        <v/>
      </c>
    </row>
    <row r="155" spans="1:12" x14ac:dyDescent="0.3">
      <c r="A155" s="27"/>
      <c r="B155" s="51" t="str">
        <f t="shared" si="12"/>
        <v/>
      </c>
      <c r="C155" s="30"/>
      <c r="D155" s="27"/>
      <c r="E155" s="46"/>
      <c r="F155" s="46" t="str">
        <f t="shared" si="9"/>
        <v>/</v>
      </c>
      <c r="G155" s="47" t="str">
        <f t="shared" si="8"/>
        <v>/</v>
      </c>
      <c r="H155" s="37"/>
      <c r="I155" s="40"/>
      <c r="J155" s="39"/>
      <c r="K155" t="str">
        <f t="shared" si="10"/>
        <v/>
      </c>
      <c r="L155" t="str">
        <f t="shared" si="11"/>
        <v/>
      </c>
    </row>
    <row r="156" spans="1:12" x14ac:dyDescent="0.3">
      <c r="A156" s="27"/>
      <c r="B156" s="51" t="str">
        <f t="shared" si="12"/>
        <v/>
      </c>
      <c r="C156" s="30"/>
      <c r="D156" s="27"/>
      <c r="E156" s="46"/>
      <c r="F156" s="46" t="str">
        <f t="shared" si="9"/>
        <v>/</v>
      </c>
      <c r="G156" s="47" t="str">
        <f t="shared" si="8"/>
        <v>/</v>
      </c>
      <c r="H156" s="37"/>
      <c r="I156" s="40"/>
      <c r="J156" s="39"/>
      <c r="K156" t="str">
        <f t="shared" si="10"/>
        <v/>
      </c>
      <c r="L156" t="str">
        <f t="shared" si="11"/>
        <v/>
      </c>
    </row>
    <row r="157" spans="1:12" x14ac:dyDescent="0.3">
      <c r="A157" s="27"/>
      <c r="B157" s="51" t="str">
        <f t="shared" si="12"/>
        <v/>
      </c>
      <c r="C157" s="30"/>
      <c r="D157" s="27"/>
      <c r="E157" s="46"/>
      <c r="F157" s="46" t="str">
        <f t="shared" si="9"/>
        <v>/</v>
      </c>
      <c r="G157" s="47" t="str">
        <f t="shared" si="8"/>
        <v>/</v>
      </c>
      <c r="H157" s="37"/>
      <c r="I157" s="40"/>
      <c r="J157" s="39"/>
      <c r="K157" t="str">
        <f t="shared" si="10"/>
        <v/>
      </c>
      <c r="L157" t="str">
        <f t="shared" si="11"/>
        <v/>
      </c>
    </row>
    <row r="158" spans="1:12" x14ac:dyDescent="0.3">
      <c r="A158" s="27"/>
      <c r="B158" s="51" t="str">
        <f t="shared" si="12"/>
        <v/>
      </c>
      <c r="C158" s="30"/>
      <c r="D158" s="27"/>
      <c r="E158" s="46"/>
      <c r="F158" s="46" t="str">
        <f t="shared" si="9"/>
        <v>/</v>
      </c>
      <c r="G158" s="47" t="str">
        <f t="shared" si="8"/>
        <v>/</v>
      </c>
      <c r="H158" s="37"/>
      <c r="I158" s="40"/>
      <c r="J158" s="39"/>
      <c r="K158" t="str">
        <f t="shared" si="10"/>
        <v/>
      </c>
      <c r="L158" t="str">
        <f t="shared" si="11"/>
        <v/>
      </c>
    </row>
    <row r="159" spans="1:12" x14ac:dyDescent="0.3">
      <c r="A159" s="27"/>
      <c r="B159" s="51" t="str">
        <f t="shared" si="12"/>
        <v/>
      </c>
      <c r="C159" s="30"/>
      <c r="D159" s="27"/>
      <c r="E159" s="46"/>
      <c r="F159" s="46" t="str">
        <f t="shared" si="9"/>
        <v>/</v>
      </c>
      <c r="G159" s="47" t="str">
        <f t="shared" si="8"/>
        <v>/</v>
      </c>
      <c r="H159" s="37"/>
      <c r="I159" s="40"/>
      <c r="J159" s="39"/>
      <c r="K159" t="str">
        <f t="shared" si="10"/>
        <v/>
      </c>
      <c r="L159" t="str">
        <f t="shared" si="11"/>
        <v/>
      </c>
    </row>
    <row r="160" spans="1:12" x14ac:dyDescent="0.3">
      <c r="A160" s="27"/>
      <c r="B160" s="51" t="str">
        <f t="shared" si="12"/>
        <v/>
      </c>
      <c r="C160" s="30"/>
      <c r="D160" s="27"/>
      <c r="E160" s="46"/>
      <c r="F160" s="46" t="str">
        <f t="shared" si="9"/>
        <v>/</v>
      </c>
      <c r="G160" s="47" t="str">
        <f t="shared" si="8"/>
        <v>/</v>
      </c>
      <c r="H160" s="37"/>
      <c r="I160" s="40"/>
      <c r="J160" s="39"/>
      <c r="K160" t="str">
        <f t="shared" si="10"/>
        <v/>
      </c>
      <c r="L160" t="str">
        <f t="shared" si="11"/>
        <v/>
      </c>
    </row>
    <row r="161" spans="1:12" x14ac:dyDescent="0.3">
      <c r="A161" s="27"/>
      <c r="B161" s="51" t="str">
        <f t="shared" si="12"/>
        <v/>
      </c>
      <c r="C161" s="30"/>
      <c r="D161" s="27"/>
      <c r="E161" s="46"/>
      <c r="F161" s="46" t="str">
        <f t="shared" si="9"/>
        <v>/</v>
      </c>
      <c r="G161" s="47" t="str">
        <f t="shared" si="8"/>
        <v>/</v>
      </c>
      <c r="H161" s="37"/>
      <c r="I161" s="40"/>
      <c r="J161" s="39"/>
      <c r="K161" t="str">
        <f t="shared" si="10"/>
        <v/>
      </c>
      <c r="L161" t="str">
        <f t="shared" si="11"/>
        <v/>
      </c>
    </row>
    <row r="162" spans="1:12" x14ac:dyDescent="0.3">
      <c r="A162" s="27"/>
      <c r="B162" s="51" t="str">
        <f t="shared" si="12"/>
        <v/>
      </c>
      <c r="C162" s="30"/>
      <c r="D162" s="27"/>
      <c r="E162" s="46"/>
      <c r="F162" s="46" t="str">
        <f t="shared" si="9"/>
        <v>/</v>
      </c>
      <c r="G162" s="47" t="str">
        <f t="shared" si="8"/>
        <v>/</v>
      </c>
      <c r="H162" s="37"/>
      <c r="I162" s="40"/>
      <c r="J162" s="39"/>
      <c r="K162" t="str">
        <f t="shared" si="10"/>
        <v/>
      </c>
      <c r="L162" t="str">
        <f t="shared" si="11"/>
        <v/>
      </c>
    </row>
    <row r="163" spans="1:12" x14ac:dyDescent="0.3">
      <c r="A163" s="27"/>
      <c r="B163" s="51" t="str">
        <f t="shared" si="12"/>
        <v/>
      </c>
      <c r="C163" s="30"/>
      <c r="D163" s="27"/>
      <c r="E163" s="46"/>
      <c r="F163" s="46" t="str">
        <f t="shared" si="9"/>
        <v>/</v>
      </c>
      <c r="G163" s="47" t="str">
        <f t="shared" ref="G163:G226" si="13">IF(F163="IAA","Indiquez un indice d'abondance","/")</f>
        <v>/</v>
      </c>
      <c r="H163" s="37"/>
      <c r="I163" s="40"/>
      <c r="J163" s="39"/>
      <c r="K163" t="str">
        <f t="shared" si="10"/>
        <v/>
      </c>
      <c r="L163" t="str">
        <f t="shared" si="11"/>
        <v/>
      </c>
    </row>
    <row r="164" spans="1:12" x14ac:dyDescent="0.3">
      <c r="A164" s="27"/>
      <c r="B164" s="51" t="str">
        <f t="shared" si="12"/>
        <v/>
      </c>
      <c r="C164" s="30"/>
      <c r="D164" s="27"/>
      <c r="E164" s="46"/>
      <c r="F164" s="46" t="str">
        <f t="shared" si="9"/>
        <v>/</v>
      </c>
      <c r="G164" s="47" t="str">
        <f t="shared" si="13"/>
        <v>/</v>
      </c>
      <c r="H164" s="37"/>
      <c r="I164" s="40"/>
      <c r="J164" s="39"/>
      <c r="K164" t="str">
        <f t="shared" si="10"/>
        <v/>
      </c>
      <c r="L164" t="str">
        <f t="shared" si="11"/>
        <v/>
      </c>
    </row>
    <row r="165" spans="1:12" x14ac:dyDescent="0.3">
      <c r="A165" s="27"/>
      <c r="B165" s="51" t="str">
        <f t="shared" si="12"/>
        <v/>
      </c>
      <c r="C165" s="30"/>
      <c r="D165" s="27"/>
      <c r="E165" s="46"/>
      <c r="F165" s="46" t="str">
        <f t="shared" si="9"/>
        <v>/</v>
      </c>
      <c r="G165" s="47" t="str">
        <f t="shared" si="13"/>
        <v>/</v>
      </c>
      <c r="H165" s="37"/>
      <c r="I165" s="40"/>
      <c r="J165" s="39"/>
      <c r="K165" t="str">
        <f t="shared" si="10"/>
        <v/>
      </c>
      <c r="L165" t="str">
        <f t="shared" si="11"/>
        <v/>
      </c>
    </row>
    <row r="166" spans="1:12" x14ac:dyDescent="0.3">
      <c r="A166" s="27"/>
      <c r="B166" s="51" t="str">
        <f t="shared" si="12"/>
        <v/>
      </c>
      <c r="C166" s="30"/>
      <c r="D166" s="27"/>
      <c r="E166" s="46"/>
      <c r="F166" s="46" t="str">
        <f t="shared" ref="F166:F229" si="14">IF(E166="RES","Indiquez la sous-catégorie","/")</f>
        <v>/</v>
      </c>
      <c r="G166" s="47" t="str">
        <f t="shared" si="13"/>
        <v>/</v>
      </c>
      <c r="H166" s="37"/>
      <c r="I166" s="40"/>
      <c r="J166" s="39"/>
      <c r="K166" t="str">
        <f t="shared" si="10"/>
        <v/>
      </c>
      <c r="L166" t="str">
        <f t="shared" si="11"/>
        <v/>
      </c>
    </row>
    <row r="167" spans="1:12" x14ac:dyDescent="0.3">
      <c r="A167" s="27"/>
      <c r="B167" s="51" t="str">
        <f t="shared" si="12"/>
        <v/>
      </c>
      <c r="C167" s="30"/>
      <c r="D167" s="27"/>
      <c r="E167" s="46"/>
      <c r="F167" s="46" t="str">
        <f t="shared" si="14"/>
        <v>/</v>
      </c>
      <c r="G167" s="47" t="str">
        <f t="shared" si="13"/>
        <v>/</v>
      </c>
      <c r="H167" s="37"/>
      <c r="I167" s="40"/>
      <c r="J167" s="39"/>
      <c r="K167" t="str">
        <f t="shared" si="10"/>
        <v/>
      </c>
      <c r="L167" t="str">
        <f t="shared" si="11"/>
        <v/>
      </c>
    </row>
    <row r="168" spans="1:12" x14ac:dyDescent="0.3">
      <c r="A168" s="27"/>
      <c r="B168" s="51" t="str">
        <f t="shared" si="12"/>
        <v/>
      </c>
      <c r="C168" s="30"/>
      <c r="D168" s="27"/>
      <c r="E168" s="46"/>
      <c r="F168" s="46" t="str">
        <f t="shared" si="14"/>
        <v>/</v>
      </c>
      <c r="G168" s="47" t="str">
        <f t="shared" si="13"/>
        <v>/</v>
      </c>
      <c r="H168" s="37"/>
      <c r="I168" s="40"/>
      <c r="J168" s="39"/>
      <c r="K168" t="str">
        <f t="shared" si="10"/>
        <v/>
      </c>
      <c r="L168" t="str">
        <f t="shared" si="11"/>
        <v/>
      </c>
    </row>
    <row r="169" spans="1:12" x14ac:dyDescent="0.3">
      <c r="A169" s="27"/>
      <c r="B169" s="51" t="str">
        <f t="shared" si="12"/>
        <v/>
      </c>
      <c r="C169" s="30"/>
      <c r="D169" s="27"/>
      <c r="E169" s="46"/>
      <c r="F169" s="46" t="str">
        <f t="shared" si="14"/>
        <v>/</v>
      </c>
      <c r="G169" s="47" t="str">
        <f t="shared" si="13"/>
        <v>/</v>
      </c>
      <c r="H169" s="37"/>
      <c r="I169" s="40"/>
      <c r="J169" s="39"/>
      <c r="K169" t="str">
        <f t="shared" si="10"/>
        <v/>
      </c>
      <c r="L169" t="str">
        <f t="shared" si="11"/>
        <v/>
      </c>
    </row>
    <row r="170" spans="1:12" x14ac:dyDescent="0.3">
      <c r="A170" s="27"/>
      <c r="B170" s="51" t="str">
        <f t="shared" si="12"/>
        <v/>
      </c>
      <c r="C170" s="30"/>
      <c r="D170" s="27"/>
      <c r="E170" s="46"/>
      <c r="F170" s="46" t="str">
        <f t="shared" si="14"/>
        <v>/</v>
      </c>
      <c r="G170" s="47" t="str">
        <f t="shared" si="13"/>
        <v>/</v>
      </c>
      <c r="H170" s="37"/>
      <c r="I170" s="40"/>
      <c r="J170" s="39"/>
      <c r="K170" t="str">
        <f t="shared" si="10"/>
        <v/>
      </c>
      <c r="L170" t="str">
        <f t="shared" si="11"/>
        <v/>
      </c>
    </row>
    <row r="171" spans="1:12" x14ac:dyDescent="0.3">
      <c r="A171" s="27"/>
      <c r="B171" s="51" t="str">
        <f t="shared" si="12"/>
        <v/>
      </c>
      <c r="C171" s="30"/>
      <c r="D171" s="27"/>
      <c r="E171" s="46"/>
      <c r="F171" s="46" t="str">
        <f t="shared" si="14"/>
        <v>/</v>
      </c>
      <c r="G171" s="47" t="str">
        <f t="shared" si="13"/>
        <v>/</v>
      </c>
      <c r="H171" s="37"/>
      <c r="I171" s="40"/>
      <c r="J171" s="39"/>
      <c r="K171" t="str">
        <f t="shared" si="10"/>
        <v/>
      </c>
      <c r="L171" t="str">
        <f t="shared" si="11"/>
        <v/>
      </c>
    </row>
    <row r="172" spans="1:12" x14ac:dyDescent="0.3">
      <c r="A172" s="27"/>
      <c r="B172" s="51" t="str">
        <f t="shared" si="12"/>
        <v/>
      </c>
      <c r="C172" s="30"/>
      <c r="D172" s="27"/>
      <c r="E172" s="46"/>
      <c r="F172" s="46" t="str">
        <f t="shared" si="14"/>
        <v>/</v>
      </c>
      <c r="G172" s="47" t="str">
        <f t="shared" si="13"/>
        <v>/</v>
      </c>
      <c r="H172" s="37"/>
      <c r="I172" s="40"/>
      <c r="J172" s="39"/>
      <c r="K172" t="str">
        <f t="shared" si="10"/>
        <v/>
      </c>
      <c r="L172" t="str">
        <f t="shared" si="11"/>
        <v/>
      </c>
    </row>
    <row r="173" spans="1:12" x14ac:dyDescent="0.3">
      <c r="A173" s="27"/>
      <c r="B173" s="51" t="str">
        <f t="shared" si="12"/>
        <v/>
      </c>
      <c r="C173" s="30"/>
      <c r="D173" s="27"/>
      <c r="E173" s="46"/>
      <c r="F173" s="46" t="str">
        <f t="shared" si="14"/>
        <v>/</v>
      </c>
      <c r="G173" s="47" t="str">
        <f t="shared" si="13"/>
        <v>/</v>
      </c>
      <c r="H173" s="37"/>
      <c r="I173" s="40"/>
      <c r="J173" s="39"/>
      <c r="K173" t="str">
        <f t="shared" si="10"/>
        <v/>
      </c>
      <c r="L173" t="str">
        <f t="shared" si="11"/>
        <v/>
      </c>
    </row>
    <row r="174" spans="1:12" x14ac:dyDescent="0.3">
      <c r="A174" s="27"/>
      <c r="B174" s="51" t="str">
        <f t="shared" si="12"/>
        <v/>
      </c>
      <c r="C174" s="30"/>
      <c r="D174" s="27"/>
      <c r="E174" s="46"/>
      <c r="F174" s="46" t="str">
        <f t="shared" si="14"/>
        <v>/</v>
      </c>
      <c r="G174" s="47" t="str">
        <f t="shared" si="13"/>
        <v>/</v>
      </c>
      <c r="H174" s="37"/>
      <c r="I174" s="40"/>
      <c r="J174" s="39"/>
      <c r="K174" t="str">
        <f t="shared" si="10"/>
        <v/>
      </c>
      <c r="L174" t="str">
        <f t="shared" si="11"/>
        <v/>
      </c>
    </row>
    <row r="175" spans="1:12" x14ac:dyDescent="0.3">
      <c r="A175" s="27"/>
      <c r="B175" s="51" t="str">
        <f t="shared" si="12"/>
        <v/>
      </c>
      <c r="C175" s="30"/>
      <c r="D175" s="27"/>
      <c r="E175" s="46"/>
      <c r="F175" s="46" t="str">
        <f t="shared" si="14"/>
        <v>/</v>
      </c>
      <c r="G175" s="47" t="str">
        <f t="shared" si="13"/>
        <v>/</v>
      </c>
      <c r="H175" s="37"/>
      <c r="I175" s="40"/>
      <c r="J175" s="39"/>
      <c r="K175" t="str">
        <f t="shared" si="10"/>
        <v/>
      </c>
      <c r="L175" t="str">
        <f t="shared" si="11"/>
        <v/>
      </c>
    </row>
    <row r="176" spans="1:12" x14ac:dyDescent="0.3">
      <c r="A176" s="27"/>
      <c r="B176" s="51" t="str">
        <f t="shared" si="12"/>
        <v/>
      </c>
      <c r="C176" s="30"/>
      <c r="D176" s="27"/>
      <c r="E176" s="46"/>
      <c r="F176" s="46" t="str">
        <f t="shared" si="14"/>
        <v>/</v>
      </c>
      <c r="G176" s="47" t="str">
        <f t="shared" si="13"/>
        <v>/</v>
      </c>
      <c r="H176" s="37"/>
      <c r="I176" s="40"/>
      <c r="J176" s="39"/>
      <c r="K176" t="str">
        <f t="shared" si="10"/>
        <v/>
      </c>
      <c r="L176" t="str">
        <f t="shared" si="11"/>
        <v/>
      </c>
    </row>
    <row r="177" spans="1:12" x14ac:dyDescent="0.3">
      <c r="A177" s="27"/>
      <c r="B177" s="51" t="str">
        <f t="shared" si="12"/>
        <v/>
      </c>
      <c r="C177" s="30"/>
      <c r="D177" s="27"/>
      <c r="E177" s="46"/>
      <c r="F177" s="46" t="str">
        <f t="shared" si="14"/>
        <v>/</v>
      </c>
      <c r="G177" s="47" t="str">
        <f t="shared" si="13"/>
        <v>/</v>
      </c>
      <c r="H177" s="37"/>
      <c r="I177" s="40"/>
      <c r="J177" s="39"/>
      <c r="K177" t="str">
        <f t="shared" si="10"/>
        <v/>
      </c>
      <c r="L177" t="str">
        <f t="shared" si="11"/>
        <v/>
      </c>
    </row>
    <row r="178" spans="1:12" x14ac:dyDescent="0.3">
      <c r="A178" s="27"/>
      <c r="B178" s="51" t="str">
        <f t="shared" si="12"/>
        <v/>
      </c>
      <c r="C178" s="30"/>
      <c r="D178" s="27"/>
      <c r="E178" s="46"/>
      <c r="F178" s="46" t="str">
        <f t="shared" si="14"/>
        <v>/</v>
      </c>
      <c r="G178" s="47" t="str">
        <f t="shared" si="13"/>
        <v>/</v>
      </c>
      <c r="H178" s="37"/>
      <c r="I178" s="40"/>
      <c r="J178" s="39"/>
      <c r="K178" t="str">
        <f t="shared" si="10"/>
        <v/>
      </c>
      <c r="L178" t="str">
        <f t="shared" si="11"/>
        <v/>
      </c>
    </row>
    <row r="179" spans="1:12" x14ac:dyDescent="0.3">
      <c r="A179" s="27"/>
      <c r="B179" s="51" t="str">
        <f t="shared" si="12"/>
        <v/>
      </c>
      <c r="C179" s="30"/>
      <c r="D179" s="27"/>
      <c r="E179" s="46"/>
      <c r="F179" s="46" t="str">
        <f t="shared" si="14"/>
        <v>/</v>
      </c>
      <c r="G179" s="47" t="str">
        <f t="shared" si="13"/>
        <v>/</v>
      </c>
      <c r="H179" s="37"/>
      <c r="I179" s="40"/>
      <c r="J179" s="39"/>
      <c r="K179" t="str">
        <f t="shared" si="10"/>
        <v/>
      </c>
      <c r="L179" t="str">
        <f t="shared" si="11"/>
        <v/>
      </c>
    </row>
    <row r="180" spans="1:12" x14ac:dyDescent="0.3">
      <c r="A180" s="27"/>
      <c r="B180" s="51" t="str">
        <f t="shared" si="12"/>
        <v/>
      </c>
      <c r="C180" s="30"/>
      <c r="D180" s="27"/>
      <c r="E180" s="46"/>
      <c r="F180" s="46" t="str">
        <f t="shared" si="14"/>
        <v>/</v>
      </c>
      <c r="G180" s="47" t="str">
        <f t="shared" si="13"/>
        <v>/</v>
      </c>
      <c r="H180" s="37"/>
      <c r="I180" s="40"/>
      <c r="J180" s="39"/>
      <c r="K180" t="str">
        <f t="shared" si="10"/>
        <v/>
      </c>
      <c r="L180" t="str">
        <f t="shared" si="11"/>
        <v/>
      </c>
    </row>
    <row r="181" spans="1:12" x14ac:dyDescent="0.3">
      <c r="A181" s="27"/>
      <c r="B181" s="51" t="str">
        <f t="shared" si="12"/>
        <v/>
      </c>
      <c r="C181" s="30"/>
      <c r="D181" s="27"/>
      <c r="E181" s="46"/>
      <c r="F181" s="46" t="str">
        <f t="shared" si="14"/>
        <v>/</v>
      </c>
      <c r="G181" s="47" t="str">
        <f t="shared" si="13"/>
        <v>/</v>
      </c>
      <c r="H181" s="37"/>
      <c r="I181" s="40"/>
      <c r="J181" s="39"/>
      <c r="K181" t="str">
        <f t="shared" si="10"/>
        <v/>
      </c>
      <c r="L181" t="str">
        <f t="shared" si="11"/>
        <v/>
      </c>
    </row>
    <row r="182" spans="1:12" x14ac:dyDescent="0.3">
      <c r="A182" s="27"/>
      <c r="B182" s="51" t="str">
        <f t="shared" si="12"/>
        <v/>
      </c>
      <c r="C182" s="30"/>
      <c r="D182" s="27"/>
      <c r="E182" s="46"/>
      <c r="F182" s="46" t="str">
        <f t="shared" si="14"/>
        <v>/</v>
      </c>
      <c r="G182" s="47" t="str">
        <f t="shared" si="13"/>
        <v>/</v>
      </c>
      <c r="H182" s="37"/>
      <c r="I182" s="40"/>
      <c r="J182" s="39"/>
      <c r="K182" t="str">
        <f t="shared" si="10"/>
        <v/>
      </c>
      <c r="L182" t="str">
        <f t="shared" si="11"/>
        <v/>
      </c>
    </row>
    <row r="183" spans="1:12" x14ac:dyDescent="0.3">
      <c r="A183" s="27"/>
      <c r="B183" s="51" t="str">
        <f t="shared" si="12"/>
        <v/>
      </c>
      <c r="C183" s="30"/>
      <c r="D183" s="27"/>
      <c r="E183" s="46"/>
      <c r="F183" s="46" t="str">
        <f t="shared" si="14"/>
        <v>/</v>
      </c>
      <c r="G183" s="47" t="str">
        <f t="shared" si="13"/>
        <v>/</v>
      </c>
      <c r="H183" s="37"/>
      <c r="I183" s="40"/>
      <c r="J183" s="39"/>
      <c r="K183" t="str">
        <f t="shared" si="10"/>
        <v/>
      </c>
      <c r="L183" t="str">
        <f t="shared" si="11"/>
        <v/>
      </c>
    </row>
    <row r="184" spans="1:12" x14ac:dyDescent="0.3">
      <c r="A184" s="27"/>
      <c r="B184" s="51" t="str">
        <f t="shared" si="12"/>
        <v/>
      </c>
      <c r="C184" s="30"/>
      <c r="D184" s="27"/>
      <c r="E184" s="46"/>
      <c r="F184" s="46" t="str">
        <f t="shared" si="14"/>
        <v>/</v>
      </c>
      <c r="G184" s="47" t="str">
        <f t="shared" si="13"/>
        <v>/</v>
      </c>
      <c r="H184" s="37"/>
      <c r="I184" s="40"/>
      <c r="J184" s="39"/>
      <c r="K184" t="str">
        <f t="shared" si="10"/>
        <v/>
      </c>
      <c r="L184" t="str">
        <f t="shared" si="11"/>
        <v/>
      </c>
    </row>
    <row r="185" spans="1:12" x14ac:dyDescent="0.3">
      <c r="A185" s="27"/>
      <c r="B185" s="51" t="str">
        <f t="shared" si="12"/>
        <v/>
      </c>
      <c r="C185" s="30"/>
      <c r="D185" s="27"/>
      <c r="E185" s="46"/>
      <c r="F185" s="46" t="str">
        <f t="shared" si="14"/>
        <v>/</v>
      </c>
      <c r="G185" s="47" t="str">
        <f t="shared" si="13"/>
        <v>/</v>
      </c>
      <c r="H185" s="37"/>
      <c r="I185" s="40"/>
      <c r="J185" s="39"/>
      <c r="K185" t="str">
        <f t="shared" si="10"/>
        <v/>
      </c>
      <c r="L185" t="str">
        <f t="shared" si="11"/>
        <v/>
      </c>
    </row>
    <row r="186" spans="1:12" x14ac:dyDescent="0.3">
      <c r="A186" s="27"/>
      <c r="B186" s="51" t="str">
        <f t="shared" si="12"/>
        <v/>
      </c>
      <c r="C186" s="30"/>
      <c r="D186" s="27"/>
      <c r="E186" s="46"/>
      <c r="F186" s="46" t="str">
        <f t="shared" si="14"/>
        <v>/</v>
      </c>
      <c r="G186" s="47" t="str">
        <f t="shared" si="13"/>
        <v>/</v>
      </c>
      <c r="H186" s="37"/>
      <c r="I186" s="40"/>
      <c r="J186" s="39"/>
      <c r="K186" t="str">
        <f t="shared" si="10"/>
        <v/>
      </c>
      <c r="L186" t="str">
        <f t="shared" si="11"/>
        <v/>
      </c>
    </row>
    <row r="187" spans="1:12" x14ac:dyDescent="0.3">
      <c r="A187" s="27"/>
      <c r="B187" s="51" t="str">
        <f t="shared" si="12"/>
        <v/>
      </c>
      <c r="C187" s="30"/>
      <c r="D187" s="27"/>
      <c r="E187" s="46"/>
      <c r="F187" s="46" t="str">
        <f t="shared" si="14"/>
        <v>/</v>
      </c>
      <c r="G187" s="47" t="str">
        <f t="shared" si="13"/>
        <v>/</v>
      </c>
      <c r="H187" s="37"/>
      <c r="I187" s="40"/>
      <c r="J187" s="39"/>
      <c r="K187" t="str">
        <f t="shared" si="10"/>
        <v/>
      </c>
      <c r="L187" t="str">
        <f t="shared" si="11"/>
        <v/>
      </c>
    </row>
    <row r="188" spans="1:12" x14ac:dyDescent="0.3">
      <c r="A188" s="27"/>
      <c r="B188" s="51" t="str">
        <f t="shared" si="12"/>
        <v/>
      </c>
      <c r="C188" s="30"/>
      <c r="D188" s="27"/>
      <c r="E188" s="46"/>
      <c r="F188" s="46" t="str">
        <f t="shared" si="14"/>
        <v>/</v>
      </c>
      <c r="G188" s="47" t="str">
        <f t="shared" si="13"/>
        <v>/</v>
      </c>
      <c r="H188" s="37"/>
      <c r="I188" s="40"/>
      <c r="J188" s="39"/>
      <c r="K188" t="str">
        <f t="shared" si="10"/>
        <v/>
      </c>
      <c r="L188" t="str">
        <f t="shared" si="11"/>
        <v/>
      </c>
    </row>
    <row r="189" spans="1:12" x14ac:dyDescent="0.3">
      <c r="A189" s="27"/>
      <c r="B189" s="51" t="str">
        <f t="shared" si="12"/>
        <v/>
      </c>
      <c r="C189" s="30"/>
      <c r="D189" s="27"/>
      <c r="E189" s="46"/>
      <c r="F189" s="46" t="str">
        <f t="shared" si="14"/>
        <v>/</v>
      </c>
      <c r="G189" s="47" t="str">
        <f t="shared" si="13"/>
        <v>/</v>
      </c>
      <c r="H189" s="37"/>
      <c r="I189" s="40"/>
      <c r="J189" s="39"/>
      <c r="K189" t="str">
        <f t="shared" si="10"/>
        <v/>
      </c>
      <c r="L189" t="str">
        <f t="shared" si="11"/>
        <v/>
      </c>
    </row>
    <row r="190" spans="1:12" x14ac:dyDescent="0.3">
      <c r="A190" s="27"/>
      <c r="B190" s="51" t="str">
        <f t="shared" si="12"/>
        <v/>
      </c>
      <c r="C190" s="30"/>
      <c r="D190" s="27"/>
      <c r="E190" s="46"/>
      <c r="F190" s="46" t="str">
        <f t="shared" si="14"/>
        <v>/</v>
      </c>
      <c r="G190" s="47" t="str">
        <f t="shared" si="13"/>
        <v>/</v>
      </c>
      <c r="H190" s="37"/>
      <c r="I190" s="40"/>
      <c r="J190" s="39"/>
      <c r="K190" t="str">
        <f t="shared" si="10"/>
        <v/>
      </c>
      <c r="L190" t="str">
        <f t="shared" si="11"/>
        <v/>
      </c>
    </row>
    <row r="191" spans="1:12" x14ac:dyDescent="0.3">
      <c r="A191" s="27"/>
      <c r="B191" s="51" t="str">
        <f t="shared" si="12"/>
        <v/>
      </c>
      <c r="C191" s="30"/>
      <c r="D191" s="27"/>
      <c r="E191" s="46"/>
      <c r="F191" s="46" t="str">
        <f t="shared" si="14"/>
        <v>/</v>
      </c>
      <c r="G191" s="47" t="str">
        <f t="shared" si="13"/>
        <v>/</v>
      </c>
      <c r="H191" s="37"/>
      <c r="I191" s="40"/>
      <c r="J191" s="39"/>
      <c r="K191" t="str">
        <f t="shared" si="10"/>
        <v/>
      </c>
      <c r="L191" t="str">
        <f t="shared" si="11"/>
        <v/>
      </c>
    </row>
    <row r="192" spans="1:12" x14ac:dyDescent="0.3">
      <c r="A192" s="27"/>
      <c r="B192" s="51" t="str">
        <f t="shared" si="12"/>
        <v/>
      </c>
      <c r="C192" s="30"/>
      <c r="D192" s="27"/>
      <c r="E192" s="46"/>
      <c r="F192" s="46" t="str">
        <f t="shared" si="14"/>
        <v>/</v>
      </c>
      <c r="G192" s="47" t="str">
        <f t="shared" si="13"/>
        <v>/</v>
      </c>
      <c r="H192" s="37"/>
      <c r="I192" s="40"/>
      <c r="J192" s="39"/>
      <c r="K192" t="str">
        <f t="shared" si="10"/>
        <v/>
      </c>
      <c r="L192" t="str">
        <f t="shared" si="11"/>
        <v/>
      </c>
    </row>
    <row r="193" spans="1:12" x14ac:dyDescent="0.3">
      <c r="A193" s="27"/>
      <c r="B193" s="51" t="str">
        <f t="shared" si="12"/>
        <v/>
      </c>
      <c r="C193" s="30"/>
      <c r="D193" s="27"/>
      <c r="E193" s="46"/>
      <c r="F193" s="46" t="str">
        <f t="shared" si="14"/>
        <v>/</v>
      </c>
      <c r="G193" s="47" t="str">
        <f t="shared" si="13"/>
        <v>/</v>
      </c>
      <c r="H193" s="37"/>
      <c r="I193" s="40"/>
      <c r="J193" s="39"/>
      <c r="K193" t="str">
        <f t="shared" si="10"/>
        <v/>
      </c>
      <c r="L193" t="str">
        <f t="shared" si="11"/>
        <v/>
      </c>
    </row>
    <row r="194" spans="1:12" x14ac:dyDescent="0.3">
      <c r="A194" s="27"/>
      <c r="B194" s="51" t="str">
        <f t="shared" si="12"/>
        <v/>
      </c>
      <c r="C194" s="30"/>
      <c r="D194" s="27"/>
      <c r="E194" s="46"/>
      <c r="F194" s="46" t="str">
        <f t="shared" si="14"/>
        <v>/</v>
      </c>
      <c r="G194" s="47" t="str">
        <f t="shared" si="13"/>
        <v>/</v>
      </c>
      <c r="H194" s="37"/>
      <c r="I194" s="40"/>
      <c r="J194" s="39"/>
      <c r="K194" t="str">
        <f t="shared" ref="K194:K257" si="15">IF($G194="/","",$G194*I194)</f>
        <v/>
      </c>
      <c r="L194" t="str">
        <f t="shared" ref="L194:L257" si="16">IF($G194="/","",$G194*J194)</f>
        <v/>
      </c>
    </row>
    <row r="195" spans="1:12" x14ac:dyDescent="0.3">
      <c r="A195" s="27"/>
      <c r="B195" s="51" t="str">
        <f t="shared" ref="B195:B258" si="17">IF(A195="","",YEAR(A195))</f>
        <v/>
      </c>
      <c r="C195" s="30"/>
      <c r="D195" s="27"/>
      <c r="E195" s="46"/>
      <c r="F195" s="46" t="str">
        <f t="shared" si="14"/>
        <v>/</v>
      </c>
      <c r="G195" s="47" t="str">
        <f t="shared" si="13"/>
        <v>/</v>
      </c>
      <c r="H195" s="37"/>
      <c r="I195" s="40"/>
      <c r="J195" s="39"/>
      <c r="K195" t="str">
        <f t="shared" si="15"/>
        <v/>
      </c>
      <c r="L195" t="str">
        <f t="shared" si="16"/>
        <v/>
      </c>
    </row>
    <row r="196" spans="1:12" x14ac:dyDescent="0.3">
      <c r="A196" s="27"/>
      <c r="B196" s="51" t="str">
        <f t="shared" si="17"/>
        <v/>
      </c>
      <c r="C196" s="30"/>
      <c r="D196" s="27"/>
      <c r="E196" s="46"/>
      <c r="F196" s="46" t="str">
        <f t="shared" si="14"/>
        <v>/</v>
      </c>
      <c r="G196" s="47" t="str">
        <f t="shared" si="13"/>
        <v>/</v>
      </c>
      <c r="H196" s="37"/>
      <c r="I196" s="40"/>
      <c r="J196" s="39"/>
      <c r="K196" t="str">
        <f t="shared" si="15"/>
        <v/>
      </c>
      <c r="L196" t="str">
        <f t="shared" si="16"/>
        <v/>
      </c>
    </row>
    <row r="197" spans="1:12" x14ac:dyDescent="0.3">
      <c r="A197" s="27"/>
      <c r="B197" s="51" t="str">
        <f t="shared" si="17"/>
        <v/>
      </c>
      <c r="C197" s="30"/>
      <c r="D197" s="27"/>
      <c r="E197" s="46"/>
      <c r="F197" s="46" t="str">
        <f t="shared" si="14"/>
        <v>/</v>
      </c>
      <c r="G197" s="47" t="str">
        <f t="shared" si="13"/>
        <v>/</v>
      </c>
      <c r="H197" s="37"/>
      <c r="I197" s="40"/>
      <c r="J197" s="39"/>
      <c r="K197" t="str">
        <f t="shared" si="15"/>
        <v/>
      </c>
      <c r="L197" t="str">
        <f t="shared" si="16"/>
        <v/>
      </c>
    </row>
    <row r="198" spans="1:12" x14ac:dyDescent="0.3">
      <c r="A198" s="27"/>
      <c r="B198" s="51" t="str">
        <f t="shared" si="17"/>
        <v/>
      </c>
      <c r="C198" s="30"/>
      <c r="D198" s="27"/>
      <c r="E198" s="46"/>
      <c r="F198" s="46" t="str">
        <f t="shared" si="14"/>
        <v>/</v>
      </c>
      <c r="G198" s="47" t="str">
        <f t="shared" si="13"/>
        <v>/</v>
      </c>
      <c r="H198" s="37"/>
      <c r="I198" s="40"/>
      <c r="J198" s="39"/>
      <c r="K198" t="str">
        <f t="shared" si="15"/>
        <v/>
      </c>
      <c r="L198" t="str">
        <f t="shared" si="16"/>
        <v/>
      </c>
    </row>
    <row r="199" spans="1:12" x14ac:dyDescent="0.3">
      <c r="A199" s="27"/>
      <c r="B199" s="51" t="str">
        <f t="shared" si="17"/>
        <v/>
      </c>
      <c r="C199" s="30"/>
      <c r="D199" s="27"/>
      <c r="E199" s="46"/>
      <c r="F199" s="46" t="str">
        <f t="shared" si="14"/>
        <v>/</v>
      </c>
      <c r="G199" s="47" t="str">
        <f t="shared" si="13"/>
        <v>/</v>
      </c>
      <c r="H199" s="37"/>
      <c r="I199" s="40"/>
      <c r="J199" s="39"/>
      <c r="K199" t="str">
        <f t="shared" si="15"/>
        <v/>
      </c>
      <c r="L199" t="str">
        <f t="shared" si="16"/>
        <v/>
      </c>
    </row>
    <row r="200" spans="1:12" x14ac:dyDescent="0.3">
      <c r="A200" s="27"/>
      <c r="B200" s="51" t="str">
        <f t="shared" si="17"/>
        <v/>
      </c>
      <c r="C200" s="30"/>
      <c r="D200" s="27"/>
      <c r="E200" s="46"/>
      <c r="F200" s="46" t="str">
        <f t="shared" si="14"/>
        <v>/</v>
      </c>
      <c r="G200" s="47" t="str">
        <f t="shared" si="13"/>
        <v>/</v>
      </c>
      <c r="H200" s="37"/>
      <c r="I200" s="40"/>
      <c r="J200" s="39"/>
      <c r="K200" t="str">
        <f t="shared" si="15"/>
        <v/>
      </c>
      <c r="L200" t="str">
        <f t="shared" si="16"/>
        <v/>
      </c>
    </row>
    <row r="201" spans="1:12" x14ac:dyDescent="0.3">
      <c r="A201" s="27"/>
      <c r="B201" s="51" t="str">
        <f t="shared" si="17"/>
        <v/>
      </c>
      <c r="C201" s="30"/>
      <c r="D201" s="27"/>
      <c r="E201" s="46"/>
      <c r="F201" s="46" t="str">
        <f t="shared" si="14"/>
        <v>/</v>
      </c>
      <c r="G201" s="47" t="str">
        <f t="shared" si="13"/>
        <v>/</v>
      </c>
      <c r="H201" s="37"/>
      <c r="I201" s="40"/>
      <c r="J201" s="39"/>
      <c r="K201" t="str">
        <f t="shared" si="15"/>
        <v/>
      </c>
      <c r="L201" t="str">
        <f t="shared" si="16"/>
        <v/>
      </c>
    </row>
    <row r="202" spans="1:12" x14ac:dyDescent="0.3">
      <c r="A202" s="27"/>
      <c r="B202" s="51" t="str">
        <f t="shared" si="17"/>
        <v/>
      </c>
      <c r="C202" s="30"/>
      <c r="D202" s="27"/>
      <c r="E202" s="46"/>
      <c r="F202" s="46" t="str">
        <f t="shared" si="14"/>
        <v>/</v>
      </c>
      <c r="G202" s="47" t="str">
        <f t="shared" si="13"/>
        <v>/</v>
      </c>
      <c r="H202" s="37"/>
      <c r="I202" s="40"/>
      <c r="J202" s="39"/>
      <c r="K202" t="str">
        <f t="shared" si="15"/>
        <v/>
      </c>
      <c r="L202" t="str">
        <f t="shared" si="16"/>
        <v/>
      </c>
    </row>
    <row r="203" spans="1:12" x14ac:dyDescent="0.3">
      <c r="A203" s="27"/>
      <c r="B203" s="51" t="str">
        <f t="shared" si="17"/>
        <v/>
      </c>
      <c r="C203" s="30"/>
      <c r="D203" s="27"/>
      <c r="E203" s="46"/>
      <c r="F203" s="46" t="str">
        <f t="shared" si="14"/>
        <v>/</v>
      </c>
      <c r="G203" s="47" t="str">
        <f t="shared" si="13"/>
        <v>/</v>
      </c>
      <c r="H203" s="37"/>
      <c r="I203" s="40"/>
      <c r="J203" s="39"/>
      <c r="K203" t="str">
        <f t="shared" si="15"/>
        <v/>
      </c>
      <c r="L203" t="str">
        <f t="shared" si="16"/>
        <v/>
      </c>
    </row>
    <row r="204" spans="1:12" x14ac:dyDescent="0.3">
      <c r="A204" s="27"/>
      <c r="B204" s="51" t="str">
        <f t="shared" si="17"/>
        <v/>
      </c>
      <c r="C204" s="30"/>
      <c r="D204" s="27"/>
      <c r="E204" s="46"/>
      <c r="F204" s="46" t="str">
        <f t="shared" si="14"/>
        <v>/</v>
      </c>
      <c r="G204" s="47" t="str">
        <f t="shared" si="13"/>
        <v>/</v>
      </c>
      <c r="H204" s="37"/>
      <c r="I204" s="40"/>
      <c r="J204" s="39"/>
      <c r="K204" t="str">
        <f t="shared" si="15"/>
        <v/>
      </c>
      <c r="L204" t="str">
        <f t="shared" si="16"/>
        <v/>
      </c>
    </row>
    <row r="205" spans="1:12" x14ac:dyDescent="0.3">
      <c r="A205" s="27"/>
      <c r="B205" s="51" t="str">
        <f t="shared" si="17"/>
        <v/>
      </c>
      <c r="C205" s="30"/>
      <c r="D205" s="27"/>
      <c r="E205" s="46"/>
      <c r="F205" s="46" t="str">
        <f t="shared" si="14"/>
        <v>/</v>
      </c>
      <c r="G205" s="47" t="str">
        <f t="shared" si="13"/>
        <v>/</v>
      </c>
      <c r="H205" s="37"/>
      <c r="I205" s="40"/>
      <c r="J205" s="39"/>
      <c r="K205" t="str">
        <f t="shared" si="15"/>
        <v/>
      </c>
      <c r="L205" t="str">
        <f t="shared" si="16"/>
        <v/>
      </c>
    </row>
    <row r="206" spans="1:12" x14ac:dyDescent="0.3">
      <c r="A206" s="27"/>
      <c r="B206" s="51" t="str">
        <f t="shared" si="17"/>
        <v/>
      </c>
      <c r="C206" s="30"/>
      <c r="D206" s="27"/>
      <c r="E206" s="46"/>
      <c r="F206" s="46" t="str">
        <f t="shared" si="14"/>
        <v>/</v>
      </c>
      <c r="G206" s="47" t="str">
        <f t="shared" si="13"/>
        <v>/</v>
      </c>
      <c r="H206" s="37"/>
      <c r="I206" s="40"/>
      <c r="J206" s="39"/>
      <c r="K206" t="str">
        <f t="shared" si="15"/>
        <v/>
      </c>
      <c r="L206" t="str">
        <f t="shared" si="16"/>
        <v/>
      </c>
    </row>
    <row r="207" spans="1:12" x14ac:dyDescent="0.3">
      <c r="A207" s="27"/>
      <c r="B207" s="51" t="str">
        <f t="shared" si="17"/>
        <v/>
      </c>
      <c r="C207" s="30"/>
      <c r="D207" s="27"/>
      <c r="E207" s="46"/>
      <c r="F207" s="46" t="str">
        <f t="shared" si="14"/>
        <v>/</v>
      </c>
      <c r="G207" s="47" t="str">
        <f t="shared" si="13"/>
        <v>/</v>
      </c>
      <c r="H207" s="37"/>
      <c r="I207" s="40"/>
      <c r="J207" s="39"/>
      <c r="K207" t="str">
        <f t="shared" si="15"/>
        <v/>
      </c>
      <c r="L207" t="str">
        <f t="shared" si="16"/>
        <v/>
      </c>
    </row>
    <row r="208" spans="1:12" x14ac:dyDescent="0.3">
      <c r="A208" s="27"/>
      <c r="B208" s="51" t="str">
        <f t="shared" si="17"/>
        <v/>
      </c>
      <c r="C208" s="30"/>
      <c r="D208" s="27"/>
      <c r="E208" s="46"/>
      <c r="F208" s="46" t="str">
        <f t="shared" si="14"/>
        <v>/</v>
      </c>
      <c r="G208" s="47" t="str">
        <f t="shared" si="13"/>
        <v>/</v>
      </c>
      <c r="H208" s="37"/>
      <c r="I208" s="40"/>
      <c r="J208" s="39"/>
      <c r="K208" t="str">
        <f t="shared" si="15"/>
        <v/>
      </c>
      <c r="L208" t="str">
        <f t="shared" si="16"/>
        <v/>
      </c>
    </row>
    <row r="209" spans="1:12" x14ac:dyDescent="0.3">
      <c r="A209" s="27"/>
      <c r="B209" s="51" t="str">
        <f t="shared" si="17"/>
        <v/>
      </c>
      <c r="C209" s="30"/>
      <c r="D209" s="27"/>
      <c r="E209" s="46"/>
      <c r="F209" s="46" t="str">
        <f t="shared" si="14"/>
        <v>/</v>
      </c>
      <c r="G209" s="47" t="str">
        <f t="shared" si="13"/>
        <v>/</v>
      </c>
      <c r="H209" s="37"/>
      <c r="I209" s="40"/>
      <c r="J209" s="39"/>
      <c r="K209" t="str">
        <f t="shared" si="15"/>
        <v/>
      </c>
      <c r="L209" t="str">
        <f t="shared" si="16"/>
        <v/>
      </c>
    </row>
    <row r="210" spans="1:12" x14ac:dyDescent="0.3">
      <c r="A210" s="27"/>
      <c r="B210" s="51" t="str">
        <f t="shared" si="17"/>
        <v/>
      </c>
      <c r="C210" s="30"/>
      <c r="D210" s="27"/>
      <c r="E210" s="46"/>
      <c r="F210" s="46" t="str">
        <f t="shared" si="14"/>
        <v>/</v>
      </c>
      <c r="G210" s="47" t="str">
        <f t="shared" si="13"/>
        <v>/</v>
      </c>
      <c r="H210" s="37"/>
      <c r="I210" s="40"/>
      <c r="J210" s="39"/>
      <c r="K210" t="str">
        <f t="shared" si="15"/>
        <v/>
      </c>
      <c r="L210" t="str">
        <f t="shared" si="16"/>
        <v/>
      </c>
    </row>
    <row r="211" spans="1:12" x14ac:dyDescent="0.3">
      <c r="A211" s="27"/>
      <c r="B211" s="51" t="str">
        <f t="shared" si="17"/>
        <v/>
      </c>
      <c r="C211" s="30"/>
      <c r="D211" s="27"/>
      <c r="E211" s="46"/>
      <c r="F211" s="46" t="str">
        <f t="shared" si="14"/>
        <v>/</v>
      </c>
      <c r="G211" s="47" t="str">
        <f t="shared" si="13"/>
        <v>/</v>
      </c>
      <c r="H211" s="37"/>
      <c r="I211" s="40"/>
      <c r="J211" s="39"/>
      <c r="K211" t="str">
        <f t="shared" si="15"/>
        <v/>
      </c>
      <c r="L211" t="str">
        <f t="shared" si="16"/>
        <v/>
      </c>
    </row>
    <row r="212" spans="1:12" x14ac:dyDescent="0.3">
      <c r="A212" s="27"/>
      <c r="B212" s="51" t="str">
        <f t="shared" si="17"/>
        <v/>
      </c>
      <c r="C212" s="30"/>
      <c r="D212" s="27"/>
      <c r="E212" s="46"/>
      <c r="F212" s="46" t="str">
        <f t="shared" si="14"/>
        <v>/</v>
      </c>
      <c r="G212" s="47" t="str">
        <f t="shared" si="13"/>
        <v>/</v>
      </c>
      <c r="H212" s="37"/>
      <c r="I212" s="40"/>
      <c r="J212" s="39"/>
      <c r="K212" t="str">
        <f t="shared" si="15"/>
        <v/>
      </c>
      <c r="L212" t="str">
        <f t="shared" si="16"/>
        <v/>
      </c>
    </row>
    <row r="213" spans="1:12" x14ac:dyDescent="0.3">
      <c r="A213" s="27"/>
      <c r="B213" s="51" t="str">
        <f t="shared" si="17"/>
        <v/>
      </c>
      <c r="C213" s="30"/>
      <c r="D213" s="27"/>
      <c r="E213" s="46"/>
      <c r="F213" s="46" t="str">
        <f t="shared" si="14"/>
        <v>/</v>
      </c>
      <c r="G213" s="47" t="str">
        <f t="shared" si="13"/>
        <v>/</v>
      </c>
      <c r="H213" s="37"/>
      <c r="I213" s="40"/>
      <c r="J213" s="39"/>
      <c r="K213" t="str">
        <f t="shared" si="15"/>
        <v/>
      </c>
      <c r="L213" t="str">
        <f t="shared" si="16"/>
        <v/>
      </c>
    </row>
    <row r="214" spans="1:12" x14ac:dyDescent="0.3">
      <c r="A214" s="27"/>
      <c r="B214" s="51" t="str">
        <f t="shared" si="17"/>
        <v/>
      </c>
      <c r="C214" s="30"/>
      <c r="D214" s="27"/>
      <c r="E214" s="46"/>
      <c r="F214" s="46" t="str">
        <f t="shared" si="14"/>
        <v>/</v>
      </c>
      <c r="G214" s="47" t="str">
        <f t="shared" si="13"/>
        <v>/</v>
      </c>
      <c r="H214" s="37"/>
      <c r="I214" s="40"/>
      <c r="J214" s="39"/>
      <c r="K214" t="str">
        <f t="shared" si="15"/>
        <v/>
      </c>
      <c r="L214" t="str">
        <f t="shared" si="16"/>
        <v/>
      </c>
    </row>
    <row r="215" spans="1:12" x14ac:dyDescent="0.3">
      <c r="A215" s="27"/>
      <c r="B215" s="51" t="str">
        <f t="shared" si="17"/>
        <v/>
      </c>
      <c r="C215" s="30"/>
      <c r="D215" s="27"/>
      <c r="E215" s="46"/>
      <c r="F215" s="46" t="str">
        <f t="shared" si="14"/>
        <v>/</v>
      </c>
      <c r="G215" s="47" t="str">
        <f t="shared" si="13"/>
        <v>/</v>
      </c>
      <c r="H215" s="37"/>
      <c r="I215" s="40"/>
      <c r="J215" s="39"/>
      <c r="K215" t="str">
        <f t="shared" si="15"/>
        <v/>
      </c>
      <c r="L215" t="str">
        <f t="shared" si="16"/>
        <v/>
      </c>
    </row>
    <row r="216" spans="1:12" x14ac:dyDescent="0.3">
      <c r="A216" s="27"/>
      <c r="B216" s="51" t="str">
        <f t="shared" si="17"/>
        <v/>
      </c>
      <c r="C216" s="30"/>
      <c r="D216" s="27"/>
      <c r="E216" s="46"/>
      <c r="F216" s="46" t="str">
        <f t="shared" si="14"/>
        <v>/</v>
      </c>
      <c r="G216" s="47" t="str">
        <f t="shared" si="13"/>
        <v>/</v>
      </c>
      <c r="H216" s="37"/>
      <c r="I216" s="40"/>
      <c r="J216" s="39"/>
      <c r="K216" t="str">
        <f t="shared" si="15"/>
        <v/>
      </c>
      <c r="L216" t="str">
        <f t="shared" si="16"/>
        <v/>
      </c>
    </row>
    <row r="217" spans="1:12" x14ac:dyDescent="0.3">
      <c r="A217" s="27"/>
      <c r="B217" s="51" t="str">
        <f t="shared" si="17"/>
        <v/>
      </c>
      <c r="C217" s="30"/>
      <c r="D217" s="27"/>
      <c r="E217" s="46"/>
      <c r="F217" s="46" t="str">
        <f t="shared" si="14"/>
        <v>/</v>
      </c>
      <c r="G217" s="47" t="str">
        <f t="shared" si="13"/>
        <v>/</v>
      </c>
      <c r="H217" s="37"/>
      <c r="I217" s="40"/>
      <c r="J217" s="39"/>
      <c r="K217" t="str">
        <f t="shared" si="15"/>
        <v/>
      </c>
      <c r="L217" t="str">
        <f t="shared" si="16"/>
        <v/>
      </c>
    </row>
    <row r="218" spans="1:12" x14ac:dyDescent="0.3">
      <c r="A218" s="27"/>
      <c r="B218" s="51" t="str">
        <f t="shared" si="17"/>
        <v/>
      </c>
      <c r="C218" s="30"/>
      <c r="D218" s="27"/>
      <c r="E218" s="46"/>
      <c r="F218" s="46" t="str">
        <f t="shared" si="14"/>
        <v>/</v>
      </c>
      <c r="G218" s="47" t="str">
        <f t="shared" si="13"/>
        <v>/</v>
      </c>
      <c r="H218" s="37"/>
      <c r="I218" s="40"/>
      <c r="J218" s="39"/>
      <c r="K218" t="str">
        <f t="shared" si="15"/>
        <v/>
      </c>
      <c r="L218" t="str">
        <f t="shared" si="16"/>
        <v/>
      </c>
    </row>
    <row r="219" spans="1:12" x14ac:dyDescent="0.3">
      <c r="A219" s="27"/>
      <c r="B219" s="51" t="str">
        <f t="shared" si="17"/>
        <v/>
      </c>
      <c r="C219" s="30"/>
      <c r="D219" s="27"/>
      <c r="E219" s="46"/>
      <c r="F219" s="46" t="str">
        <f t="shared" si="14"/>
        <v>/</v>
      </c>
      <c r="G219" s="47" t="str">
        <f t="shared" si="13"/>
        <v>/</v>
      </c>
      <c r="H219" s="37"/>
      <c r="I219" s="40"/>
      <c r="J219" s="39"/>
      <c r="K219" t="str">
        <f t="shared" si="15"/>
        <v/>
      </c>
      <c r="L219" t="str">
        <f t="shared" si="16"/>
        <v/>
      </c>
    </row>
    <row r="220" spans="1:12" x14ac:dyDescent="0.3">
      <c r="A220" s="27"/>
      <c r="B220" s="51" t="str">
        <f t="shared" si="17"/>
        <v/>
      </c>
      <c r="C220" s="30"/>
      <c r="D220" s="27"/>
      <c r="E220" s="46"/>
      <c r="F220" s="46" t="str">
        <f t="shared" si="14"/>
        <v>/</v>
      </c>
      <c r="G220" s="47" t="str">
        <f t="shared" si="13"/>
        <v>/</v>
      </c>
      <c r="H220" s="37"/>
      <c r="I220" s="40"/>
      <c r="J220" s="39"/>
      <c r="K220" t="str">
        <f t="shared" si="15"/>
        <v/>
      </c>
      <c r="L220" t="str">
        <f t="shared" si="16"/>
        <v/>
      </c>
    </row>
    <row r="221" spans="1:12" x14ac:dyDescent="0.3">
      <c r="A221" s="27"/>
      <c r="B221" s="51" t="str">
        <f t="shared" si="17"/>
        <v/>
      </c>
      <c r="C221" s="30"/>
      <c r="D221" s="27"/>
      <c r="E221" s="46"/>
      <c r="F221" s="46" t="str">
        <f t="shared" si="14"/>
        <v>/</v>
      </c>
      <c r="G221" s="47" t="str">
        <f t="shared" si="13"/>
        <v>/</v>
      </c>
      <c r="H221" s="37"/>
      <c r="I221" s="40"/>
      <c r="J221" s="39"/>
      <c r="K221" t="str">
        <f t="shared" si="15"/>
        <v/>
      </c>
      <c r="L221" t="str">
        <f t="shared" si="16"/>
        <v/>
      </c>
    </row>
    <row r="222" spans="1:12" x14ac:dyDescent="0.3">
      <c r="A222" s="27"/>
      <c r="B222" s="51" t="str">
        <f t="shared" si="17"/>
        <v/>
      </c>
      <c r="C222" s="30"/>
      <c r="D222" s="27"/>
      <c r="E222" s="46"/>
      <c r="F222" s="46" t="str">
        <f t="shared" si="14"/>
        <v>/</v>
      </c>
      <c r="G222" s="47" t="str">
        <f t="shared" si="13"/>
        <v>/</v>
      </c>
      <c r="H222" s="37"/>
      <c r="I222" s="40"/>
      <c r="J222" s="39"/>
      <c r="K222" t="str">
        <f t="shared" si="15"/>
        <v/>
      </c>
      <c r="L222" t="str">
        <f t="shared" si="16"/>
        <v/>
      </c>
    </row>
    <row r="223" spans="1:12" x14ac:dyDescent="0.3">
      <c r="A223" s="27"/>
      <c r="B223" s="51" t="str">
        <f t="shared" si="17"/>
        <v/>
      </c>
      <c r="C223" s="30"/>
      <c r="D223" s="27"/>
      <c r="E223" s="46"/>
      <c r="F223" s="46" t="str">
        <f t="shared" si="14"/>
        <v>/</v>
      </c>
      <c r="G223" s="47" t="str">
        <f t="shared" si="13"/>
        <v>/</v>
      </c>
      <c r="H223" s="37"/>
      <c r="I223" s="40"/>
      <c r="J223" s="39"/>
      <c r="K223" t="str">
        <f t="shared" si="15"/>
        <v/>
      </c>
      <c r="L223" t="str">
        <f t="shared" si="16"/>
        <v/>
      </c>
    </row>
    <row r="224" spans="1:12" x14ac:dyDescent="0.3">
      <c r="A224" s="27"/>
      <c r="B224" s="51" t="str">
        <f t="shared" si="17"/>
        <v/>
      </c>
      <c r="C224" s="30"/>
      <c r="D224" s="27"/>
      <c r="E224" s="46"/>
      <c r="F224" s="46" t="str">
        <f t="shared" si="14"/>
        <v>/</v>
      </c>
      <c r="G224" s="47" t="str">
        <f t="shared" si="13"/>
        <v>/</v>
      </c>
      <c r="H224" s="37"/>
      <c r="I224" s="40"/>
      <c r="J224" s="39"/>
      <c r="K224" t="str">
        <f t="shared" si="15"/>
        <v/>
      </c>
      <c r="L224" t="str">
        <f t="shared" si="16"/>
        <v/>
      </c>
    </row>
    <row r="225" spans="1:12" x14ac:dyDescent="0.3">
      <c r="A225" s="27"/>
      <c r="B225" s="51" t="str">
        <f t="shared" si="17"/>
        <v/>
      </c>
      <c r="C225" s="30"/>
      <c r="D225" s="27"/>
      <c r="E225" s="46"/>
      <c r="F225" s="46" t="str">
        <f t="shared" si="14"/>
        <v>/</v>
      </c>
      <c r="G225" s="47" t="str">
        <f t="shared" si="13"/>
        <v>/</v>
      </c>
      <c r="H225" s="37"/>
      <c r="I225" s="40"/>
      <c r="J225" s="39"/>
      <c r="K225" t="str">
        <f t="shared" si="15"/>
        <v/>
      </c>
      <c r="L225" t="str">
        <f t="shared" si="16"/>
        <v/>
      </c>
    </row>
    <row r="226" spans="1:12" x14ac:dyDescent="0.3">
      <c r="A226" s="27"/>
      <c r="B226" s="51" t="str">
        <f t="shared" si="17"/>
        <v/>
      </c>
      <c r="C226" s="30"/>
      <c r="D226" s="27"/>
      <c r="E226" s="46"/>
      <c r="F226" s="46" t="str">
        <f t="shared" si="14"/>
        <v>/</v>
      </c>
      <c r="G226" s="47" t="str">
        <f t="shared" si="13"/>
        <v>/</v>
      </c>
      <c r="H226" s="37"/>
      <c r="I226" s="40"/>
      <c r="J226" s="39"/>
      <c r="K226" t="str">
        <f t="shared" si="15"/>
        <v/>
      </c>
      <c r="L226" t="str">
        <f t="shared" si="16"/>
        <v/>
      </c>
    </row>
    <row r="227" spans="1:12" x14ac:dyDescent="0.3">
      <c r="A227" s="27"/>
      <c r="B227" s="51" t="str">
        <f t="shared" si="17"/>
        <v/>
      </c>
      <c r="C227" s="30"/>
      <c r="D227" s="27"/>
      <c r="E227" s="46"/>
      <c r="F227" s="46" t="str">
        <f t="shared" si="14"/>
        <v>/</v>
      </c>
      <c r="G227" s="47" t="str">
        <f t="shared" ref="G227:G290" si="18">IF(F227="IAA","Indiquez un indice d'abondance","/")</f>
        <v>/</v>
      </c>
      <c r="H227" s="37"/>
      <c r="I227" s="40"/>
      <c r="J227" s="39"/>
      <c r="K227" t="str">
        <f t="shared" si="15"/>
        <v/>
      </c>
      <c r="L227" t="str">
        <f t="shared" si="16"/>
        <v/>
      </c>
    </row>
    <row r="228" spans="1:12" x14ac:dyDescent="0.3">
      <c r="A228" s="27"/>
      <c r="B228" s="51" t="str">
        <f t="shared" si="17"/>
        <v/>
      </c>
      <c r="C228" s="30"/>
      <c r="D228" s="27"/>
      <c r="E228" s="46"/>
      <c r="F228" s="46" t="str">
        <f t="shared" si="14"/>
        <v>/</v>
      </c>
      <c r="G228" s="47" t="str">
        <f t="shared" si="18"/>
        <v>/</v>
      </c>
      <c r="H228" s="37"/>
      <c r="I228" s="40"/>
      <c r="J228" s="39"/>
      <c r="K228" t="str">
        <f t="shared" si="15"/>
        <v/>
      </c>
      <c r="L228" t="str">
        <f t="shared" si="16"/>
        <v/>
      </c>
    </row>
    <row r="229" spans="1:12" x14ac:dyDescent="0.3">
      <c r="A229" s="27"/>
      <c r="B229" s="51" t="str">
        <f t="shared" si="17"/>
        <v/>
      </c>
      <c r="C229" s="30"/>
      <c r="D229" s="27"/>
      <c r="E229" s="46"/>
      <c r="F229" s="46" t="str">
        <f t="shared" si="14"/>
        <v>/</v>
      </c>
      <c r="G229" s="47" t="str">
        <f t="shared" si="18"/>
        <v>/</v>
      </c>
      <c r="H229" s="37"/>
      <c r="I229" s="40"/>
      <c r="J229" s="39"/>
      <c r="K229" t="str">
        <f t="shared" si="15"/>
        <v/>
      </c>
      <c r="L229" t="str">
        <f t="shared" si="16"/>
        <v/>
      </c>
    </row>
    <row r="230" spans="1:12" x14ac:dyDescent="0.3">
      <c r="A230" s="27"/>
      <c r="B230" s="51" t="str">
        <f t="shared" si="17"/>
        <v/>
      </c>
      <c r="C230" s="30"/>
      <c r="D230" s="27"/>
      <c r="E230" s="46"/>
      <c r="F230" s="46" t="str">
        <f t="shared" ref="F230:F293" si="19">IF(E230="RES","Indiquez la sous-catégorie","/")</f>
        <v>/</v>
      </c>
      <c r="G230" s="47" t="str">
        <f t="shared" si="18"/>
        <v>/</v>
      </c>
      <c r="H230" s="37"/>
      <c r="I230" s="40"/>
      <c r="J230" s="39"/>
      <c r="K230" t="str">
        <f t="shared" si="15"/>
        <v/>
      </c>
      <c r="L230" t="str">
        <f t="shared" si="16"/>
        <v/>
      </c>
    </row>
    <row r="231" spans="1:12" x14ac:dyDescent="0.3">
      <c r="A231" s="27"/>
      <c r="B231" s="51" t="str">
        <f t="shared" si="17"/>
        <v/>
      </c>
      <c r="C231" s="30"/>
      <c r="D231" s="27"/>
      <c r="E231" s="46"/>
      <c r="F231" s="46" t="str">
        <f t="shared" si="19"/>
        <v>/</v>
      </c>
      <c r="G231" s="47" t="str">
        <f t="shared" si="18"/>
        <v>/</v>
      </c>
      <c r="H231" s="37"/>
      <c r="I231" s="40"/>
      <c r="J231" s="39"/>
      <c r="K231" t="str">
        <f t="shared" si="15"/>
        <v/>
      </c>
      <c r="L231" t="str">
        <f t="shared" si="16"/>
        <v/>
      </c>
    </row>
    <row r="232" spans="1:12" x14ac:dyDescent="0.3">
      <c r="A232" s="27"/>
      <c r="B232" s="51" t="str">
        <f t="shared" si="17"/>
        <v/>
      </c>
      <c r="C232" s="30"/>
      <c r="D232" s="27"/>
      <c r="E232" s="46"/>
      <c r="F232" s="46" t="str">
        <f t="shared" si="19"/>
        <v>/</v>
      </c>
      <c r="G232" s="47" t="str">
        <f t="shared" si="18"/>
        <v>/</v>
      </c>
      <c r="H232" s="37"/>
      <c r="I232" s="40"/>
      <c r="J232" s="39"/>
      <c r="K232" t="str">
        <f t="shared" si="15"/>
        <v/>
      </c>
      <c r="L232" t="str">
        <f t="shared" si="16"/>
        <v/>
      </c>
    </row>
    <row r="233" spans="1:12" x14ac:dyDescent="0.3">
      <c r="A233" s="27"/>
      <c r="B233" s="51" t="str">
        <f t="shared" si="17"/>
        <v/>
      </c>
      <c r="C233" s="30"/>
      <c r="D233" s="27"/>
      <c r="E233" s="46"/>
      <c r="F233" s="46" t="str">
        <f t="shared" si="19"/>
        <v>/</v>
      </c>
      <c r="G233" s="47" t="str">
        <f t="shared" si="18"/>
        <v>/</v>
      </c>
      <c r="H233" s="37"/>
      <c r="I233" s="40"/>
      <c r="J233" s="39"/>
      <c r="K233" t="str">
        <f t="shared" si="15"/>
        <v/>
      </c>
      <c r="L233" t="str">
        <f t="shared" si="16"/>
        <v/>
      </c>
    </row>
    <row r="234" spans="1:12" x14ac:dyDescent="0.3">
      <c r="A234" s="27"/>
      <c r="B234" s="51" t="str">
        <f t="shared" si="17"/>
        <v/>
      </c>
      <c r="C234" s="30"/>
      <c r="D234" s="27"/>
      <c r="E234" s="46"/>
      <c r="F234" s="46" t="str">
        <f t="shared" si="19"/>
        <v>/</v>
      </c>
      <c r="G234" s="47" t="str">
        <f t="shared" si="18"/>
        <v>/</v>
      </c>
      <c r="H234" s="37"/>
      <c r="I234" s="40"/>
      <c r="J234" s="39"/>
      <c r="K234" t="str">
        <f t="shared" si="15"/>
        <v/>
      </c>
      <c r="L234" t="str">
        <f t="shared" si="16"/>
        <v/>
      </c>
    </row>
    <row r="235" spans="1:12" x14ac:dyDescent="0.3">
      <c r="A235" s="27"/>
      <c r="B235" s="51" t="str">
        <f t="shared" si="17"/>
        <v/>
      </c>
      <c r="C235" s="30"/>
      <c r="D235" s="27"/>
      <c r="E235" s="46"/>
      <c r="F235" s="46" t="str">
        <f t="shared" si="19"/>
        <v>/</v>
      </c>
      <c r="G235" s="47" t="str">
        <f t="shared" si="18"/>
        <v>/</v>
      </c>
      <c r="H235" s="37"/>
      <c r="I235" s="40"/>
      <c r="J235" s="39"/>
      <c r="K235" t="str">
        <f t="shared" si="15"/>
        <v/>
      </c>
      <c r="L235" t="str">
        <f t="shared" si="16"/>
        <v/>
      </c>
    </row>
    <row r="236" spans="1:12" x14ac:dyDescent="0.3">
      <c r="A236" s="27"/>
      <c r="B236" s="51" t="str">
        <f t="shared" si="17"/>
        <v/>
      </c>
      <c r="C236" s="30"/>
      <c r="D236" s="27"/>
      <c r="E236" s="46"/>
      <c r="F236" s="46" t="str">
        <f t="shared" si="19"/>
        <v>/</v>
      </c>
      <c r="G236" s="47" t="str">
        <f t="shared" si="18"/>
        <v>/</v>
      </c>
      <c r="H236" s="37"/>
      <c r="I236" s="40"/>
      <c r="J236" s="39"/>
      <c r="K236" t="str">
        <f t="shared" si="15"/>
        <v/>
      </c>
      <c r="L236" t="str">
        <f t="shared" si="16"/>
        <v/>
      </c>
    </row>
    <row r="237" spans="1:12" x14ac:dyDescent="0.3">
      <c r="A237" s="27"/>
      <c r="B237" s="51" t="str">
        <f t="shared" si="17"/>
        <v/>
      </c>
      <c r="C237" s="30"/>
      <c r="D237" s="27"/>
      <c r="E237" s="46"/>
      <c r="F237" s="46" t="str">
        <f t="shared" si="19"/>
        <v>/</v>
      </c>
      <c r="G237" s="47" t="str">
        <f t="shared" si="18"/>
        <v>/</v>
      </c>
      <c r="H237" s="37"/>
      <c r="I237" s="40"/>
      <c r="J237" s="39"/>
      <c r="K237" t="str">
        <f t="shared" si="15"/>
        <v/>
      </c>
      <c r="L237" t="str">
        <f t="shared" si="16"/>
        <v/>
      </c>
    </row>
    <row r="238" spans="1:12" x14ac:dyDescent="0.3">
      <c r="A238" s="27"/>
      <c r="B238" s="51" t="str">
        <f t="shared" si="17"/>
        <v/>
      </c>
      <c r="C238" s="30"/>
      <c r="D238" s="27"/>
      <c r="E238" s="46"/>
      <c r="F238" s="46" t="str">
        <f t="shared" si="19"/>
        <v>/</v>
      </c>
      <c r="G238" s="47" t="str">
        <f t="shared" si="18"/>
        <v>/</v>
      </c>
      <c r="H238" s="37"/>
      <c r="I238" s="40"/>
      <c r="J238" s="39"/>
      <c r="K238" t="str">
        <f t="shared" si="15"/>
        <v/>
      </c>
      <c r="L238" t="str">
        <f t="shared" si="16"/>
        <v/>
      </c>
    </row>
    <row r="239" spans="1:12" x14ac:dyDescent="0.3">
      <c r="A239" s="27"/>
      <c r="B239" s="51" t="str">
        <f t="shared" si="17"/>
        <v/>
      </c>
      <c r="C239" s="30"/>
      <c r="D239" s="27"/>
      <c r="E239" s="46"/>
      <c r="F239" s="46" t="str">
        <f t="shared" si="19"/>
        <v>/</v>
      </c>
      <c r="G239" s="47" t="str">
        <f t="shared" si="18"/>
        <v>/</v>
      </c>
      <c r="H239" s="37"/>
      <c r="I239" s="40"/>
      <c r="J239" s="39"/>
      <c r="K239" t="str">
        <f t="shared" si="15"/>
        <v/>
      </c>
      <c r="L239" t="str">
        <f t="shared" si="16"/>
        <v/>
      </c>
    </row>
    <row r="240" spans="1:12" x14ac:dyDescent="0.3">
      <c r="A240" s="27"/>
      <c r="B240" s="51" t="str">
        <f t="shared" si="17"/>
        <v/>
      </c>
      <c r="C240" s="30"/>
      <c r="D240" s="27"/>
      <c r="E240" s="46"/>
      <c r="F240" s="46" t="str">
        <f t="shared" si="19"/>
        <v>/</v>
      </c>
      <c r="G240" s="47" t="str">
        <f t="shared" si="18"/>
        <v>/</v>
      </c>
      <c r="H240" s="37"/>
      <c r="I240" s="40"/>
      <c r="J240" s="39"/>
      <c r="K240" t="str">
        <f t="shared" si="15"/>
        <v/>
      </c>
      <c r="L240" t="str">
        <f t="shared" si="16"/>
        <v/>
      </c>
    </row>
    <row r="241" spans="1:12" x14ac:dyDescent="0.3">
      <c r="A241" s="27"/>
      <c r="B241" s="51" t="str">
        <f t="shared" si="17"/>
        <v/>
      </c>
      <c r="C241" s="30"/>
      <c r="D241" s="27"/>
      <c r="E241" s="46"/>
      <c r="F241" s="46" t="str">
        <f t="shared" si="19"/>
        <v>/</v>
      </c>
      <c r="G241" s="47" t="str">
        <f t="shared" si="18"/>
        <v>/</v>
      </c>
      <c r="H241" s="37"/>
      <c r="I241" s="40"/>
      <c r="J241" s="39"/>
      <c r="K241" t="str">
        <f t="shared" si="15"/>
        <v/>
      </c>
      <c r="L241" t="str">
        <f t="shared" si="16"/>
        <v/>
      </c>
    </row>
    <row r="242" spans="1:12" x14ac:dyDescent="0.3">
      <c r="A242" s="27"/>
      <c r="B242" s="51" t="str">
        <f t="shared" si="17"/>
        <v/>
      </c>
      <c r="C242" s="30"/>
      <c r="D242" s="27"/>
      <c r="E242" s="46"/>
      <c r="F242" s="46" t="str">
        <f t="shared" si="19"/>
        <v>/</v>
      </c>
      <c r="G242" s="47" t="str">
        <f t="shared" si="18"/>
        <v>/</v>
      </c>
      <c r="H242" s="37"/>
      <c r="I242" s="40"/>
      <c r="J242" s="39"/>
      <c r="K242" t="str">
        <f t="shared" si="15"/>
        <v/>
      </c>
      <c r="L242" t="str">
        <f t="shared" si="16"/>
        <v/>
      </c>
    </row>
    <row r="243" spans="1:12" x14ac:dyDescent="0.3">
      <c r="A243" s="27"/>
      <c r="B243" s="51" t="str">
        <f t="shared" si="17"/>
        <v/>
      </c>
      <c r="C243" s="30"/>
      <c r="D243" s="27"/>
      <c r="E243" s="46"/>
      <c r="F243" s="46" t="str">
        <f t="shared" si="19"/>
        <v>/</v>
      </c>
      <c r="G243" s="47" t="str">
        <f t="shared" si="18"/>
        <v>/</v>
      </c>
      <c r="H243" s="37"/>
      <c r="I243" s="40"/>
      <c r="J243" s="39"/>
      <c r="K243" t="str">
        <f t="shared" si="15"/>
        <v/>
      </c>
      <c r="L243" t="str">
        <f t="shared" si="16"/>
        <v/>
      </c>
    </row>
    <row r="244" spans="1:12" x14ac:dyDescent="0.3">
      <c r="A244" s="27"/>
      <c r="B244" s="51" t="str">
        <f t="shared" si="17"/>
        <v/>
      </c>
      <c r="C244" s="30"/>
      <c r="D244" s="27"/>
      <c r="E244" s="46"/>
      <c r="F244" s="46" t="str">
        <f t="shared" si="19"/>
        <v>/</v>
      </c>
      <c r="G244" s="47" t="str">
        <f t="shared" si="18"/>
        <v>/</v>
      </c>
      <c r="H244" s="37"/>
      <c r="I244" s="40"/>
      <c r="J244" s="39"/>
      <c r="K244" t="str">
        <f t="shared" si="15"/>
        <v/>
      </c>
      <c r="L244" t="str">
        <f t="shared" si="16"/>
        <v/>
      </c>
    </row>
    <row r="245" spans="1:12" x14ac:dyDescent="0.3">
      <c r="A245" s="27"/>
      <c r="B245" s="51" t="str">
        <f t="shared" si="17"/>
        <v/>
      </c>
      <c r="C245" s="30"/>
      <c r="D245" s="27"/>
      <c r="E245" s="46"/>
      <c r="F245" s="46" t="str">
        <f t="shared" si="19"/>
        <v>/</v>
      </c>
      <c r="G245" s="47" t="str">
        <f t="shared" si="18"/>
        <v>/</v>
      </c>
      <c r="H245" s="37"/>
      <c r="I245" s="40"/>
      <c r="J245" s="39"/>
      <c r="K245" t="str">
        <f t="shared" si="15"/>
        <v/>
      </c>
      <c r="L245" t="str">
        <f t="shared" si="16"/>
        <v/>
      </c>
    </row>
    <row r="246" spans="1:12" x14ac:dyDescent="0.3">
      <c r="A246" s="27"/>
      <c r="B246" s="51" t="str">
        <f t="shared" si="17"/>
        <v/>
      </c>
      <c r="C246" s="30"/>
      <c r="D246" s="27"/>
      <c r="E246" s="46"/>
      <c r="F246" s="46" t="str">
        <f t="shared" si="19"/>
        <v>/</v>
      </c>
      <c r="G246" s="47" t="str">
        <f t="shared" si="18"/>
        <v>/</v>
      </c>
      <c r="H246" s="37"/>
      <c r="I246" s="40"/>
      <c r="J246" s="39"/>
      <c r="K246" t="str">
        <f t="shared" si="15"/>
        <v/>
      </c>
      <c r="L246" t="str">
        <f t="shared" si="16"/>
        <v/>
      </c>
    </row>
    <row r="247" spans="1:12" x14ac:dyDescent="0.3">
      <c r="A247" s="27"/>
      <c r="B247" s="51" t="str">
        <f t="shared" si="17"/>
        <v/>
      </c>
      <c r="C247" s="30"/>
      <c r="D247" s="27"/>
      <c r="E247" s="46"/>
      <c r="F247" s="46" t="str">
        <f t="shared" si="19"/>
        <v>/</v>
      </c>
      <c r="G247" s="47" t="str">
        <f t="shared" si="18"/>
        <v>/</v>
      </c>
      <c r="H247" s="37"/>
      <c r="I247" s="40"/>
      <c r="J247" s="39"/>
      <c r="K247" t="str">
        <f t="shared" si="15"/>
        <v/>
      </c>
      <c r="L247" t="str">
        <f t="shared" si="16"/>
        <v/>
      </c>
    </row>
    <row r="248" spans="1:12" x14ac:dyDescent="0.3">
      <c r="A248" s="27"/>
      <c r="B248" s="51" t="str">
        <f t="shared" si="17"/>
        <v/>
      </c>
      <c r="C248" s="30"/>
      <c r="D248" s="27"/>
      <c r="E248" s="46"/>
      <c r="F248" s="46" t="str">
        <f t="shared" si="19"/>
        <v>/</v>
      </c>
      <c r="G248" s="47" t="str">
        <f t="shared" si="18"/>
        <v>/</v>
      </c>
      <c r="H248" s="37"/>
      <c r="I248" s="40"/>
      <c r="J248" s="39"/>
      <c r="K248" t="str">
        <f t="shared" si="15"/>
        <v/>
      </c>
      <c r="L248" t="str">
        <f t="shared" si="16"/>
        <v/>
      </c>
    </row>
    <row r="249" spans="1:12" x14ac:dyDescent="0.3">
      <c r="A249" s="27"/>
      <c r="B249" s="51" t="str">
        <f t="shared" si="17"/>
        <v/>
      </c>
      <c r="C249" s="30"/>
      <c r="D249" s="27"/>
      <c r="E249" s="46"/>
      <c r="F249" s="46" t="str">
        <f t="shared" si="19"/>
        <v>/</v>
      </c>
      <c r="G249" s="47" t="str">
        <f t="shared" si="18"/>
        <v>/</v>
      </c>
      <c r="H249" s="37"/>
      <c r="I249" s="40"/>
      <c r="J249" s="39"/>
      <c r="K249" t="str">
        <f t="shared" si="15"/>
        <v/>
      </c>
      <c r="L249" t="str">
        <f t="shared" si="16"/>
        <v/>
      </c>
    </row>
    <row r="250" spans="1:12" x14ac:dyDescent="0.3">
      <c r="A250" s="27"/>
      <c r="B250" s="51" t="str">
        <f t="shared" si="17"/>
        <v/>
      </c>
      <c r="C250" s="30"/>
      <c r="D250" s="27"/>
      <c r="E250" s="46"/>
      <c r="F250" s="46" t="str">
        <f t="shared" si="19"/>
        <v>/</v>
      </c>
      <c r="G250" s="47" t="str">
        <f t="shared" si="18"/>
        <v>/</v>
      </c>
      <c r="H250" s="37"/>
      <c r="I250" s="40"/>
      <c r="J250" s="39"/>
      <c r="K250" t="str">
        <f t="shared" si="15"/>
        <v/>
      </c>
      <c r="L250" t="str">
        <f t="shared" si="16"/>
        <v/>
      </c>
    </row>
    <row r="251" spans="1:12" x14ac:dyDescent="0.3">
      <c r="A251" s="27"/>
      <c r="B251" s="51" t="str">
        <f t="shared" si="17"/>
        <v/>
      </c>
      <c r="C251" s="30"/>
      <c r="D251" s="27"/>
      <c r="E251" s="46"/>
      <c r="F251" s="46" t="str">
        <f t="shared" si="19"/>
        <v>/</v>
      </c>
      <c r="G251" s="47" t="str">
        <f t="shared" si="18"/>
        <v>/</v>
      </c>
      <c r="H251" s="37"/>
      <c r="I251" s="40"/>
      <c r="J251" s="39"/>
      <c r="K251" t="str">
        <f t="shared" si="15"/>
        <v/>
      </c>
      <c r="L251" t="str">
        <f t="shared" si="16"/>
        <v/>
      </c>
    </row>
    <row r="252" spans="1:12" x14ac:dyDescent="0.3">
      <c r="A252" s="27"/>
      <c r="B252" s="51" t="str">
        <f t="shared" si="17"/>
        <v/>
      </c>
      <c r="C252" s="30"/>
      <c r="D252" s="27"/>
      <c r="E252" s="46"/>
      <c r="F252" s="46" t="str">
        <f t="shared" si="19"/>
        <v>/</v>
      </c>
      <c r="G252" s="47" t="str">
        <f t="shared" si="18"/>
        <v>/</v>
      </c>
      <c r="H252" s="37"/>
      <c r="I252" s="40"/>
      <c r="J252" s="39"/>
      <c r="K252" t="str">
        <f t="shared" si="15"/>
        <v/>
      </c>
      <c r="L252" t="str">
        <f t="shared" si="16"/>
        <v/>
      </c>
    </row>
    <row r="253" spans="1:12" x14ac:dyDescent="0.3">
      <c r="A253" s="27"/>
      <c r="B253" s="51" t="str">
        <f t="shared" si="17"/>
        <v/>
      </c>
      <c r="C253" s="30"/>
      <c r="D253" s="27"/>
      <c r="E253" s="46"/>
      <c r="F253" s="46" t="str">
        <f t="shared" si="19"/>
        <v>/</v>
      </c>
      <c r="G253" s="47" t="str">
        <f t="shared" si="18"/>
        <v>/</v>
      </c>
      <c r="H253" s="37"/>
      <c r="I253" s="40"/>
      <c r="J253" s="39"/>
      <c r="K253" t="str">
        <f t="shared" si="15"/>
        <v/>
      </c>
      <c r="L253" t="str">
        <f t="shared" si="16"/>
        <v/>
      </c>
    </row>
    <row r="254" spans="1:12" x14ac:dyDescent="0.3">
      <c r="A254" s="27"/>
      <c r="B254" s="51" t="str">
        <f t="shared" si="17"/>
        <v/>
      </c>
      <c r="C254" s="30"/>
      <c r="D254" s="27"/>
      <c r="E254" s="46"/>
      <c r="F254" s="46" t="str">
        <f t="shared" si="19"/>
        <v>/</v>
      </c>
      <c r="G254" s="47" t="str">
        <f t="shared" si="18"/>
        <v>/</v>
      </c>
      <c r="H254" s="37"/>
      <c r="I254" s="40"/>
      <c r="J254" s="39"/>
      <c r="K254" t="str">
        <f t="shared" si="15"/>
        <v/>
      </c>
      <c r="L254" t="str">
        <f t="shared" si="16"/>
        <v/>
      </c>
    </row>
    <row r="255" spans="1:12" x14ac:dyDescent="0.3">
      <c r="A255" s="27"/>
      <c r="B255" s="51" t="str">
        <f t="shared" si="17"/>
        <v/>
      </c>
      <c r="C255" s="30"/>
      <c r="D255" s="27"/>
      <c r="E255" s="46"/>
      <c r="F255" s="46" t="str">
        <f t="shared" si="19"/>
        <v>/</v>
      </c>
      <c r="G255" s="47" t="str">
        <f t="shared" si="18"/>
        <v>/</v>
      </c>
      <c r="H255" s="37"/>
      <c r="I255" s="40"/>
      <c r="J255" s="39"/>
      <c r="K255" t="str">
        <f t="shared" si="15"/>
        <v/>
      </c>
      <c r="L255" t="str">
        <f t="shared" si="16"/>
        <v/>
      </c>
    </row>
    <row r="256" spans="1:12" x14ac:dyDescent="0.3">
      <c r="A256" s="27"/>
      <c r="B256" s="51" t="str">
        <f t="shared" si="17"/>
        <v/>
      </c>
      <c r="C256" s="30"/>
      <c r="D256" s="27"/>
      <c r="E256" s="46"/>
      <c r="F256" s="46" t="str">
        <f t="shared" si="19"/>
        <v>/</v>
      </c>
      <c r="G256" s="47" t="str">
        <f t="shared" si="18"/>
        <v>/</v>
      </c>
      <c r="H256" s="37"/>
      <c r="I256" s="40"/>
      <c r="J256" s="39"/>
      <c r="K256" t="str">
        <f t="shared" si="15"/>
        <v/>
      </c>
      <c r="L256" t="str">
        <f t="shared" si="16"/>
        <v/>
      </c>
    </row>
    <row r="257" spans="1:12" x14ac:dyDescent="0.3">
      <c r="A257" s="27"/>
      <c r="B257" s="51" t="str">
        <f t="shared" si="17"/>
        <v/>
      </c>
      <c r="C257" s="30"/>
      <c r="D257" s="27"/>
      <c r="E257" s="46"/>
      <c r="F257" s="46" t="str">
        <f t="shared" si="19"/>
        <v>/</v>
      </c>
      <c r="G257" s="47" t="str">
        <f t="shared" si="18"/>
        <v>/</v>
      </c>
      <c r="H257" s="37"/>
      <c r="I257" s="40"/>
      <c r="J257" s="39"/>
      <c r="K257" t="str">
        <f t="shared" si="15"/>
        <v/>
      </c>
      <c r="L257" t="str">
        <f t="shared" si="16"/>
        <v/>
      </c>
    </row>
    <row r="258" spans="1:12" x14ac:dyDescent="0.3">
      <c r="A258" s="27"/>
      <c r="B258" s="51" t="str">
        <f t="shared" si="17"/>
        <v/>
      </c>
      <c r="C258" s="30"/>
      <c r="D258" s="27"/>
      <c r="E258" s="46"/>
      <c r="F258" s="46" t="str">
        <f t="shared" si="19"/>
        <v>/</v>
      </c>
      <c r="G258" s="47" t="str">
        <f t="shared" si="18"/>
        <v>/</v>
      </c>
      <c r="H258" s="37"/>
      <c r="I258" s="40"/>
      <c r="J258" s="39"/>
      <c r="K258" t="str">
        <f t="shared" ref="K258:K321" si="20">IF($G258="/","",$G258*I258)</f>
        <v/>
      </c>
      <c r="L258" t="str">
        <f t="shared" ref="L258:L321" si="21">IF($G258="/","",$G258*J258)</f>
        <v/>
      </c>
    </row>
    <row r="259" spans="1:12" x14ac:dyDescent="0.3">
      <c r="A259" s="27"/>
      <c r="B259" s="51" t="str">
        <f t="shared" ref="B259:B322" si="22">IF(A259="","",YEAR(A259))</f>
        <v/>
      </c>
      <c r="C259" s="30"/>
      <c r="D259" s="27"/>
      <c r="E259" s="46"/>
      <c r="F259" s="46" t="str">
        <f t="shared" si="19"/>
        <v>/</v>
      </c>
      <c r="G259" s="47" t="str">
        <f t="shared" si="18"/>
        <v>/</v>
      </c>
      <c r="H259" s="37"/>
      <c r="I259" s="40"/>
      <c r="J259" s="39"/>
      <c r="K259" t="str">
        <f t="shared" si="20"/>
        <v/>
      </c>
      <c r="L259" t="str">
        <f t="shared" si="21"/>
        <v/>
      </c>
    </row>
    <row r="260" spans="1:12" x14ac:dyDescent="0.3">
      <c r="A260" s="27"/>
      <c r="B260" s="51" t="str">
        <f t="shared" si="22"/>
        <v/>
      </c>
      <c r="C260" s="30"/>
      <c r="D260" s="27"/>
      <c r="E260" s="46"/>
      <c r="F260" s="46" t="str">
        <f t="shared" si="19"/>
        <v>/</v>
      </c>
      <c r="G260" s="47" t="str">
        <f t="shared" si="18"/>
        <v>/</v>
      </c>
      <c r="H260" s="37"/>
      <c r="I260" s="40"/>
      <c r="J260" s="39"/>
      <c r="K260" t="str">
        <f t="shared" si="20"/>
        <v/>
      </c>
      <c r="L260" t="str">
        <f t="shared" si="21"/>
        <v/>
      </c>
    </row>
    <row r="261" spans="1:12" x14ac:dyDescent="0.3">
      <c r="A261" s="27"/>
      <c r="B261" s="51" t="str">
        <f t="shared" si="22"/>
        <v/>
      </c>
      <c r="C261" s="30"/>
      <c r="D261" s="27"/>
      <c r="E261" s="46"/>
      <c r="F261" s="46" t="str">
        <f t="shared" si="19"/>
        <v>/</v>
      </c>
      <c r="G261" s="47" t="str">
        <f t="shared" si="18"/>
        <v>/</v>
      </c>
      <c r="H261" s="37"/>
      <c r="I261" s="40"/>
      <c r="J261" s="39"/>
      <c r="K261" t="str">
        <f t="shared" si="20"/>
        <v/>
      </c>
      <c r="L261" t="str">
        <f t="shared" si="21"/>
        <v/>
      </c>
    </row>
    <row r="262" spans="1:12" x14ac:dyDescent="0.3">
      <c r="A262" s="27"/>
      <c r="B262" s="51" t="str">
        <f t="shared" si="22"/>
        <v/>
      </c>
      <c r="C262" s="30"/>
      <c r="D262" s="27"/>
      <c r="E262" s="46"/>
      <c r="F262" s="46" t="str">
        <f t="shared" si="19"/>
        <v>/</v>
      </c>
      <c r="G262" s="47" t="str">
        <f t="shared" si="18"/>
        <v>/</v>
      </c>
      <c r="H262" s="37"/>
      <c r="I262" s="40"/>
      <c r="J262" s="39"/>
      <c r="K262" t="str">
        <f t="shared" si="20"/>
        <v/>
      </c>
      <c r="L262" t="str">
        <f t="shared" si="21"/>
        <v/>
      </c>
    </row>
    <row r="263" spans="1:12" x14ac:dyDescent="0.3">
      <c r="A263" s="27"/>
      <c r="B263" s="51" t="str">
        <f t="shared" si="22"/>
        <v/>
      </c>
      <c r="C263" s="30"/>
      <c r="D263" s="27"/>
      <c r="E263" s="46"/>
      <c r="F263" s="46" t="str">
        <f t="shared" si="19"/>
        <v>/</v>
      </c>
      <c r="G263" s="47" t="str">
        <f t="shared" si="18"/>
        <v>/</v>
      </c>
      <c r="H263" s="37"/>
      <c r="I263" s="40"/>
      <c r="J263" s="39"/>
      <c r="K263" t="str">
        <f t="shared" si="20"/>
        <v/>
      </c>
      <c r="L263" t="str">
        <f t="shared" si="21"/>
        <v/>
      </c>
    </row>
    <row r="264" spans="1:12" x14ac:dyDescent="0.3">
      <c r="A264" s="27"/>
      <c r="B264" s="51" t="str">
        <f t="shared" si="22"/>
        <v/>
      </c>
      <c r="C264" s="30"/>
      <c r="D264" s="27"/>
      <c r="E264" s="46"/>
      <c r="F264" s="46" t="str">
        <f t="shared" si="19"/>
        <v>/</v>
      </c>
      <c r="G264" s="47" t="str">
        <f t="shared" si="18"/>
        <v>/</v>
      </c>
      <c r="H264" s="37"/>
      <c r="I264" s="40"/>
      <c r="J264" s="39"/>
      <c r="K264" t="str">
        <f t="shared" si="20"/>
        <v/>
      </c>
      <c r="L264" t="str">
        <f t="shared" si="21"/>
        <v/>
      </c>
    </row>
    <row r="265" spans="1:12" x14ac:dyDescent="0.3">
      <c r="A265" s="27"/>
      <c r="B265" s="51" t="str">
        <f t="shared" si="22"/>
        <v/>
      </c>
      <c r="C265" s="30"/>
      <c r="D265" s="27"/>
      <c r="E265" s="46"/>
      <c r="F265" s="46" t="str">
        <f t="shared" si="19"/>
        <v>/</v>
      </c>
      <c r="G265" s="47" t="str">
        <f t="shared" si="18"/>
        <v>/</v>
      </c>
      <c r="H265" s="37"/>
      <c r="I265" s="40"/>
      <c r="J265" s="39"/>
      <c r="K265" t="str">
        <f t="shared" si="20"/>
        <v/>
      </c>
      <c r="L265" t="str">
        <f t="shared" si="21"/>
        <v/>
      </c>
    </row>
    <row r="266" spans="1:12" x14ac:dyDescent="0.3">
      <c r="A266" s="27"/>
      <c r="B266" s="51" t="str">
        <f t="shared" si="22"/>
        <v/>
      </c>
      <c r="C266" s="30"/>
      <c r="D266" s="27"/>
      <c r="E266" s="46"/>
      <c r="F266" s="46" t="str">
        <f t="shared" si="19"/>
        <v>/</v>
      </c>
      <c r="G266" s="47" t="str">
        <f t="shared" si="18"/>
        <v>/</v>
      </c>
      <c r="H266" s="37"/>
      <c r="I266" s="40"/>
      <c r="J266" s="39"/>
      <c r="K266" t="str">
        <f t="shared" si="20"/>
        <v/>
      </c>
      <c r="L266" t="str">
        <f t="shared" si="21"/>
        <v/>
      </c>
    </row>
    <row r="267" spans="1:12" x14ac:dyDescent="0.3">
      <c r="A267" s="27"/>
      <c r="B267" s="51" t="str">
        <f t="shared" si="22"/>
        <v/>
      </c>
      <c r="C267" s="30"/>
      <c r="D267" s="27"/>
      <c r="E267" s="46"/>
      <c r="F267" s="46" t="str">
        <f t="shared" si="19"/>
        <v>/</v>
      </c>
      <c r="G267" s="47" t="str">
        <f t="shared" si="18"/>
        <v>/</v>
      </c>
      <c r="H267" s="37"/>
      <c r="I267" s="40"/>
      <c r="J267" s="39"/>
      <c r="K267" t="str">
        <f t="shared" si="20"/>
        <v/>
      </c>
      <c r="L267" t="str">
        <f t="shared" si="21"/>
        <v/>
      </c>
    </row>
    <row r="268" spans="1:12" x14ac:dyDescent="0.3">
      <c r="A268" s="27"/>
      <c r="B268" s="51" t="str">
        <f t="shared" si="22"/>
        <v/>
      </c>
      <c r="C268" s="30"/>
      <c r="D268" s="27"/>
      <c r="E268" s="46"/>
      <c r="F268" s="46" t="str">
        <f t="shared" si="19"/>
        <v>/</v>
      </c>
      <c r="G268" s="47" t="str">
        <f t="shared" si="18"/>
        <v>/</v>
      </c>
      <c r="H268" s="37"/>
      <c r="I268" s="40"/>
      <c r="J268" s="39"/>
      <c r="K268" t="str">
        <f t="shared" si="20"/>
        <v/>
      </c>
      <c r="L268" t="str">
        <f t="shared" si="21"/>
        <v/>
      </c>
    </row>
    <row r="269" spans="1:12" x14ac:dyDescent="0.3">
      <c r="A269" s="27"/>
      <c r="B269" s="51" t="str">
        <f t="shared" si="22"/>
        <v/>
      </c>
      <c r="C269" s="30"/>
      <c r="D269" s="27"/>
      <c r="E269" s="46"/>
      <c r="F269" s="46" t="str">
        <f t="shared" si="19"/>
        <v>/</v>
      </c>
      <c r="G269" s="47" t="str">
        <f t="shared" si="18"/>
        <v>/</v>
      </c>
      <c r="H269" s="37"/>
      <c r="I269" s="40"/>
      <c r="J269" s="39"/>
      <c r="K269" t="str">
        <f t="shared" si="20"/>
        <v/>
      </c>
      <c r="L269" t="str">
        <f t="shared" si="21"/>
        <v/>
      </c>
    </row>
    <row r="270" spans="1:12" x14ac:dyDescent="0.3">
      <c r="A270" s="27"/>
      <c r="B270" s="51" t="str">
        <f t="shared" si="22"/>
        <v/>
      </c>
      <c r="C270" s="30"/>
      <c r="D270" s="27"/>
      <c r="E270" s="46"/>
      <c r="F270" s="46" t="str">
        <f t="shared" si="19"/>
        <v>/</v>
      </c>
      <c r="G270" s="47" t="str">
        <f t="shared" si="18"/>
        <v>/</v>
      </c>
      <c r="H270" s="37"/>
      <c r="I270" s="40"/>
      <c r="J270" s="39"/>
      <c r="K270" t="str">
        <f t="shared" si="20"/>
        <v/>
      </c>
      <c r="L270" t="str">
        <f t="shared" si="21"/>
        <v/>
      </c>
    </row>
    <row r="271" spans="1:12" x14ac:dyDescent="0.3">
      <c r="A271" s="27"/>
      <c r="B271" s="51" t="str">
        <f t="shared" si="22"/>
        <v/>
      </c>
      <c r="C271" s="30"/>
      <c r="D271" s="27"/>
      <c r="E271" s="46"/>
      <c r="F271" s="46" t="str">
        <f t="shared" si="19"/>
        <v>/</v>
      </c>
      <c r="G271" s="47" t="str">
        <f t="shared" si="18"/>
        <v>/</v>
      </c>
      <c r="H271" s="37"/>
      <c r="I271" s="40"/>
      <c r="J271" s="39"/>
      <c r="K271" t="str">
        <f t="shared" si="20"/>
        <v/>
      </c>
      <c r="L271" t="str">
        <f t="shared" si="21"/>
        <v/>
      </c>
    </row>
    <row r="272" spans="1:12" x14ac:dyDescent="0.3">
      <c r="A272" s="27"/>
      <c r="B272" s="51" t="str">
        <f t="shared" si="22"/>
        <v/>
      </c>
      <c r="C272" s="30"/>
      <c r="D272" s="27"/>
      <c r="E272" s="46"/>
      <c r="F272" s="46" t="str">
        <f t="shared" si="19"/>
        <v>/</v>
      </c>
      <c r="G272" s="47" t="str">
        <f t="shared" si="18"/>
        <v>/</v>
      </c>
      <c r="H272" s="37"/>
      <c r="I272" s="40"/>
      <c r="J272" s="39"/>
      <c r="K272" t="str">
        <f t="shared" si="20"/>
        <v/>
      </c>
      <c r="L272" t="str">
        <f t="shared" si="21"/>
        <v/>
      </c>
    </row>
    <row r="273" spans="1:12" x14ac:dyDescent="0.3">
      <c r="A273" s="27"/>
      <c r="B273" s="51" t="str">
        <f t="shared" si="22"/>
        <v/>
      </c>
      <c r="C273" s="30"/>
      <c r="D273" s="27"/>
      <c r="E273" s="46"/>
      <c r="F273" s="46" t="str">
        <f t="shared" si="19"/>
        <v>/</v>
      </c>
      <c r="G273" s="47" t="str">
        <f t="shared" si="18"/>
        <v>/</v>
      </c>
      <c r="H273" s="37"/>
      <c r="I273" s="40"/>
      <c r="J273" s="39"/>
      <c r="K273" t="str">
        <f t="shared" si="20"/>
        <v/>
      </c>
      <c r="L273" t="str">
        <f t="shared" si="21"/>
        <v/>
      </c>
    </row>
    <row r="274" spans="1:12" x14ac:dyDescent="0.3">
      <c r="A274" s="27"/>
      <c r="B274" s="51" t="str">
        <f t="shared" si="22"/>
        <v/>
      </c>
      <c r="C274" s="30"/>
      <c r="D274" s="27"/>
      <c r="E274" s="46"/>
      <c r="F274" s="46" t="str">
        <f t="shared" si="19"/>
        <v>/</v>
      </c>
      <c r="G274" s="47" t="str">
        <f t="shared" si="18"/>
        <v>/</v>
      </c>
      <c r="H274" s="37"/>
      <c r="I274" s="40"/>
      <c r="J274" s="39"/>
      <c r="K274" t="str">
        <f t="shared" si="20"/>
        <v/>
      </c>
      <c r="L274" t="str">
        <f t="shared" si="21"/>
        <v/>
      </c>
    </row>
    <row r="275" spans="1:12" x14ac:dyDescent="0.3">
      <c r="A275" s="27"/>
      <c r="B275" s="51" t="str">
        <f t="shared" si="22"/>
        <v/>
      </c>
      <c r="C275" s="30"/>
      <c r="D275" s="27"/>
      <c r="E275" s="46"/>
      <c r="F275" s="46" t="str">
        <f t="shared" si="19"/>
        <v>/</v>
      </c>
      <c r="G275" s="47" t="str">
        <f t="shared" si="18"/>
        <v>/</v>
      </c>
      <c r="H275" s="37"/>
      <c r="I275" s="40"/>
      <c r="J275" s="39"/>
      <c r="K275" t="str">
        <f t="shared" si="20"/>
        <v/>
      </c>
      <c r="L275" t="str">
        <f t="shared" si="21"/>
        <v/>
      </c>
    </row>
    <row r="276" spans="1:12" x14ac:dyDescent="0.3">
      <c r="A276" s="27"/>
      <c r="B276" s="51" t="str">
        <f t="shared" si="22"/>
        <v/>
      </c>
      <c r="C276" s="30"/>
      <c r="D276" s="27"/>
      <c r="E276" s="46"/>
      <c r="F276" s="46" t="str">
        <f t="shared" si="19"/>
        <v>/</v>
      </c>
      <c r="G276" s="47" t="str">
        <f t="shared" si="18"/>
        <v>/</v>
      </c>
      <c r="H276" s="37"/>
      <c r="I276" s="40"/>
      <c r="J276" s="39"/>
      <c r="K276" t="str">
        <f t="shared" si="20"/>
        <v/>
      </c>
      <c r="L276" t="str">
        <f t="shared" si="21"/>
        <v/>
      </c>
    </row>
    <row r="277" spans="1:12" x14ac:dyDescent="0.3">
      <c r="A277" s="27"/>
      <c r="B277" s="51" t="str">
        <f t="shared" si="22"/>
        <v/>
      </c>
      <c r="C277" s="30"/>
      <c r="D277" s="27"/>
      <c r="E277" s="46"/>
      <c r="F277" s="46" t="str">
        <f t="shared" si="19"/>
        <v>/</v>
      </c>
      <c r="G277" s="47" t="str">
        <f t="shared" si="18"/>
        <v>/</v>
      </c>
      <c r="H277" s="37"/>
      <c r="I277" s="40"/>
      <c r="J277" s="39"/>
      <c r="K277" t="str">
        <f t="shared" si="20"/>
        <v/>
      </c>
      <c r="L277" t="str">
        <f t="shared" si="21"/>
        <v/>
      </c>
    </row>
    <row r="278" spans="1:12" x14ac:dyDescent="0.3">
      <c r="A278" s="27"/>
      <c r="B278" s="51" t="str">
        <f t="shared" si="22"/>
        <v/>
      </c>
      <c r="C278" s="30"/>
      <c r="D278" s="27"/>
      <c r="E278" s="46"/>
      <c r="F278" s="46" t="str">
        <f t="shared" si="19"/>
        <v>/</v>
      </c>
      <c r="G278" s="47" t="str">
        <f t="shared" si="18"/>
        <v>/</v>
      </c>
      <c r="H278" s="37"/>
      <c r="I278" s="40"/>
      <c r="J278" s="39"/>
      <c r="K278" t="str">
        <f t="shared" si="20"/>
        <v/>
      </c>
      <c r="L278" t="str">
        <f t="shared" si="21"/>
        <v/>
      </c>
    </row>
    <row r="279" spans="1:12" x14ac:dyDescent="0.3">
      <c r="A279" s="27"/>
      <c r="B279" s="51" t="str">
        <f t="shared" si="22"/>
        <v/>
      </c>
      <c r="C279" s="30"/>
      <c r="D279" s="27"/>
      <c r="E279" s="46"/>
      <c r="F279" s="46" t="str">
        <f t="shared" si="19"/>
        <v>/</v>
      </c>
      <c r="G279" s="47" t="str">
        <f t="shared" si="18"/>
        <v>/</v>
      </c>
      <c r="H279" s="37"/>
      <c r="I279" s="40"/>
      <c r="J279" s="39"/>
      <c r="K279" t="str">
        <f t="shared" si="20"/>
        <v/>
      </c>
      <c r="L279" t="str">
        <f t="shared" si="21"/>
        <v/>
      </c>
    </row>
    <row r="280" spans="1:12" x14ac:dyDescent="0.3">
      <c r="A280" s="27"/>
      <c r="B280" s="51" t="str">
        <f t="shared" si="22"/>
        <v/>
      </c>
      <c r="C280" s="30"/>
      <c r="D280" s="27"/>
      <c r="E280" s="46"/>
      <c r="F280" s="46" t="str">
        <f t="shared" si="19"/>
        <v>/</v>
      </c>
      <c r="G280" s="47" t="str">
        <f t="shared" si="18"/>
        <v>/</v>
      </c>
      <c r="H280" s="37"/>
      <c r="I280" s="40"/>
      <c r="J280" s="39"/>
      <c r="K280" t="str">
        <f t="shared" si="20"/>
        <v/>
      </c>
      <c r="L280" t="str">
        <f t="shared" si="21"/>
        <v/>
      </c>
    </row>
    <row r="281" spans="1:12" x14ac:dyDescent="0.3">
      <c r="A281" s="27"/>
      <c r="B281" s="51" t="str">
        <f t="shared" si="22"/>
        <v/>
      </c>
      <c r="C281" s="30"/>
      <c r="D281" s="27"/>
      <c r="E281" s="46"/>
      <c r="F281" s="46" t="str">
        <f t="shared" si="19"/>
        <v>/</v>
      </c>
      <c r="G281" s="47" t="str">
        <f t="shared" si="18"/>
        <v>/</v>
      </c>
      <c r="H281" s="37"/>
      <c r="I281" s="40"/>
      <c r="J281" s="39"/>
      <c r="K281" t="str">
        <f t="shared" si="20"/>
        <v/>
      </c>
      <c r="L281" t="str">
        <f t="shared" si="21"/>
        <v/>
      </c>
    </row>
    <row r="282" spans="1:12" x14ac:dyDescent="0.3">
      <c r="A282" s="27"/>
      <c r="B282" s="51" t="str">
        <f t="shared" si="22"/>
        <v/>
      </c>
      <c r="C282" s="30"/>
      <c r="D282" s="27"/>
      <c r="E282" s="46"/>
      <c r="F282" s="46" t="str">
        <f t="shared" si="19"/>
        <v>/</v>
      </c>
      <c r="G282" s="47" t="str">
        <f t="shared" si="18"/>
        <v>/</v>
      </c>
      <c r="H282" s="37"/>
      <c r="I282" s="40"/>
      <c r="J282" s="39"/>
      <c r="K282" t="str">
        <f t="shared" si="20"/>
        <v/>
      </c>
      <c r="L282" t="str">
        <f t="shared" si="21"/>
        <v/>
      </c>
    </row>
    <row r="283" spans="1:12" x14ac:dyDescent="0.3">
      <c r="A283" s="27"/>
      <c r="B283" s="51" t="str">
        <f t="shared" si="22"/>
        <v/>
      </c>
      <c r="C283" s="30"/>
      <c r="D283" s="27"/>
      <c r="E283" s="46"/>
      <c r="F283" s="46" t="str">
        <f t="shared" si="19"/>
        <v>/</v>
      </c>
      <c r="G283" s="47" t="str">
        <f t="shared" si="18"/>
        <v>/</v>
      </c>
      <c r="H283" s="37"/>
      <c r="I283" s="40"/>
      <c r="J283" s="39"/>
      <c r="K283" t="str">
        <f t="shared" si="20"/>
        <v/>
      </c>
      <c r="L283" t="str">
        <f t="shared" si="21"/>
        <v/>
      </c>
    </row>
    <row r="284" spans="1:12" x14ac:dyDescent="0.3">
      <c r="A284" s="27"/>
      <c r="B284" s="51" t="str">
        <f t="shared" si="22"/>
        <v/>
      </c>
      <c r="C284" s="30"/>
      <c r="D284" s="27"/>
      <c r="E284" s="46"/>
      <c r="F284" s="46" t="str">
        <f t="shared" si="19"/>
        <v>/</v>
      </c>
      <c r="G284" s="47" t="str">
        <f t="shared" si="18"/>
        <v>/</v>
      </c>
      <c r="H284" s="37"/>
      <c r="I284" s="40"/>
      <c r="J284" s="39"/>
      <c r="K284" t="str">
        <f t="shared" si="20"/>
        <v/>
      </c>
      <c r="L284" t="str">
        <f t="shared" si="21"/>
        <v/>
      </c>
    </row>
    <row r="285" spans="1:12" x14ac:dyDescent="0.3">
      <c r="A285" s="27"/>
      <c r="B285" s="51" t="str">
        <f t="shared" si="22"/>
        <v/>
      </c>
      <c r="C285" s="30"/>
      <c r="D285" s="27"/>
      <c r="E285" s="46"/>
      <c r="F285" s="46" t="str">
        <f t="shared" si="19"/>
        <v>/</v>
      </c>
      <c r="G285" s="47" t="str">
        <f t="shared" si="18"/>
        <v>/</v>
      </c>
      <c r="H285" s="37"/>
      <c r="I285" s="40"/>
      <c r="J285" s="39"/>
      <c r="K285" t="str">
        <f t="shared" si="20"/>
        <v/>
      </c>
      <c r="L285" t="str">
        <f t="shared" si="21"/>
        <v/>
      </c>
    </row>
    <row r="286" spans="1:12" x14ac:dyDescent="0.3">
      <c r="A286" s="27"/>
      <c r="B286" s="51" t="str">
        <f t="shared" si="22"/>
        <v/>
      </c>
      <c r="C286" s="30"/>
      <c r="D286" s="27"/>
      <c r="E286" s="46"/>
      <c r="F286" s="46" t="str">
        <f t="shared" si="19"/>
        <v>/</v>
      </c>
      <c r="G286" s="47" t="str">
        <f t="shared" si="18"/>
        <v>/</v>
      </c>
      <c r="H286" s="37"/>
      <c r="I286" s="40"/>
      <c r="J286" s="39"/>
      <c r="K286" t="str">
        <f t="shared" si="20"/>
        <v/>
      </c>
      <c r="L286" t="str">
        <f t="shared" si="21"/>
        <v/>
      </c>
    </row>
    <row r="287" spans="1:12" x14ac:dyDescent="0.3">
      <c r="A287" s="27"/>
      <c r="B287" s="51" t="str">
        <f t="shared" si="22"/>
        <v/>
      </c>
      <c r="C287" s="30"/>
      <c r="D287" s="27"/>
      <c r="E287" s="46"/>
      <c r="F287" s="46" t="str">
        <f t="shared" si="19"/>
        <v>/</v>
      </c>
      <c r="G287" s="47" t="str">
        <f t="shared" si="18"/>
        <v>/</v>
      </c>
      <c r="H287" s="37"/>
      <c r="I287" s="40"/>
      <c r="J287" s="39"/>
      <c r="K287" t="str">
        <f t="shared" si="20"/>
        <v/>
      </c>
      <c r="L287" t="str">
        <f t="shared" si="21"/>
        <v/>
      </c>
    </row>
    <row r="288" spans="1:12" x14ac:dyDescent="0.3">
      <c r="A288" s="27"/>
      <c r="B288" s="51" t="str">
        <f t="shared" si="22"/>
        <v/>
      </c>
      <c r="C288" s="30"/>
      <c r="D288" s="27"/>
      <c r="E288" s="46"/>
      <c r="F288" s="46" t="str">
        <f t="shared" si="19"/>
        <v>/</v>
      </c>
      <c r="G288" s="47" t="str">
        <f t="shared" si="18"/>
        <v>/</v>
      </c>
      <c r="H288" s="37"/>
      <c r="I288" s="40"/>
      <c r="J288" s="39"/>
      <c r="K288" t="str">
        <f t="shared" si="20"/>
        <v/>
      </c>
      <c r="L288" t="str">
        <f t="shared" si="21"/>
        <v/>
      </c>
    </row>
    <row r="289" spans="1:12" x14ac:dyDescent="0.3">
      <c r="A289" s="27"/>
      <c r="B289" s="51" t="str">
        <f t="shared" si="22"/>
        <v/>
      </c>
      <c r="C289" s="30"/>
      <c r="D289" s="27"/>
      <c r="E289" s="46"/>
      <c r="F289" s="46" t="str">
        <f t="shared" si="19"/>
        <v>/</v>
      </c>
      <c r="G289" s="47" t="str">
        <f t="shared" si="18"/>
        <v>/</v>
      </c>
      <c r="H289" s="37"/>
      <c r="I289" s="40"/>
      <c r="J289" s="39"/>
      <c r="K289" t="str">
        <f t="shared" si="20"/>
        <v/>
      </c>
      <c r="L289" t="str">
        <f t="shared" si="21"/>
        <v/>
      </c>
    </row>
    <row r="290" spans="1:12" x14ac:dyDescent="0.3">
      <c r="A290" s="27"/>
      <c r="B290" s="51" t="str">
        <f t="shared" si="22"/>
        <v/>
      </c>
      <c r="C290" s="30"/>
      <c r="D290" s="27"/>
      <c r="E290" s="46"/>
      <c r="F290" s="46" t="str">
        <f t="shared" si="19"/>
        <v>/</v>
      </c>
      <c r="G290" s="47" t="str">
        <f t="shared" si="18"/>
        <v>/</v>
      </c>
      <c r="H290" s="37"/>
      <c r="I290" s="40"/>
      <c r="J290" s="39"/>
      <c r="K290" t="str">
        <f t="shared" si="20"/>
        <v/>
      </c>
      <c r="L290" t="str">
        <f t="shared" si="21"/>
        <v/>
      </c>
    </row>
    <row r="291" spans="1:12" x14ac:dyDescent="0.3">
      <c r="A291" s="27"/>
      <c r="B291" s="51" t="str">
        <f t="shared" si="22"/>
        <v/>
      </c>
      <c r="C291" s="30"/>
      <c r="D291" s="27"/>
      <c r="E291" s="46"/>
      <c r="F291" s="46" t="str">
        <f t="shared" si="19"/>
        <v>/</v>
      </c>
      <c r="G291" s="47" t="str">
        <f t="shared" ref="G291:G354" si="23">IF(F291="IAA","Indiquez un indice d'abondance","/")</f>
        <v>/</v>
      </c>
      <c r="H291" s="37"/>
      <c r="I291" s="40"/>
      <c r="J291" s="39"/>
      <c r="K291" t="str">
        <f t="shared" si="20"/>
        <v/>
      </c>
      <c r="L291" t="str">
        <f t="shared" si="21"/>
        <v/>
      </c>
    </row>
    <row r="292" spans="1:12" x14ac:dyDescent="0.3">
      <c r="A292" s="27"/>
      <c r="B292" s="51" t="str">
        <f t="shared" si="22"/>
        <v/>
      </c>
      <c r="C292" s="30"/>
      <c r="D292" s="27"/>
      <c r="E292" s="46"/>
      <c r="F292" s="46" t="str">
        <f t="shared" si="19"/>
        <v>/</v>
      </c>
      <c r="G292" s="47" t="str">
        <f t="shared" si="23"/>
        <v>/</v>
      </c>
      <c r="H292" s="37"/>
      <c r="I292" s="40"/>
      <c r="J292" s="39"/>
      <c r="K292" t="str">
        <f t="shared" si="20"/>
        <v/>
      </c>
      <c r="L292" t="str">
        <f t="shared" si="21"/>
        <v/>
      </c>
    </row>
    <row r="293" spans="1:12" x14ac:dyDescent="0.3">
      <c r="A293" s="27"/>
      <c r="B293" s="51" t="str">
        <f t="shared" si="22"/>
        <v/>
      </c>
      <c r="C293" s="30"/>
      <c r="D293" s="27"/>
      <c r="E293" s="46"/>
      <c r="F293" s="46" t="str">
        <f t="shared" si="19"/>
        <v>/</v>
      </c>
      <c r="G293" s="47" t="str">
        <f t="shared" si="23"/>
        <v>/</v>
      </c>
      <c r="H293" s="37"/>
      <c r="I293" s="40"/>
      <c r="J293" s="39"/>
      <c r="K293" t="str">
        <f t="shared" si="20"/>
        <v/>
      </c>
      <c r="L293" t="str">
        <f t="shared" si="21"/>
        <v/>
      </c>
    </row>
    <row r="294" spans="1:12" x14ac:dyDescent="0.3">
      <c r="A294" s="27"/>
      <c r="B294" s="51" t="str">
        <f t="shared" si="22"/>
        <v/>
      </c>
      <c r="C294" s="30"/>
      <c r="D294" s="27"/>
      <c r="E294" s="46"/>
      <c r="F294" s="46" t="str">
        <f t="shared" ref="F294:F357" si="24">IF(E294="RES","Indiquez la sous-catégorie","/")</f>
        <v>/</v>
      </c>
      <c r="G294" s="47" t="str">
        <f t="shared" si="23"/>
        <v>/</v>
      </c>
      <c r="H294" s="37"/>
      <c r="I294" s="40"/>
      <c r="J294" s="39"/>
      <c r="K294" t="str">
        <f t="shared" si="20"/>
        <v/>
      </c>
      <c r="L294" t="str">
        <f t="shared" si="21"/>
        <v/>
      </c>
    </row>
    <row r="295" spans="1:12" x14ac:dyDescent="0.3">
      <c r="A295" s="27"/>
      <c r="B295" s="51" t="str">
        <f t="shared" si="22"/>
        <v/>
      </c>
      <c r="C295" s="30"/>
      <c r="D295" s="27"/>
      <c r="E295" s="46"/>
      <c r="F295" s="46" t="str">
        <f t="shared" si="24"/>
        <v>/</v>
      </c>
      <c r="G295" s="47" t="str">
        <f t="shared" si="23"/>
        <v>/</v>
      </c>
      <c r="H295" s="37"/>
      <c r="I295" s="40"/>
      <c r="J295" s="39"/>
      <c r="K295" t="str">
        <f t="shared" si="20"/>
        <v/>
      </c>
      <c r="L295" t="str">
        <f t="shared" si="21"/>
        <v/>
      </c>
    </row>
    <row r="296" spans="1:12" x14ac:dyDescent="0.3">
      <c r="A296" s="27"/>
      <c r="B296" s="51" t="str">
        <f t="shared" si="22"/>
        <v/>
      </c>
      <c r="C296" s="30"/>
      <c r="D296" s="27"/>
      <c r="E296" s="46"/>
      <c r="F296" s="46" t="str">
        <f t="shared" si="24"/>
        <v>/</v>
      </c>
      <c r="G296" s="47" t="str">
        <f t="shared" si="23"/>
        <v>/</v>
      </c>
      <c r="H296" s="37"/>
      <c r="I296" s="40"/>
      <c r="J296" s="39"/>
      <c r="K296" t="str">
        <f t="shared" si="20"/>
        <v/>
      </c>
      <c r="L296" t="str">
        <f t="shared" si="21"/>
        <v/>
      </c>
    </row>
    <row r="297" spans="1:12" x14ac:dyDescent="0.3">
      <c r="A297" s="27"/>
      <c r="B297" s="51" t="str">
        <f t="shared" si="22"/>
        <v/>
      </c>
      <c r="C297" s="30"/>
      <c r="D297" s="27"/>
      <c r="E297" s="46"/>
      <c r="F297" s="46" t="str">
        <f t="shared" si="24"/>
        <v>/</v>
      </c>
      <c r="G297" s="47" t="str">
        <f t="shared" si="23"/>
        <v>/</v>
      </c>
      <c r="H297" s="37"/>
      <c r="I297" s="40"/>
      <c r="J297" s="39"/>
      <c r="K297" t="str">
        <f t="shared" si="20"/>
        <v/>
      </c>
      <c r="L297" t="str">
        <f t="shared" si="21"/>
        <v/>
      </c>
    </row>
    <row r="298" spans="1:12" x14ac:dyDescent="0.3">
      <c r="A298" s="27"/>
      <c r="B298" s="51" t="str">
        <f t="shared" si="22"/>
        <v/>
      </c>
      <c r="C298" s="30"/>
      <c r="D298" s="27"/>
      <c r="E298" s="46"/>
      <c r="F298" s="46" t="str">
        <f t="shared" si="24"/>
        <v>/</v>
      </c>
      <c r="G298" s="47" t="str">
        <f t="shared" si="23"/>
        <v>/</v>
      </c>
      <c r="H298" s="37"/>
      <c r="I298" s="40"/>
      <c r="J298" s="39"/>
      <c r="K298" t="str">
        <f t="shared" si="20"/>
        <v/>
      </c>
      <c r="L298" t="str">
        <f t="shared" si="21"/>
        <v/>
      </c>
    </row>
    <row r="299" spans="1:12" x14ac:dyDescent="0.3">
      <c r="A299" s="27"/>
      <c r="B299" s="51" t="str">
        <f t="shared" si="22"/>
        <v/>
      </c>
      <c r="C299" s="30"/>
      <c r="D299" s="27"/>
      <c r="E299" s="46"/>
      <c r="F299" s="46" t="str">
        <f t="shared" si="24"/>
        <v>/</v>
      </c>
      <c r="G299" s="47" t="str">
        <f t="shared" si="23"/>
        <v>/</v>
      </c>
      <c r="H299" s="37"/>
      <c r="I299" s="40"/>
      <c r="J299" s="39"/>
      <c r="K299" t="str">
        <f t="shared" si="20"/>
        <v/>
      </c>
      <c r="L299" t="str">
        <f t="shared" si="21"/>
        <v/>
      </c>
    </row>
    <row r="300" spans="1:12" x14ac:dyDescent="0.3">
      <c r="A300" s="27"/>
      <c r="B300" s="51" t="str">
        <f t="shared" si="22"/>
        <v/>
      </c>
      <c r="C300" s="30"/>
      <c r="D300" s="27"/>
      <c r="E300" s="46"/>
      <c r="F300" s="46" t="str">
        <f t="shared" si="24"/>
        <v>/</v>
      </c>
      <c r="G300" s="47" t="str">
        <f t="shared" si="23"/>
        <v>/</v>
      </c>
      <c r="H300" s="37"/>
      <c r="I300" s="40"/>
      <c r="J300" s="39"/>
      <c r="K300" t="str">
        <f t="shared" si="20"/>
        <v/>
      </c>
      <c r="L300" t="str">
        <f t="shared" si="21"/>
        <v/>
      </c>
    </row>
    <row r="301" spans="1:12" x14ac:dyDescent="0.3">
      <c r="A301" s="27"/>
      <c r="B301" s="51" t="str">
        <f t="shared" si="22"/>
        <v/>
      </c>
      <c r="C301" s="30"/>
      <c r="D301" s="27"/>
      <c r="E301" s="46"/>
      <c r="F301" s="46" t="str">
        <f t="shared" si="24"/>
        <v>/</v>
      </c>
      <c r="G301" s="47" t="str">
        <f t="shared" si="23"/>
        <v>/</v>
      </c>
      <c r="H301" s="37"/>
      <c r="I301" s="40"/>
      <c r="J301" s="39"/>
      <c r="K301" t="str">
        <f t="shared" si="20"/>
        <v/>
      </c>
      <c r="L301" t="str">
        <f t="shared" si="21"/>
        <v/>
      </c>
    </row>
    <row r="302" spans="1:12" x14ac:dyDescent="0.3">
      <c r="A302" s="27"/>
      <c r="B302" s="51" t="str">
        <f t="shared" si="22"/>
        <v/>
      </c>
      <c r="C302" s="30"/>
      <c r="D302" s="27"/>
      <c r="E302" s="46"/>
      <c r="F302" s="46" t="str">
        <f t="shared" si="24"/>
        <v>/</v>
      </c>
      <c r="G302" s="47" t="str">
        <f t="shared" si="23"/>
        <v>/</v>
      </c>
      <c r="H302" s="37"/>
      <c r="I302" s="40"/>
      <c r="J302" s="39"/>
      <c r="K302" t="str">
        <f t="shared" si="20"/>
        <v/>
      </c>
      <c r="L302" t="str">
        <f t="shared" si="21"/>
        <v/>
      </c>
    </row>
    <row r="303" spans="1:12" x14ac:dyDescent="0.3">
      <c r="A303" s="27"/>
      <c r="B303" s="51" t="str">
        <f t="shared" si="22"/>
        <v/>
      </c>
      <c r="C303" s="30"/>
      <c r="D303" s="27"/>
      <c r="E303" s="46"/>
      <c r="F303" s="46" t="str">
        <f t="shared" si="24"/>
        <v>/</v>
      </c>
      <c r="G303" s="47" t="str">
        <f t="shared" si="23"/>
        <v>/</v>
      </c>
      <c r="H303" s="37"/>
      <c r="I303" s="40"/>
      <c r="J303" s="39"/>
      <c r="K303" t="str">
        <f t="shared" si="20"/>
        <v/>
      </c>
      <c r="L303" t="str">
        <f t="shared" si="21"/>
        <v/>
      </c>
    </row>
    <row r="304" spans="1:12" x14ac:dyDescent="0.3">
      <c r="A304" s="27"/>
      <c r="B304" s="51" t="str">
        <f t="shared" si="22"/>
        <v/>
      </c>
      <c r="C304" s="30"/>
      <c r="D304" s="27"/>
      <c r="E304" s="46"/>
      <c r="F304" s="46" t="str">
        <f t="shared" si="24"/>
        <v>/</v>
      </c>
      <c r="G304" s="47" t="str">
        <f t="shared" si="23"/>
        <v>/</v>
      </c>
      <c r="H304" s="37"/>
      <c r="I304" s="40"/>
      <c r="J304" s="39"/>
      <c r="K304" t="str">
        <f t="shared" si="20"/>
        <v/>
      </c>
      <c r="L304" t="str">
        <f t="shared" si="21"/>
        <v/>
      </c>
    </row>
    <row r="305" spans="1:12" x14ac:dyDescent="0.3">
      <c r="A305" s="27"/>
      <c r="B305" s="51" t="str">
        <f t="shared" si="22"/>
        <v/>
      </c>
      <c r="C305" s="30"/>
      <c r="D305" s="27"/>
      <c r="E305" s="46"/>
      <c r="F305" s="46" t="str">
        <f t="shared" si="24"/>
        <v>/</v>
      </c>
      <c r="G305" s="47" t="str">
        <f t="shared" si="23"/>
        <v>/</v>
      </c>
      <c r="H305" s="37"/>
      <c r="I305" s="40"/>
      <c r="J305" s="39"/>
      <c r="K305" t="str">
        <f t="shared" si="20"/>
        <v/>
      </c>
      <c r="L305" t="str">
        <f t="shared" si="21"/>
        <v/>
      </c>
    </row>
    <row r="306" spans="1:12" x14ac:dyDescent="0.3">
      <c r="A306" s="27"/>
      <c r="B306" s="51" t="str">
        <f t="shared" si="22"/>
        <v/>
      </c>
      <c r="C306" s="30"/>
      <c r="D306" s="27"/>
      <c r="E306" s="46"/>
      <c r="F306" s="46" t="str">
        <f t="shared" si="24"/>
        <v>/</v>
      </c>
      <c r="G306" s="47" t="str">
        <f t="shared" si="23"/>
        <v>/</v>
      </c>
      <c r="H306" s="37"/>
      <c r="I306" s="40"/>
      <c r="J306" s="39"/>
      <c r="K306" t="str">
        <f t="shared" si="20"/>
        <v/>
      </c>
      <c r="L306" t="str">
        <f t="shared" si="21"/>
        <v/>
      </c>
    </row>
    <row r="307" spans="1:12" x14ac:dyDescent="0.3">
      <c r="A307" s="27"/>
      <c r="B307" s="51" t="str">
        <f t="shared" si="22"/>
        <v/>
      </c>
      <c r="C307" s="30"/>
      <c r="D307" s="27"/>
      <c r="E307" s="46"/>
      <c r="F307" s="46" t="str">
        <f t="shared" si="24"/>
        <v>/</v>
      </c>
      <c r="G307" s="47" t="str">
        <f t="shared" si="23"/>
        <v>/</v>
      </c>
      <c r="H307" s="37"/>
      <c r="I307" s="40"/>
      <c r="J307" s="39"/>
      <c r="K307" t="str">
        <f t="shared" si="20"/>
        <v/>
      </c>
      <c r="L307" t="str">
        <f t="shared" si="21"/>
        <v/>
      </c>
    </row>
    <row r="308" spans="1:12" x14ac:dyDescent="0.3">
      <c r="A308" s="27"/>
      <c r="B308" s="51" t="str">
        <f t="shared" si="22"/>
        <v/>
      </c>
      <c r="C308" s="30"/>
      <c r="D308" s="27"/>
      <c r="E308" s="46"/>
      <c r="F308" s="46" t="str">
        <f t="shared" si="24"/>
        <v>/</v>
      </c>
      <c r="G308" s="47" t="str">
        <f t="shared" si="23"/>
        <v>/</v>
      </c>
      <c r="H308" s="37"/>
      <c r="I308" s="40"/>
      <c r="J308" s="39"/>
      <c r="K308" t="str">
        <f t="shared" si="20"/>
        <v/>
      </c>
      <c r="L308" t="str">
        <f t="shared" si="21"/>
        <v/>
      </c>
    </row>
    <row r="309" spans="1:12" x14ac:dyDescent="0.3">
      <c r="A309" s="27"/>
      <c r="B309" s="51" t="str">
        <f t="shared" si="22"/>
        <v/>
      </c>
      <c r="C309" s="30"/>
      <c r="D309" s="27"/>
      <c r="E309" s="46"/>
      <c r="F309" s="46" t="str">
        <f t="shared" si="24"/>
        <v>/</v>
      </c>
      <c r="G309" s="47" t="str">
        <f t="shared" si="23"/>
        <v>/</v>
      </c>
      <c r="H309" s="37"/>
      <c r="I309" s="40"/>
      <c r="J309" s="39"/>
      <c r="K309" t="str">
        <f t="shared" si="20"/>
        <v/>
      </c>
      <c r="L309" t="str">
        <f t="shared" si="21"/>
        <v/>
      </c>
    </row>
    <row r="310" spans="1:12" x14ac:dyDescent="0.3">
      <c r="A310" s="27"/>
      <c r="B310" s="51" t="str">
        <f t="shared" si="22"/>
        <v/>
      </c>
      <c r="C310" s="30"/>
      <c r="D310" s="27"/>
      <c r="E310" s="46"/>
      <c r="F310" s="46" t="str">
        <f t="shared" si="24"/>
        <v>/</v>
      </c>
      <c r="G310" s="47" t="str">
        <f t="shared" si="23"/>
        <v>/</v>
      </c>
      <c r="H310" s="37"/>
      <c r="I310" s="40"/>
      <c r="J310" s="39"/>
      <c r="K310" t="str">
        <f t="shared" si="20"/>
        <v/>
      </c>
      <c r="L310" t="str">
        <f t="shared" si="21"/>
        <v/>
      </c>
    </row>
    <row r="311" spans="1:12" x14ac:dyDescent="0.3">
      <c r="A311" s="27"/>
      <c r="B311" s="51" t="str">
        <f t="shared" si="22"/>
        <v/>
      </c>
      <c r="C311" s="30"/>
      <c r="D311" s="27"/>
      <c r="E311" s="46"/>
      <c r="F311" s="46" t="str">
        <f t="shared" si="24"/>
        <v>/</v>
      </c>
      <c r="G311" s="47" t="str">
        <f t="shared" si="23"/>
        <v>/</v>
      </c>
      <c r="H311" s="37"/>
      <c r="I311" s="40"/>
      <c r="J311" s="39"/>
      <c r="K311" t="str">
        <f t="shared" si="20"/>
        <v/>
      </c>
      <c r="L311" t="str">
        <f t="shared" si="21"/>
        <v/>
      </c>
    </row>
    <row r="312" spans="1:12" x14ac:dyDescent="0.3">
      <c r="A312" s="27"/>
      <c r="B312" s="51" t="str">
        <f t="shared" si="22"/>
        <v/>
      </c>
      <c r="C312" s="30"/>
      <c r="D312" s="27"/>
      <c r="E312" s="46"/>
      <c r="F312" s="46" t="str">
        <f t="shared" si="24"/>
        <v>/</v>
      </c>
      <c r="G312" s="47" t="str">
        <f t="shared" si="23"/>
        <v>/</v>
      </c>
      <c r="H312" s="37"/>
      <c r="I312" s="40"/>
      <c r="J312" s="39"/>
      <c r="K312" t="str">
        <f t="shared" si="20"/>
        <v/>
      </c>
      <c r="L312" t="str">
        <f t="shared" si="21"/>
        <v/>
      </c>
    </row>
    <row r="313" spans="1:12" x14ac:dyDescent="0.3">
      <c r="A313" s="27"/>
      <c r="B313" s="51" t="str">
        <f t="shared" si="22"/>
        <v/>
      </c>
      <c r="C313" s="30"/>
      <c r="D313" s="27"/>
      <c r="E313" s="46"/>
      <c r="F313" s="46" t="str">
        <f t="shared" si="24"/>
        <v>/</v>
      </c>
      <c r="G313" s="47" t="str">
        <f t="shared" si="23"/>
        <v>/</v>
      </c>
      <c r="H313" s="37"/>
      <c r="I313" s="40"/>
      <c r="J313" s="39"/>
      <c r="K313" t="str">
        <f t="shared" si="20"/>
        <v/>
      </c>
      <c r="L313" t="str">
        <f t="shared" si="21"/>
        <v/>
      </c>
    </row>
    <row r="314" spans="1:12" x14ac:dyDescent="0.3">
      <c r="A314" s="27"/>
      <c r="B314" s="51" t="str">
        <f t="shared" si="22"/>
        <v/>
      </c>
      <c r="C314" s="30"/>
      <c r="D314" s="27"/>
      <c r="E314" s="46"/>
      <c r="F314" s="46" t="str">
        <f t="shared" si="24"/>
        <v>/</v>
      </c>
      <c r="G314" s="47" t="str">
        <f t="shared" si="23"/>
        <v>/</v>
      </c>
      <c r="H314" s="37"/>
      <c r="I314" s="40"/>
      <c r="J314" s="39"/>
      <c r="K314" t="str">
        <f t="shared" si="20"/>
        <v/>
      </c>
      <c r="L314" t="str">
        <f t="shared" si="21"/>
        <v/>
      </c>
    </row>
    <row r="315" spans="1:12" x14ac:dyDescent="0.3">
      <c r="A315" s="27"/>
      <c r="B315" s="51" t="str">
        <f t="shared" si="22"/>
        <v/>
      </c>
      <c r="C315" s="30"/>
      <c r="D315" s="27"/>
      <c r="E315" s="46"/>
      <c r="F315" s="46" t="str">
        <f t="shared" si="24"/>
        <v>/</v>
      </c>
      <c r="G315" s="47" t="str">
        <f t="shared" si="23"/>
        <v>/</v>
      </c>
      <c r="H315" s="37"/>
      <c r="I315" s="40"/>
      <c r="J315" s="39"/>
      <c r="K315" t="str">
        <f t="shared" si="20"/>
        <v/>
      </c>
      <c r="L315" t="str">
        <f t="shared" si="21"/>
        <v/>
      </c>
    </row>
    <row r="316" spans="1:12" x14ac:dyDescent="0.3">
      <c r="A316" s="27"/>
      <c r="B316" s="51" t="str">
        <f t="shared" si="22"/>
        <v/>
      </c>
      <c r="C316" s="30"/>
      <c r="D316" s="27"/>
      <c r="E316" s="46"/>
      <c r="F316" s="46" t="str">
        <f t="shared" si="24"/>
        <v>/</v>
      </c>
      <c r="G316" s="47" t="str">
        <f t="shared" si="23"/>
        <v>/</v>
      </c>
      <c r="H316" s="37"/>
      <c r="I316" s="40"/>
      <c r="J316" s="39"/>
      <c r="K316" t="str">
        <f t="shared" si="20"/>
        <v/>
      </c>
      <c r="L316" t="str">
        <f t="shared" si="21"/>
        <v/>
      </c>
    </row>
    <row r="317" spans="1:12" x14ac:dyDescent="0.3">
      <c r="A317" s="27"/>
      <c r="B317" s="51" t="str">
        <f t="shared" si="22"/>
        <v/>
      </c>
      <c r="C317" s="30"/>
      <c r="D317" s="27"/>
      <c r="E317" s="46"/>
      <c r="F317" s="46" t="str">
        <f t="shared" si="24"/>
        <v>/</v>
      </c>
      <c r="G317" s="47" t="str">
        <f t="shared" si="23"/>
        <v>/</v>
      </c>
      <c r="H317" s="37"/>
      <c r="I317" s="40"/>
      <c r="J317" s="39"/>
      <c r="K317" t="str">
        <f t="shared" si="20"/>
        <v/>
      </c>
      <c r="L317" t="str">
        <f t="shared" si="21"/>
        <v/>
      </c>
    </row>
    <row r="318" spans="1:12" x14ac:dyDescent="0.3">
      <c r="A318" s="27"/>
      <c r="B318" s="51" t="str">
        <f t="shared" si="22"/>
        <v/>
      </c>
      <c r="C318" s="30"/>
      <c r="D318" s="27"/>
      <c r="E318" s="46"/>
      <c r="F318" s="46" t="str">
        <f t="shared" si="24"/>
        <v>/</v>
      </c>
      <c r="G318" s="47" t="str">
        <f t="shared" si="23"/>
        <v>/</v>
      </c>
      <c r="H318" s="37"/>
      <c r="I318" s="40"/>
      <c r="J318" s="39"/>
      <c r="K318" t="str">
        <f t="shared" si="20"/>
        <v/>
      </c>
      <c r="L318" t="str">
        <f t="shared" si="21"/>
        <v/>
      </c>
    </row>
    <row r="319" spans="1:12" x14ac:dyDescent="0.3">
      <c r="A319" s="27"/>
      <c r="B319" s="51" t="str">
        <f t="shared" si="22"/>
        <v/>
      </c>
      <c r="C319" s="30"/>
      <c r="D319" s="27"/>
      <c r="E319" s="46"/>
      <c r="F319" s="46" t="str">
        <f t="shared" si="24"/>
        <v>/</v>
      </c>
      <c r="G319" s="47" t="str">
        <f t="shared" si="23"/>
        <v>/</v>
      </c>
      <c r="H319" s="37"/>
      <c r="I319" s="40"/>
      <c r="J319" s="39"/>
      <c r="K319" t="str">
        <f t="shared" si="20"/>
        <v/>
      </c>
      <c r="L319" t="str">
        <f t="shared" si="21"/>
        <v/>
      </c>
    </row>
    <row r="320" spans="1:12" x14ac:dyDescent="0.3">
      <c r="A320" s="27"/>
      <c r="B320" s="51" t="str">
        <f t="shared" si="22"/>
        <v/>
      </c>
      <c r="C320" s="30"/>
      <c r="D320" s="27"/>
      <c r="E320" s="46"/>
      <c r="F320" s="46" t="str">
        <f t="shared" si="24"/>
        <v>/</v>
      </c>
      <c r="G320" s="47" t="str">
        <f t="shared" si="23"/>
        <v>/</v>
      </c>
      <c r="H320" s="37"/>
      <c r="I320" s="40"/>
      <c r="J320" s="39"/>
      <c r="K320" t="str">
        <f t="shared" si="20"/>
        <v/>
      </c>
      <c r="L320" t="str">
        <f t="shared" si="21"/>
        <v/>
      </c>
    </row>
    <row r="321" spans="1:12" x14ac:dyDescent="0.3">
      <c r="A321" s="27"/>
      <c r="B321" s="51" t="str">
        <f t="shared" si="22"/>
        <v/>
      </c>
      <c r="C321" s="30"/>
      <c r="D321" s="27"/>
      <c r="E321" s="46"/>
      <c r="F321" s="46" t="str">
        <f t="shared" si="24"/>
        <v>/</v>
      </c>
      <c r="G321" s="47" t="str">
        <f t="shared" si="23"/>
        <v>/</v>
      </c>
      <c r="H321" s="37"/>
      <c r="I321" s="40"/>
      <c r="J321" s="39"/>
      <c r="K321" t="str">
        <f t="shared" si="20"/>
        <v/>
      </c>
      <c r="L321" t="str">
        <f t="shared" si="21"/>
        <v/>
      </c>
    </row>
    <row r="322" spans="1:12" x14ac:dyDescent="0.3">
      <c r="A322" s="27"/>
      <c r="B322" s="51" t="str">
        <f t="shared" si="22"/>
        <v/>
      </c>
      <c r="C322" s="30"/>
      <c r="D322" s="27"/>
      <c r="E322" s="46"/>
      <c r="F322" s="46" t="str">
        <f t="shared" si="24"/>
        <v>/</v>
      </c>
      <c r="G322" s="47" t="str">
        <f t="shared" si="23"/>
        <v>/</v>
      </c>
      <c r="H322" s="37"/>
      <c r="I322" s="40"/>
      <c r="J322" s="39"/>
      <c r="K322" t="str">
        <f t="shared" ref="K322:K385" si="25">IF($G322="/","",$G322*I322)</f>
        <v/>
      </c>
      <c r="L322" t="str">
        <f t="shared" ref="L322:L385" si="26">IF($G322="/","",$G322*J322)</f>
        <v/>
      </c>
    </row>
    <row r="323" spans="1:12" x14ac:dyDescent="0.3">
      <c r="A323" s="27"/>
      <c r="B323" s="51" t="str">
        <f t="shared" ref="B323:B386" si="27">IF(A323="","",YEAR(A323))</f>
        <v/>
      </c>
      <c r="C323" s="30"/>
      <c r="D323" s="27"/>
      <c r="E323" s="46"/>
      <c r="F323" s="46" t="str">
        <f t="shared" si="24"/>
        <v>/</v>
      </c>
      <c r="G323" s="47" t="str">
        <f t="shared" si="23"/>
        <v>/</v>
      </c>
      <c r="H323" s="37"/>
      <c r="I323" s="40"/>
      <c r="J323" s="39"/>
      <c r="K323" t="str">
        <f t="shared" si="25"/>
        <v/>
      </c>
      <c r="L323" t="str">
        <f t="shared" si="26"/>
        <v/>
      </c>
    </row>
    <row r="324" spans="1:12" x14ac:dyDescent="0.3">
      <c r="A324" s="27"/>
      <c r="B324" s="51" t="str">
        <f t="shared" si="27"/>
        <v/>
      </c>
      <c r="C324" s="30"/>
      <c r="D324" s="27"/>
      <c r="E324" s="46"/>
      <c r="F324" s="46" t="str">
        <f t="shared" si="24"/>
        <v>/</v>
      </c>
      <c r="G324" s="47" t="str">
        <f t="shared" si="23"/>
        <v>/</v>
      </c>
      <c r="H324" s="37"/>
      <c r="I324" s="40"/>
      <c r="J324" s="39"/>
      <c r="K324" t="str">
        <f t="shared" si="25"/>
        <v/>
      </c>
      <c r="L324" t="str">
        <f t="shared" si="26"/>
        <v/>
      </c>
    </row>
    <row r="325" spans="1:12" x14ac:dyDescent="0.3">
      <c r="A325" s="27"/>
      <c r="B325" s="51" t="str">
        <f t="shared" si="27"/>
        <v/>
      </c>
      <c r="C325" s="30"/>
      <c r="D325" s="27"/>
      <c r="E325" s="46"/>
      <c r="F325" s="46" t="str">
        <f t="shared" si="24"/>
        <v>/</v>
      </c>
      <c r="G325" s="47" t="str">
        <f t="shared" si="23"/>
        <v>/</v>
      </c>
      <c r="H325" s="37"/>
      <c r="I325" s="40"/>
      <c r="J325" s="39"/>
      <c r="K325" t="str">
        <f t="shared" si="25"/>
        <v/>
      </c>
      <c r="L325" t="str">
        <f t="shared" si="26"/>
        <v/>
      </c>
    </row>
    <row r="326" spans="1:12" x14ac:dyDescent="0.3">
      <c r="A326" s="27"/>
      <c r="B326" s="51" t="str">
        <f t="shared" si="27"/>
        <v/>
      </c>
      <c r="C326" s="30"/>
      <c r="D326" s="27"/>
      <c r="E326" s="46"/>
      <c r="F326" s="46" t="str">
        <f t="shared" si="24"/>
        <v>/</v>
      </c>
      <c r="G326" s="47" t="str">
        <f t="shared" si="23"/>
        <v>/</v>
      </c>
      <c r="H326" s="37"/>
      <c r="I326" s="40"/>
      <c r="J326" s="39"/>
      <c r="K326" t="str">
        <f t="shared" si="25"/>
        <v/>
      </c>
      <c r="L326" t="str">
        <f t="shared" si="26"/>
        <v/>
      </c>
    </row>
    <row r="327" spans="1:12" x14ac:dyDescent="0.3">
      <c r="A327" s="27"/>
      <c r="B327" s="51" t="str">
        <f t="shared" si="27"/>
        <v/>
      </c>
      <c r="C327" s="30"/>
      <c r="D327" s="27"/>
      <c r="E327" s="46"/>
      <c r="F327" s="46" t="str">
        <f t="shared" si="24"/>
        <v>/</v>
      </c>
      <c r="G327" s="47" t="str">
        <f t="shared" si="23"/>
        <v>/</v>
      </c>
      <c r="H327" s="37"/>
      <c r="I327" s="40"/>
      <c r="J327" s="39"/>
      <c r="K327" t="str">
        <f t="shared" si="25"/>
        <v/>
      </c>
      <c r="L327" t="str">
        <f t="shared" si="26"/>
        <v/>
      </c>
    </row>
    <row r="328" spans="1:12" x14ac:dyDescent="0.3">
      <c r="A328" s="27"/>
      <c r="B328" s="51" t="str">
        <f t="shared" si="27"/>
        <v/>
      </c>
      <c r="C328" s="30"/>
      <c r="D328" s="27"/>
      <c r="E328" s="46"/>
      <c r="F328" s="46" t="str">
        <f t="shared" si="24"/>
        <v>/</v>
      </c>
      <c r="G328" s="47" t="str">
        <f t="shared" si="23"/>
        <v>/</v>
      </c>
      <c r="H328" s="37"/>
      <c r="I328" s="40"/>
      <c r="J328" s="39"/>
      <c r="K328" t="str">
        <f t="shared" si="25"/>
        <v/>
      </c>
      <c r="L328" t="str">
        <f t="shared" si="26"/>
        <v/>
      </c>
    </row>
    <row r="329" spans="1:12" x14ac:dyDescent="0.3">
      <c r="A329" s="27"/>
      <c r="B329" s="51" t="str">
        <f t="shared" si="27"/>
        <v/>
      </c>
      <c r="C329" s="30"/>
      <c r="D329" s="27"/>
      <c r="E329" s="46"/>
      <c r="F329" s="46" t="str">
        <f t="shared" si="24"/>
        <v>/</v>
      </c>
      <c r="G329" s="47" t="str">
        <f t="shared" si="23"/>
        <v>/</v>
      </c>
      <c r="H329" s="37"/>
      <c r="I329" s="40"/>
      <c r="J329" s="39"/>
      <c r="K329" t="str">
        <f t="shared" si="25"/>
        <v/>
      </c>
      <c r="L329" t="str">
        <f t="shared" si="26"/>
        <v/>
      </c>
    </row>
    <row r="330" spans="1:12" x14ac:dyDescent="0.3">
      <c r="A330" s="27"/>
      <c r="B330" s="51" t="str">
        <f t="shared" si="27"/>
        <v/>
      </c>
      <c r="C330" s="30"/>
      <c r="D330" s="27"/>
      <c r="E330" s="46"/>
      <c r="F330" s="46" t="str">
        <f t="shared" si="24"/>
        <v>/</v>
      </c>
      <c r="G330" s="47" t="str">
        <f t="shared" si="23"/>
        <v>/</v>
      </c>
      <c r="H330" s="37"/>
      <c r="I330" s="40"/>
      <c r="J330" s="39"/>
      <c r="K330" t="str">
        <f t="shared" si="25"/>
        <v/>
      </c>
      <c r="L330" t="str">
        <f t="shared" si="26"/>
        <v/>
      </c>
    </row>
    <row r="331" spans="1:12" x14ac:dyDescent="0.3">
      <c r="A331" s="27"/>
      <c r="B331" s="51" t="str">
        <f t="shared" si="27"/>
        <v/>
      </c>
      <c r="C331" s="30"/>
      <c r="D331" s="27"/>
      <c r="E331" s="46"/>
      <c r="F331" s="46" t="str">
        <f t="shared" si="24"/>
        <v>/</v>
      </c>
      <c r="G331" s="47" t="str">
        <f t="shared" si="23"/>
        <v>/</v>
      </c>
      <c r="H331" s="37"/>
      <c r="I331" s="40"/>
      <c r="J331" s="39"/>
      <c r="K331" t="str">
        <f t="shared" si="25"/>
        <v/>
      </c>
      <c r="L331" t="str">
        <f t="shared" si="26"/>
        <v/>
      </c>
    </row>
    <row r="332" spans="1:12" x14ac:dyDescent="0.3">
      <c r="A332" s="27"/>
      <c r="B332" s="51" t="str">
        <f t="shared" si="27"/>
        <v/>
      </c>
      <c r="C332" s="30"/>
      <c r="D332" s="27"/>
      <c r="E332" s="46"/>
      <c r="F332" s="46" t="str">
        <f t="shared" si="24"/>
        <v>/</v>
      </c>
      <c r="G332" s="47" t="str">
        <f t="shared" si="23"/>
        <v>/</v>
      </c>
      <c r="H332" s="37"/>
      <c r="I332" s="40"/>
      <c r="J332" s="39"/>
      <c r="K332" t="str">
        <f t="shared" si="25"/>
        <v/>
      </c>
      <c r="L332" t="str">
        <f t="shared" si="26"/>
        <v/>
      </c>
    </row>
    <row r="333" spans="1:12" x14ac:dyDescent="0.3">
      <c r="A333" s="27"/>
      <c r="B333" s="51" t="str">
        <f t="shared" si="27"/>
        <v/>
      </c>
      <c r="C333" s="30"/>
      <c r="D333" s="27"/>
      <c r="E333" s="46"/>
      <c r="F333" s="46" t="str">
        <f t="shared" si="24"/>
        <v>/</v>
      </c>
      <c r="G333" s="47" t="str">
        <f t="shared" si="23"/>
        <v>/</v>
      </c>
      <c r="H333" s="37"/>
      <c r="I333" s="40"/>
      <c r="J333" s="39"/>
      <c r="K333" t="str">
        <f t="shared" si="25"/>
        <v/>
      </c>
      <c r="L333" t="str">
        <f t="shared" si="26"/>
        <v/>
      </c>
    </row>
    <row r="334" spans="1:12" x14ac:dyDescent="0.3">
      <c r="A334" s="27"/>
      <c r="B334" s="51" t="str">
        <f t="shared" si="27"/>
        <v/>
      </c>
      <c r="C334" s="30"/>
      <c r="D334" s="27"/>
      <c r="E334" s="46"/>
      <c r="F334" s="46" t="str">
        <f t="shared" si="24"/>
        <v>/</v>
      </c>
      <c r="G334" s="47" t="str">
        <f t="shared" si="23"/>
        <v>/</v>
      </c>
      <c r="H334" s="37"/>
      <c r="I334" s="40"/>
      <c r="J334" s="39"/>
      <c r="K334" t="str">
        <f t="shared" si="25"/>
        <v/>
      </c>
      <c r="L334" t="str">
        <f t="shared" si="26"/>
        <v/>
      </c>
    </row>
    <row r="335" spans="1:12" x14ac:dyDescent="0.3">
      <c r="A335" s="27"/>
      <c r="B335" s="51" t="str">
        <f t="shared" si="27"/>
        <v/>
      </c>
      <c r="C335" s="30"/>
      <c r="D335" s="27"/>
      <c r="E335" s="46"/>
      <c r="F335" s="46" t="str">
        <f t="shared" si="24"/>
        <v>/</v>
      </c>
      <c r="G335" s="47" t="str">
        <f t="shared" si="23"/>
        <v>/</v>
      </c>
      <c r="H335" s="37"/>
      <c r="I335" s="40"/>
      <c r="J335" s="39"/>
      <c r="K335" t="str">
        <f t="shared" si="25"/>
        <v/>
      </c>
      <c r="L335" t="str">
        <f t="shared" si="26"/>
        <v/>
      </c>
    </row>
    <row r="336" spans="1:12" x14ac:dyDescent="0.3">
      <c r="A336" s="27"/>
      <c r="B336" s="51" t="str">
        <f t="shared" si="27"/>
        <v/>
      </c>
      <c r="C336" s="30"/>
      <c r="D336" s="27"/>
      <c r="E336" s="46"/>
      <c r="F336" s="46" t="str">
        <f t="shared" si="24"/>
        <v>/</v>
      </c>
      <c r="G336" s="47" t="str">
        <f t="shared" si="23"/>
        <v>/</v>
      </c>
      <c r="H336" s="37"/>
      <c r="I336" s="40"/>
      <c r="J336" s="39"/>
      <c r="K336" t="str">
        <f t="shared" si="25"/>
        <v/>
      </c>
      <c r="L336" t="str">
        <f t="shared" si="26"/>
        <v/>
      </c>
    </row>
    <row r="337" spans="1:12" x14ac:dyDescent="0.3">
      <c r="A337" s="27"/>
      <c r="B337" s="51" t="str">
        <f t="shared" si="27"/>
        <v/>
      </c>
      <c r="C337" s="30"/>
      <c r="D337" s="27"/>
      <c r="E337" s="46"/>
      <c r="F337" s="46" t="str">
        <f t="shared" si="24"/>
        <v>/</v>
      </c>
      <c r="G337" s="47" t="str">
        <f t="shared" si="23"/>
        <v>/</v>
      </c>
      <c r="H337" s="37"/>
      <c r="I337" s="40"/>
      <c r="J337" s="39"/>
      <c r="K337" t="str">
        <f t="shared" si="25"/>
        <v/>
      </c>
      <c r="L337" t="str">
        <f t="shared" si="26"/>
        <v/>
      </c>
    </row>
    <row r="338" spans="1:12" x14ac:dyDescent="0.3">
      <c r="A338" s="27"/>
      <c r="B338" s="51" t="str">
        <f t="shared" si="27"/>
        <v/>
      </c>
      <c r="C338" s="30"/>
      <c r="D338" s="27"/>
      <c r="E338" s="46"/>
      <c r="F338" s="46" t="str">
        <f t="shared" si="24"/>
        <v>/</v>
      </c>
      <c r="G338" s="47" t="str">
        <f t="shared" si="23"/>
        <v>/</v>
      </c>
      <c r="H338" s="37"/>
      <c r="I338" s="40"/>
      <c r="J338" s="39"/>
      <c r="K338" t="str">
        <f t="shared" si="25"/>
        <v/>
      </c>
      <c r="L338" t="str">
        <f t="shared" si="26"/>
        <v/>
      </c>
    </row>
    <row r="339" spans="1:12" x14ac:dyDescent="0.3">
      <c r="A339" s="27"/>
      <c r="B339" s="51" t="str">
        <f t="shared" si="27"/>
        <v/>
      </c>
      <c r="C339" s="30"/>
      <c r="D339" s="27"/>
      <c r="E339" s="46"/>
      <c r="F339" s="46" t="str">
        <f t="shared" si="24"/>
        <v>/</v>
      </c>
      <c r="G339" s="47" t="str">
        <f t="shared" si="23"/>
        <v>/</v>
      </c>
      <c r="H339" s="37"/>
      <c r="I339" s="40"/>
      <c r="J339" s="39"/>
      <c r="K339" t="str">
        <f t="shared" si="25"/>
        <v/>
      </c>
      <c r="L339" t="str">
        <f t="shared" si="26"/>
        <v/>
      </c>
    </row>
    <row r="340" spans="1:12" x14ac:dyDescent="0.3">
      <c r="A340" s="27"/>
      <c r="B340" s="51" t="str">
        <f t="shared" si="27"/>
        <v/>
      </c>
      <c r="C340" s="30"/>
      <c r="D340" s="27"/>
      <c r="E340" s="46"/>
      <c r="F340" s="46" t="str">
        <f t="shared" si="24"/>
        <v>/</v>
      </c>
      <c r="G340" s="47" t="str">
        <f t="shared" si="23"/>
        <v>/</v>
      </c>
      <c r="H340" s="37"/>
      <c r="I340" s="40"/>
      <c r="J340" s="39"/>
      <c r="K340" t="str">
        <f t="shared" si="25"/>
        <v/>
      </c>
      <c r="L340" t="str">
        <f t="shared" si="26"/>
        <v/>
      </c>
    </row>
    <row r="341" spans="1:12" x14ac:dyDescent="0.3">
      <c r="A341" s="27"/>
      <c r="B341" s="51" t="str">
        <f t="shared" si="27"/>
        <v/>
      </c>
      <c r="C341" s="30"/>
      <c r="D341" s="27"/>
      <c r="E341" s="46"/>
      <c r="F341" s="46" t="str">
        <f t="shared" si="24"/>
        <v>/</v>
      </c>
      <c r="G341" s="47" t="str">
        <f t="shared" si="23"/>
        <v>/</v>
      </c>
      <c r="H341" s="37"/>
      <c r="I341" s="40"/>
      <c r="J341" s="39"/>
      <c r="K341" t="str">
        <f t="shared" si="25"/>
        <v/>
      </c>
      <c r="L341" t="str">
        <f t="shared" si="26"/>
        <v/>
      </c>
    </row>
    <row r="342" spans="1:12" x14ac:dyDescent="0.3">
      <c r="A342" s="27"/>
      <c r="B342" s="51" t="str">
        <f t="shared" si="27"/>
        <v/>
      </c>
      <c r="C342" s="30"/>
      <c r="D342" s="27"/>
      <c r="E342" s="46"/>
      <c r="F342" s="46" t="str">
        <f t="shared" si="24"/>
        <v>/</v>
      </c>
      <c r="G342" s="47" t="str">
        <f t="shared" si="23"/>
        <v>/</v>
      </c>
      <c r="H342" s="37"/>
      <c r="I342" s="40"/>
      <c r="J342" s="39"/>
      <c r="K342" t="str">
        <f t="shared" si="25"/>
        <v/>
      </c>
      <c r="L342" t="str">
        <f t="shared" si="26"/>
        <v/>
      </c>
    </row>
    <row r="343" spans="1:12" x14ac:dyDescent="0.3">
      <c r="A343" s="27"/>
      <c r="B343" s="51" t="str">
        <f t="shared" si="27"/>
        <v/>
      </c>
      <c r="C343" s="30"/>
      <c r="D343" s="27"/>
      <c r="E343" s="46"/>
      <c r="F343" s="46" t="str">
        <f t="shared" si="24"/>
        <v>/</v>
      </c>
      <c r="G343" s="47" t="str">
        <f t="shared" si="23"/>
        <v>/</v>
      </c>
      <c r="H343" s="37"/>
      <c r="I343" s="40"/>
      <c r="J343" s="39"/>
      <c r="K343" t="str">
        <f t="shared" si="25"/>
        <v/>
      </c>
      <c r="L343" t="str">
        <f t="shared" si="26"/>
        <v/>
      </c>
    </row>
    <row r="344" spans="1:12" x14ac:dyDescent="0.3">
      <c r="A344" s="27"/>
      <c r="B344" s="51" t="str">
        <f t="shared" si="27"/>
        <v/>
      </c>
      <c r="C344" s="30"/>
      <c r="D344" s="27"/>
      <c r="E344" s="46"/>
      <c r="F344" s="46" t="str">
        <f t="shared" si="24"/>
        <v>/</v>
      </c>
      <c r="G344" s="47" t="str">
        <f t="shared" si="23"/>
        <v>/</v>
      </c>
      <c r="H344" s="37"/>
      <c r="I344" s="40"/>
      <c r="J344" s="39"/>
      <c r="K344" t="str">
        <f t="shared" si="25"/>
        <v/>
      </c>
      <c r="L344" t="str">
        <f t="shared" si="26"/>
        <v/>
      </c>
    </row>
    <row r="345" spans="1:12" x14ac:dyDescent="0.3">
      <c r="A345" s="27"/>
      <c r="B345" s="51" t="str">
        <f t="shared" si="27"/>
        <v/>
      </c>
      <c r="C345" s="30"/>
      <c r="D345" s="27"/>
      <c r="E345" s="46"/>
      <c r="F345" s="46" t="str">
        <f t="shared" si="24"/>
        <v>/</v>
      </c>
      <c r="G345" s="47" t="str">
        <f t="shared" si="23"/>
        <v>/</v>
      </c>
      <c r="H345" s="37"/>
      <c r="I345" s="40"/>
      <c r="J345" s="39"/>
      <c r="K345" t="str">
        <f t="shared" si="25"/>
        <v/>
      </c>
      <c r="L345" t="str">
        <f t="shared" si="26"/>
        <v/>
      </c>
    </row>
    <row r="346" spans="1:12" x14ac:dyDescent="0.3">
      <c r="A346" s="27"/>
      <c r="B346" s="51" t="str">
        <f t="shared" si="27"/>
        <v/>
      </c>
      <c r="C346" s="30"/>
      <c r="D346" s="27"/>
      <c r="E346" s="46"/>
      <c r="F346" s="46" t="str">
        <f t="shared" si="24"/>
        <v>/</v>
      </c>
      <c r="G346" s="47" t="str">
        <f t="shared" si="23"/>
        <v>/</v>
      </c>
      <c r="H346" s="37"/>
      <c r="I346" s="40"/>
      <c r="J346" s="39"/>
      <c r="K346" t="str">
        <f t="shared" si="25"/>
        <v/>
      </c>
      <c r="L346" t="str">
        <f t="shared" si="26"/>
        <v/>
      </c>
    </row>
    <row r="347" spans="1:12" x14ac:dyDescent="0.3">
      <c r="A347" s="27"/>
      <c r="B347" s="51" t="str">
        <f t="shared" si="27"/>
        <v/>
      </c>
      <c r="C347" s="30"/>
      <c r="D347" s="27"/>
      <c r="E347" s="46"/>
      <c r="F347" s="46" t="str">
        <f t="shared" si="24"/>
        <v>/</v>
      </c>
      <c r="G347" s="47" t="str">
        <f t="shared" si="23"/>
        <v>/</v>
      </c>
      <c r="H347" s="37"/>
      <c r="I347" s="40"/>
      <c r="J347" s="39"/>
      <c r="K347" t="str">
        <f t="shared" si="25"/>
        <v/>
      </c>
      <c r="L347" t="str">
        <f t="shared" si="26"/>
        <v/>
      </c>
    </row>
    <row r="348" spans="1:12" x14ac:dyDescent="0.3">
      <c r="A348" s="27"/>
      <c r="B348" s="51" t="str">
        <f t="shared" si="27"/>
        <v/>
      </c>
      <c r="C348" s="30"/>
      <c r="D348" s="27"/>
      <c r="E348" s="46"/>
      <c r="F348" s="46" t="str">
        <f t="shared" si="24"/>
        <v>/</v>
      </c>
      <c r="G348" s="47" t="str">
        <f t="shared" si="23"/>
        <v>/</v>
      </c>
      <c r="H348" s="37"/>
      <c r="I348" s="40"/>
      <c r="J348" s="39"/>
      <c r="K348" t="str">
        <f t="shared" si="25"/>
        <v/>
      </c>
      <c r="L348" t="str">
        <f t="shared" si="26"/>
        <v/>
      </c>
    </row>
    <row r="349" spans="1:12" x14ac:dyDescent="0.3">
      <c r="A349" s="27"/>
      <c r="B349" s="51" t="str">
        <f t="shared" si="27"/>
        <v/>
      </c>
      <c r="C349" s="30"/>
      <c r="D349" s="27"/>
      <c r="E349" s="46"/>
      <c r="F349" s="46" t="str">
        <f t="shared" si="24"/>
        <v>/</v>
      </c>
      <c r="G349" s="47" t="str">
        <f t="shared" si="23"/>
        <v>/</v>
      </c>
      <c r="H349" s="37"/>
      <c r="I349" s="40"/>
      <c r="J349" s="39"/>
      <c r="K349" t="str">
        <f t="shared" si="25"/>
        <v/>
      </c>
      <c r="L349" t="str">
        <f t="shared" si="26"/>
        <v/>
      </c>
    </row>
    <row r="350" spans="1:12" x14ac:dyDescent="0.3">
      <c r="A350" s="27"/>
      <c r="B350" s="51" t="str">
        <f t="shared" si="27"/>
        <v/>
      </c>
      <c r="C350" s="30"/>
      <c r="D350" s="27"/>
      <c r="E350" s="46"/>
      <c r="F350" s="46" t="str">
        <f t="shared" si="24"/>
        <v>/</v>
      </c>
      <c r="G350" s="47" t="str">
        <f t="shared" si="23"/>
        <v>/</v>
      </c>
      <c r="H350" s="37"/>
      <c r="I350" s="40"/>
      <c r="J350" s="39"/>
      <c r="K350" t="str">
        <f t="shared" si="25"/>
        <v/>
      </c>
      <c r="L350" t="str">
        <f t="shared" si="26"/>
        <v/>
      </c>
    </row>
    <row r="351" spans="1:12" x14ac:dyDescent="0.3">
      <c r="A351" s="27"/>
      <c r="B351" s="51" t="str">
        <f t="shared" si="27"/>
        <v/>
      </c>
      <c r="C351" s="30"/>
      <c r="D351" s="27"/>
      <c r="E351" s="46"/>
      <c r="F351" s="46" t="str">
        <f t="shared" si="24"/>
        <v>/</v>
      </c>
      <c r="G351" s="47" t="str">
        <f t="shared" si="23"/>
        <v>/</v>
      </c>
      <c r="H351" s="37"/>
      <c r="I351" s="40"/>
      <c r="J351" s="39"/>
      <c r="K351" t="str">
        <f t="shared" si="25"/>
        <v/>
      </c>
      <c r="L351" t="str">
        <f t="shared" si="26"/>
        <v/>
      </c>
    </row>
    <row r="352" spans="1:12" x14ac:dyDescent="0.3">
      <c r="A352" s="27"/>
      <c r="B352" s="51" t="str">
        <f t="shared" si="27"/>
        <v/>
      </c>
      <c r="C352" s="30"/>
      <c r="D352" s="27"/>
      <c r="E352" s="46"/>
      <c r="F352" s="46" t="str">
        <f t="shared" si="24"/>
        <v>/</v>
      </c>
      <c r="G352" s="47" t="str">
        <f t="shared" si="23"/>
        <v>/</v>
      </c>
      <c r="H352" s="37"/>
      <c r="I352" s="40"/>
      <c r="J352" s="39"/>
      <c r="K352" t="str">
        <f t="shared" si="25"/>
        <v/>
      </c>
      <c r="L352" t="str">
        <f t="shared" si="26"/>
        <v/>
      </c>
    </row>
    <row r="353" spans="1:12" x14ac:dyDescent="0.3">
      <c r="A353" s="27"/>
      <c r="B353" s="51" t="str">
        <f t="shared" si="27"/>
        <v/>
      </c>
      <c r="C353" s="30"/>
      <c r="D353" s="27"/>
      <c r="E353" s="46"/>
      <c r="F353" s="46" t="str">
        <f t="shared" si="24"/>
        <v>/</v>
      </c>
      <c r="G353" s="47" t="str">
        <f t="shared" si="23"/>
        <v>/</v>
      </c>
      <c r="H353" s="37"/>
      <c r="I353" s="40"/>
      <c r="J353" s="39"/>
      <c r="K353" t="str">
        <f t="shared" si="25"/>
        <v/>
      </c>
      <c r="L353" t="str">
        <f t="shared" si="26"/>
        <v/>
      </c>
    </row>
    <row r="354" spans="1:12" x14ac:dyDescent="0.3">
      <c r="A354" s="27"/>
      <c r="B354" s="51" t="str">
        <f t="shared" si="27"/>
        <v/>
      </c>
      <c r="C354" s="30"/>
      <c r="D354" s="27"/>
      <c r="E354" s="46"/>
      <c r="F354" s="46" t="str">
        <f t="shared" si="24"/>
        <v>/</v>
      </c>
      <c r="G354" s="47" t="str">
        <f t="shared" si="23"/>
        <v>/</v>
      </c>
      <c r="H354" s="37"/>
      <c r="I354" s="40"/>
      <c r="J354" s="39"/>
      <c r="K354" t="str">
        <f t="shared" si="25"/>
        <v/>
      </c>
      <c r="L354" t="str">
        <f t="shared" si="26"/>
        <v/>
      </c>
    </row>
    <row r="355" spans="1:12" x14ac:dyDescent="0.3">
      <c r="A355" s="27"/>
      <c r="B355" s="51" t="str">
        <f t="shared" si="27"/>
        <v/>
      </c>
      <c r="C355" s="30"/>
      <c r="D355" s="27"/>
      <c r="E355" s="46"/>
      <c r="F355" s="46" t="str">
        <f t="shared" si="24"/>
        <v>/</v>
      </c>
      <c r="G355" s="47" t="str">
        <f t="shared" ref="G355:G418" si="28">IF(F355="IAA","Indiquez un indice d'abondance","/")</f>
        <v>/</v>
      </c>
      <c r="H355" s="37"/>
      <c r="I355" s="40"/>
      <c r="J355" s="39"/>
      <c r="K355" t="str">
        <f t="shared" si="25"/>
        <v/>
      </c>
      <c r="L355" t="str">
        <f t="shared" si="26"/>
        <v/>
      </c>
    </row>
    <row r="356" spans="1:12" x14ac:dyDescent="0.3">
      <c r="A356" s="27"/>
      <c r="B356" s="51" t="str">
        <f t="shared" si="27"/>
        <v/>
      </c>
      <c r="C356" s="30"/>
      <c r="D356" s="27"/>
      <c r="E356" s="46"/>
      <c r="F356" s="46" t="str">
        <f t="shared" si="24"/>
        <v>/</v>
      </c>
      <c r="G356" s="47" t="str">
        <f t="shared" si="28"/>
        <v>/</v>
      </c>
      <c r="H356" s="37"/>
      <c r="I356" s="40"/>
      <c r="J356" s="39"/>
      <c r="K356" t="str">
        <f t="shared" si="25"/>
        <v/>
      </c>
      <c r="L356" t="str">
        <f t="shared" si="26"/>
        <v/>
      </c>
    </row>
    <row r="357" spans="1:12" x14ac:dyDescent="0.3">
      <c r="A357" s="27"/>
      <c r="B357" s="51" t="str">
        <f t="shared" si="27"/>
        <v/>
      </c>
      <c r="C357" s="30"/>
      <c r="D357" s="27"/>
      <c r="E357" s="46"/>
      <c r="F357" s="46" t="str">
        <f t="shared" si="24"/>
        <v>/</v>
      </c>
      <c r="G357" s="47" t="str">
        <f t="shared" si="28"/>
        <v>/</v>
      </c>
      <c r="H357" s="37"/>
      <c r="I357" s="40"/>
      <c r="J357" s="39"/>
      <c r="K357" t="str">
        <f t="shared" si="25"/>
        <v/>
      </c>
      <c r="L357" t="str">
        <f t="shared" si="26"/>
        <v/>
      </c>
    </row>
    <row r="358" spans="1:12" x14ac:dyDescent="0.3">
      <c r="A358" s="27"/>
      <c r="B358" s="51" t="str">
        <f t="shared" si="27"/>
        <v/>
      </c>
      <c r="C358" s="30"/>
      <c r="D358" s="27"/>
      <c r="E358" s="46"/>
      <c r="F358" s="46" t="str">
        <f t="shared" ref="F358:F421" si="29">IF(E358="RES","Indiquez la sous-catégorie","/")</f>
        <v>/</v>
      </c>
      <c r="G358" s="47" t="str">
        <f t="shared" si="28"/>
        <v>/</v>
      </c>
      <c r="H358" s="37"/>
      <c r="I358" s="40"/>
      <c r="J358" s="39"/>
      <c r="K358" t="str">
        <f t="shared" si="25"/>
        <v/>
      </c>
      <c r="L358" t="str">
        <f t="shared" si="26"/>
        <v/>
      </c>
    </row>
    <row r="359" spans="1:12" x14ac:dyDescent="0.3">
      <c r="A359" s="27"/>
      <c r="B359" s="51" t="str">
        <f t="shared" si="27"/>
        <v/>
      </c>
      <c r="C359" s="30"/>
      <c r="D359" s="27"/>
      <c r="E359" s="46"/>
      <c r="F359" s="46" t="str">
        <f t="shared" si="29"/>
        <v>/</v>
      </c>
      <c r="G359" s="47" t="str">
        <f t="shared" si="28"/>
        <v>/</v>
      </c>
      <c r="H359" s="37"/>
      <c r="I359" s="40"/>
      <c r="J359" s="39"/>
      <c r="K359" t="str">
        <f t="shared" si="25"/>
        <v/>
      </c>
      <c r="L359" t="str">
        <f t="shared" si="26"/>
        <v/>
      </c>
    </row>
    <row r="360" spans="1:12" x14ac:dyDescent="0.3">
      <c r="A360" s="27"/>
      <c r="B360" s="51" t="str">
        <f t="shared" si="27"/>
        <v/>
      </c>
      <c r="C360" s="30"/>
      <c r="D360" s="27"/>
      <c r="E360" s="46"/>
      <c r="F360" s="46" t="str">
        <f t="shared" si="29"/>
        <v>/</v>
      </c>
      <c r="G360" s="47" t="str">
        <f t="shared" si="28"/>
        <v>/</v>
      </c>
      <c r="H360" s="37"/>
      <c r="I360" s="40"/>
      <c r="J360" s="39"/>
      <c r="K360" t="str">
        <f t="shared" si="25"/>
        <v/>
      </c>
      <c r="L360" t="str">
        <f t="shared" si="26"/>
        <v/>
      </c>
    </row>
    <row r="361" spans="1:12" x14ac:dyDescent="0.3">
      <c r="A361" s="27"/>
      <c r="B361" s="51" t="str">
        <f t="shared" si="27"/>
        <v/>
      </c>
      <c r="C361" s="30"/>
      <c r="D361" s="27"/>
      <c r="E361" s="46"/>
      <c r="F361" s="46" t="str">
        <f t="shared" si="29"/>
        <v>/</v>
      </c>
      <c r="G361" s="47" t="str">
        <f t="shared" si="28"/>
        <v>/</v>
      </c>
      <c r="H361" s="37"/>
      <c r="I361" s="40"/>
      <c r="J361" s="39"/>
      <c r="K361" t="str">
        <f t="shared" si="25"/>
        <v/>
      </c>
      <c r="L361" t="str">
        <f t="shared" si="26"/>
        <v/>
      </c>
    </row>
    <row r="362" spans="1:12" x14ac:dyDescent="0.3">
      <c r="A362" s="27"/>
      <c r="B362" s="51" t="str">
        <f t="shared" si="27"/>
        <v/>
      </c>
      <c r="C362" s="30"/>
      <c r="D362" s="27"/>
      <c r="E362" s="46"/>
      <c r="F362" s="46" t="str">
        <f t="shared" si="29"/>
        <v>/</v>
      </c>
      <c r="G362" s="47" t="str">
        <f t="shared" si="28"/>
        <v>/</v>
      </c>
      <c r="H362" s="37"/>
      <c r="I362" s="40"/>
      <c r="J362" s="39"/>
      <c r="K362" t="str">
        <f t="shared" si="25"/>
        <v/>
      </c>
      <c r="L362" t="str">
        <f t="shared" si="26"/>
        <v/>
      </c>
    </row>
    <row r="363" spans="1:12" x14ac:dyDescent="0.3">
      <c r="A363" s="27"/>
      <c r="B363" s="51" t="str">
        <f t="shared" si="27"/>
        <v/>
      </c>
      <c r="C363" s="30"/>
      <c r="D363" s="27"/>
      <c r="E363" s="46"/>
      <c r="F363" s="46" t="str">
        <f t="shared" si="29"/>
        <v>/</v>
      </c>
      <c r="G363" s="47" t="str">
        <f t="shared" si="28"/>
        <v>/</v>
      </c>
      <c r="H363" s="37"/>
      <c r="I363" s="40"/>
      <c r="J363" s="39"/>
      <c r="K363" t="str">
        <f t="shared" si="25"/>
        <v/>
      </c>
      <c r="L363" t="str">
        <f t="shared" si="26"/>
        <v/>
      </c>
    </row>
    <row r="364" spans="1:12" x14ac:dyDescent="0.3">
      <c r="A364" s="27"/>
      <c r="B364" s="51" t="str">
        <f t="shared" si="27"/>
        <v/>
      </c>
      <c r="C364" s="30"/>
      <c r="D364" s="27"/>
      <c r="E364" s="46"/>
      <c r="F364" s="46" t="str">
        <f t="shared" si="29"/>
        <v>/</v>
      </c>
      <c r="G364" s="47" t="str">
        <f t="shared" si="28"/>
        <v>/</v>
      </c>
      <c r="H364" s="37"/>
      <c r="I364" s="40"/>
      <c r="J364" s="39"/>
      <c r="K364" t="str">
        <f t="shared" si="25"/>
        <v/>
      </c>
      <c r="L364" t="str">
        <f t="shared" si="26"/>
        <v/>
      </c>
    </row>
    <row r="365" spans="1:12" x14ac:dyDescent="0.3">
      <c r="A365" s="27"/>
      <c r="B365" s="51" t="str">
        <f t="shared" si="27"/>
        <v/>
      </c>
      <c r="C365" s="30"/>
      <c r="D365" s="27"/>
      <c r="E365" s="46"/>
      <c r="F365" s="46" t="str">
        <f t="shared" si="29"/>
        <v>/</v>
      </c>
      <c r="G365" s="47" t="str">
        <f t="shared" si="28"/>
        <v>/</v>
      </c>
      <c r="H365" s="37"/>
      <c r="I365" s="40"/>
      <c r="J365" s="39"/>
      <c r="K365" t="str">
        <f t="shared" si="25"/>
        <v/>
      </c>
      <c r="L365" t="str">
        <f t="shared" si="26"/>
        <v/>
      </c>
    </row>
    <row r="366" spans="1:12" x14ac:dyDescent="0.3">
      <c r="A366" s="27"/>
      <c r="B366" s="51" t="str">
        <f t="shared" si="27"/>
        <v/>
      </c>
      <c r="C366" s="30"/>
      <c r="D366" s="27"/>
      <c r="E366" s="46"/>
      <c r="F366" s="46" t="str">
        <f t="shared" si="29"/>
        <v>/</v>
      </c>
      <c r="G366" s="47" t="str">
        <f t="shared" si="28"/>
        <v>/</v>
      </c>
      <c r="H366" s="37"/>
      <c r="I366" s="40"/>
      <c r="J366" s="39"/>
      <c r="K366" t="str">
        <f t="shared" si="25"/>
        <v/>
      </c>
      <c r="L366" t="str">
        <f t="shared" si="26"/>
        <v/>
      </c>
    </row>
    <row r="367" spans="1:12" x14ac:dyDescent="0.3">
      <c r="A367" s="27"/>
      <c r="B367" s="51" t="str">
        <f t="shared" si="27"/>
        <v/>
      </c>
      <c r="C367" s="30"/>
      <c r="D367" s="27"/>
      <c r="E367" s="46"/>
      <c r="F367" s="46" t="str">
        <f t="shared" si="29"/>
        <v>/</v>
      </c>
      <c r="G367" s="47" t="str">
        <f t="shared" si="28"/>
        <v>/</v>
      </c>
      <c r="H367" s="37"/>
      <c r="I367" s="40"/>
      <c r="J367" s="39"/>
      <c r="K367" t="str">
        <f t="shared" si="25"/>
        <v/>
      </c>
      <c r="L367" t="str">
        <f t="shared" si="26"/>
        <v/>
      </c>
    </row>
    <row r="368" spans="1:12" x14ac:dyDescent="0.3">
      <c r="A368" s="27"/>
      <c r="B368" s="51" t="str">
        <f t="shared" si="27"/>
        <v/>
      </c>
      <c r="C368" s="30"/>
      <c r="D368" s="27"/>
      <c r="E368" s="46"/>
      <c r="F368" s="46" t="str">
        <f t="shared" si="29"/>
        <v>/</v>
      </c>
      <c r="G368" s="47" t="str">
        <f t="shared" si="28"/>
        <v>/</v>
      </c>
      <c r="H368" s="37"/>
      <c r="I368" s="40"/>
      <c r="J368" s="39"/>
      <c r="K368" t="str">
        <f t="shared" si="25"/>
        <v/>
      </c>
      <c r="L368" t="str">
        <f t="shared" si="26"/>
        <v/>
      </c>
    </row>
    <row r="369" spans="1:12" x14ac:dyDescent="0.3">
      <c r="A369" s="27"/>
      <c r="B369" s="51" t="str">
        <f t="shared" si="27"/>
        <v/>
      </c>
      <c r="C369" s="30"/>
      <c r="D369" s="27"/>
      <c r="E369" s="46"/>
      <c r="F369" s="46" t="str">
        <f t="shared" si="29"/>
        <v>/</v>
      </c>
      <c r="G369" s="47" t="str">
        <f t="shared" si="28"/>
        <v>/</v>
      </c>
      <c r="H369" s="37"/>
      <c r="I369" s="40"/>
      <c r="J369" s="39"/>
      <c r="K369" t="str">
        <f t="shared" si="25"/>
        <v/>
      </c>
      <c r="L369" t="str">
        <f t="shared" si="26"/>
        <v/>
      </c>
    </row>
    <row r="370" spans="1:12" x14ac:dyDescent="0.3">
      <c r="A370" s="27"/>
      <c r="B370" s="51" t="str">
        <f t="shared" si="27"/>
        <v/>
      </c>
      <c r="C370" s="30"/>
      <c r="D370" s="27"/>
      <c r="E370" s="46"/>
      <c r="F370" s="46" t="str">
        <f t="shared" si="29"/>
        <v>/</v>
      </c>
      <c r="G370" s="47" t="str">
        <f t="shared" si="28"/>
        <v>/</v>
      </c>
      <c r="H370" s="37"/>
      <c r="I370" s="40"/>
      <c r="J370" s="39"/>
      <c r="K370" t="str">
        <f t="shared" si="25"/>
        <v/>
      </c>
      <c r="L370" t="str">
        <f t="shared" si="26"/>
        <v/>
      </c>
    </row>
    <row r="371" spans="1:12" x14ac:dyDescent="0.3">
      <c r="A371" s="27"/>
      <c r="B371" s="51" t="str">
        <f t="shared" si="27"/>
        <v/>
      </c>
      <c r="C371" s="30"/>
      <c r="D371" s="27"/>
      <c r="E371" s="46"/>
      <c r="F371" s="46" t="str">
        <f t="shared" si="29"/>
        <v>/</v>
      </c>
      <c r="G371" s="47" t="str">
        <f t="shared" si="28"/>
        <v>/</v>
      </c>
      <c r="H371" s="37"/>
      <c r="I371" s="40"/>
      <c r="J371" s="39"/>
      <c r="K371" t="str">
        <f t="shared" si="25"/>
        <v/>
      </c>
      <c r="L371" t="str">
        <f t="shared" si="26"/>
        <v/>
      </c>
    </row>
    <row r="372" spans="1:12" x14ac:dyDescent="0.3">
      <c r="A372" s="27"/>
      <c r="B372" s="51" t="str">
        <f t="shared" si="27"/>
        <v/>
      </c>
      <c r="C372" s="30"/>
      <c r="D372" s="27"/>
      <c r="E372" s="46"/>
      <c r="F372" s="46" t="str">
        <f t="shared" si="29"/>
        <v>/</v>
      </c>
      <c r="G372" s="47" t="str">
        <f t="shared" si="28"/>
        <v>/</v>
      </c>
      <c r="H372" s="37"/>
      <c r="I372" s="40"/>
      <c r="J372" s="39"/>
      <c r="K372" t="str">
        <f t="shared" si="25"/>
        <v/>
      </c>
      <c r="L372" t="str">
        <f t="shared" si="26"/>
        <v/>
      </c>
    </row>
    <row r="373" spans="1:12" x14ac:dyDescent="0.3">
      <c r="A373" s="27"/>
      <c r="B373" s="51" t="str">
        <f t="shared" si="27"/>
        <v/>
      </c>
      <c r="C373" s="30"/>
      <c r="D373" s="27"/>
      <c r="E373" s="46"/>
      <c r="F373" s="46" t="str">
        <f t="shared" si="29"/>
        <v>/</v>
      </c>
      <c r="G373" s="47" t="str">
        <f t="shared" si="28"/>
        <v>/</v>
      </c>
      <c r="H373" s="37"/>
      <c r="I373" s="40"/>
      <c r="J373" s="39"/>
      <c r="K373" t="str">
        <f t="shared" si="25"/>
        <v/>
      </c>
      <c r="L373" t="str">
        <f t="shared" si="26"/>
        <v/>
      </c>
    </row>
    <row r="374" spans="1:12" x14ac:dyDescent="0.3">
      <c r="A374" s="27"/>
      <c r="B374" s="51" t="str">
        <f t="shared" si="27"/>
        <v/>
      </c>
      <c r="C374" s="30"/>
      <c r="D374" s="27"/>
      <c r="E374" s="46"/>
      <c r="F374" s="46" t="str">
        <f t="shared" si="29"/>
        <v>/</v>
      </c>
      <c r="G374" s="47" t="str">
        <f t="shared" si="28"/>
        <v>/</v>
      </c>
      <c r="H374" s="37"/>
      <c r="I374" s="40"/>
      <c r="J374" s="39"/>
      <c r="K374" t="str">
        <f t="shared" si="25"/>
        <v/>
      </c>
      <c r="L374" t="str">
        <f t="shared" si="26"/>
        <v/>
      </c>
    </row>
    <row r="375" spans="1:12" x14ac:dyDescent="0.3">
      <c r="A375" s="27"/>
      <c r="B375" s="51" t="str">
        <f t="shared" si="27"/>
        <v/>
      </c>
      <c r="C375" s="30"/>
      <c r="D375" s="27"/>
      <c r="E375" s="46"/>
      <c r="F375" s="46" t="str">
        <f t="shared" si="29"/>
        <v>/</v>
      </c>
      <c r="G375" s="47" t="str">
        <f t="shared" si="28"/>
        <v>/</v>
      </c>
      <c r="H375" s="37"/>
      <c r="I375" s="40"/>
      <c r="J375" s="39"/>
      <c r="K375" t="str">
        <f t="shared" si="25"/>
        <v/>
      </c>
      <c r="L375" t="str">
        <f t="shared" si="26"/>
        <v/>
      </c>
    </row>
    <row r="376" spans="1:12" x14ac:dyDescent="0.3">
      <c r="A376" s="27"/>
      <c r="B376" s="51" t="str">
        <f t="shared" si="27"/>
        <v/>
      </c>
      <c r="C376" s="30"/>
      <c r="D376" s="27"/>
      <c r="E376" s="46"/>
      <c r="F376" s="46" t="str">
        <f t="shared" si="29"/>
        <v>/</v>
      </c>
      <c r="G376" s="47" t="str">
        <f t="shared" si="28"/>
        <v>/</v>
      </c>
      <c r="H376" s="37"/>
      <c r="I376" s="40"/>
      <c r="J376" s="39"/>
      <c r="K376" t="str">
        <f t="shared" si="25"/>
        <v/>
      </c>
      <c r="L376" t="str">
        <f t="shared" si="26"/>
        <v/>
      </c>
    </row>
    <row r="377" spans="1:12" x14ac:dyDescent="0.3">
      <c r="A377" s="27"/>
      <c r="B377" s="51" t="str">
        <f t="shared" si="27"/>
        <v/>
      </c>
      <c r="C377" s="30"/>
      <c r="D377" s="27"/>
      <c r="E377" s="46"/>
      <c r="F377" s="46" t="str">
        <f t="shared" si="29"/>
        <v>/</v>
      </c>
      <c r="G377" s="47" t="str">
        <f t="shared" si="28"/>
        <v>/</v>
      </c>
      <c r="H377" s="37"/>
      <c r="I377" s="40"/>
      <c r="J377" s="39"/>
      <c r="K377" t="str">
        <f t="shared" si="25"/>
        <v/>
      </c>
      <c r="L377" t="str">
        <f t="shared" si="26"/>
        <v/>
      </c>
    </row>
    <row r="378" spans="1:12" x14ac:dyDescent="0.3">
      <c r="A378" s="27"/>
      <c r="B378" s="51" t="str">
        <f t="shared" si="27"/>
        <v/>
      </c>
      <c r="C378" s="30"/>
      <c r="D378" s="27"/>
      <c r="E378" s="46"/>
      <c r="F378" s="46" t="str">
        <f t="shared" si="29"/>
        <v>/</v>
      </c>
      <c r="G378" s="47" t="str">
        <f t="shared" si="28"/>
        <v>/</v>
      </c>
      <c r="H378" s="37"/>
      <c r="I378" s="40"/>
      <c r="J378" s="39"/>
      <c r="K378" t="str">
        <f t="shared" si="25"/>
        <v/>
      </c>
      <c r="L378" t="str">
        <f t="shared" si="26"/>
        <v/>
      </c>
    </row>
    <row r="379" spans="1:12" x14ac:dyDescent="0.3">
      <c r="A379" s="27"/>
      <c r="B379" s="51" t="str">
        <f t="shared" si="27"/>
        <v/>
      </c>
      <c r="C379" s="30"/>
      <c r="D379" s="27"/>
      <c r="E379" s="46"/>
      <c r="F379" s="46" t="str">
        <f t="shared" si="29"/>
        <v>/</v>
      </c>
      <c r="G379" s="47" t="str">
        <f t="shared" si="28"/>
        <v>/</v>
      </c>
      <c r="H379" s="37"/>
      <c r="I379" s="40"/>
      <c r="J379" s="39"/>
      <c r="K379" t="str">
        <f t="shared" si="25"/>
        <v/>
      </c>
      <c r="L379" t="str">
        <f t="shared" si="26"/>
        <v/>
      </c>
    </row>
    <row r="380" spans="1:12" x14ac:dyDescent="0.3">
      <c r="A380" s="27"/>
      <c r="B380" s="51" t="str">
        <f t="shared" si="27"/>
        <v/>
      </c>
      <c r="C380" s="30"/>
      <c r="D380" s="27"/>
      <c r="E380" s="46"/>
      <c r="F380" s="46" t="str">
        <f t="shared" si="29"/>
        <v>/</v>
      </c>
      <c r="G380" s="47" t="str">
        <f t="shared" si="28"/>
        <v>/</v>
      </c>
      <c r="H380" s="37"/>
      <c r="I380" s="40"/>
      <c r="J380" s="39"/>
      <c r="K380" t="str">
        <f t="shared" si="25"/>
        <v/>
      </c>
      <c r="L380" t="str">
        <f t="shared" si="26"/>
        <v/>
      </c>
    </row>
    <row r="381" spans="1:12" x14ac:dyDescent="0.3">
      <c r="A381" s="27"/>
      <c r="B381" s="51" t="str">
        <f t="shared" si="27"/>
        <v/>
      </c>
      <c r="C381" s="30"/>
      <c r="D381" s="27"/>
      <c r="E381" s="46"/>
      <c r="F381" s="46" t="str">
        <f t="shared" si="29"/>
        <v>/</v>
      </c>
      <c r="G381" s="47" t="str">
        <f t="shared" si="28"/>
        <v>/</v>
      </c>
      <c r="H381" s="37"/>
      <c r="I381" s="40"/>
      <c r="J381" s="39"/>
      <c r="K381" t="str">
        <f t="shared" si="25"/>
        <v/>
      </c>
      <c r="L381" t="str">
        <f t="shared" si="26"/>
        <v/>
      </c>
    </row>
    <row r="382" spans="1:12" x14ac:dyDescent="0.3">
      <c r="A382" s="27"/>
      <c r="B382" s="51" t="str">
        <f t="shared" si="27"/>
        <v/>
      </c>
      <c r="C382" s="30"/>
      <c r="D382" s="27"/>
      <c r="E382" s="46"/>
      <c r="F382" s="46" t="str">
        <f t="shared" si="29"/>
        <v>/</v>
      </c>
      <c r="G382" s="47" t="str">
        <f t="shared" si="28"/>
        <v>/</v>
      </c>
      <c r="H382" s="37"/>
      <c r="I382" s="40"/>
      <c r="J382" s="39"/>
      <c r="K382" t="str">
        <f t="shared" si="25"/>
        <v/>
      </c>
      <c r="L382" t="str">
        <f t="shared" si="26"/>
        <v/>
      </c>
    </row>
    <row r="383" spans="1:12" x14ac:dyDescent="0.3">
      <c r="A383" s="27"/>
      <c r="B383" s="51" t="str">
        <f t="shared" si="27"/>
        <v/>
      </c>
      <c r="C383" s="30"/>
      <c r="D383" s="27"/>
      <c r="E383" s="46"/>
      <c r="F383" s="46" t="str">
        <f t="shared" si="29"/>
        <v>/</v>
      </c>
      <c r="G383" s="47" t="str">
        <f t="shared" si="28"/>
        <v>/</v>
      </c>
      <c r="H383" s="37"/>
      <c r="I383" s="40"/>
      <c r="J383" s="39"/>
      <c r="K383" t="str">
        <f t="shared" si="25"/>
        <v/>
      </c>
      <c r="L383" t="str">
        <f t="shared" si="26"/>
        <v/>
      </c>
    </row>
    <row r="384" spans="1:12" x14ac:dyDescent="0.3">
      <c r="A384" s="27"/>
      <c r="B384" s="51" t="str">
        <f t="shared" si="27"/>
        <v/>
      </c>
      <c r="C384" s="30"/>
      <c r="D384" s="27"/>
      <c r="E384" s="46"/>
      <c r="F384" s="46" t="str">
        <f t="shared" si="29"/>
        <v>/</v>
      </c>
      <c r="G384" s="47" t="str">
        <f t="shared" si="28"/>
        <v>/</v>
      </c>
      <c r="H384" s="37"/>
      <c r="I384" s="40"/>
      <c r="J384" s="39"/>
      <c r="K384" t="str">
        <f t="shared" si="25"/>
        <v/>
      </c>
      <c r="L384" t="str">
        <f t="shared" si="26"/>
        <v/>
      </c>
    </row>
    <row r="385" spans="1:12" x14ac:dyDescent="0.3">
      <c r="A385" s="27"/>
      <c r="B385" s="51" t="str">
        <f t="shared" si="27"/>
        <v/>
      </c>
      <c r="C385" s="30"/>
      <c r="D385" s="27"/>
      <c r="E385" s="46"/>
      <c r="F385" s="46" t="str">
        <f t="shared" si="29"/>
        <v>/</v>
      </c>
      <c r="G385" s="47" t="str">
        <f t="shared" si="28"/>
        <v>/</v>
      </c>
      <c r="H385" s="37"/>
      <c r="I385" s="40"/>
      <c r="J385" s="39"/>
      <c r="K385" t="str">
        <f t="shared" si="25"/>
        <v/>
      </c>
      <c r="L385" t="str">
        <f t="shared" si="26"/>
        <v/>
      </c>
    </row>
    <row r="386" spans="1:12" x14ac:dyDescent="0.3">
      <c r="A386" s="27"/>
      <c r="B386" s="51" t="str">
        <f t="shared" si="27"/>
        <v/>
      </c>
      <c r="C386" s="30"/>
      <c r="D386" s="27"/>
      <c r="E386" s="46"/>
      <c r="F386" s="46" t="str">
        <f t="shared" si="29"/>
        <v>/</v>
      </c>
      <c r="G386" s="47" t="str">
        <f t="shared" si="28"/>
        <v>/</v>
      </c>
      <c r="H386" s="37"/>
      <c r="I386" s="40"/>
      <c r="J386" s="39"/>
      <c r="K386" t="str">
        <f t="shared" ref="K386:K449" si="30">IF($G386="/","",$G386*I386)</f>
        <v/>
      </c>
      <c r="L386" t="str">
        <f t="shared" ref="L386:L449" si="31">IF($G386="/","",$G386*J386)</f>
        <v/>
      </c>
    </row>
    <row r="387" spans="1:12" x14ac:dyDescent="0.3">
      <c r="A387" s="27"/>
      <c r="B387" s="51" t="str">
        <f t="shared" ref="B387:B450" si="32">IF(A387="","",YEAR(A387))</f>
        <v/>
      </c>
      <c r="C387" s="30"/>
      <c r="D387" s="27"/>
      <c r="E387" s="46"/>
      <c r="F387" s="46" t="str">
        <f t="shared" si="29"/>
        <v>/</v>
      </c>
      <c r="G387" s="47" t="str">
        <f t="shared" si="28"/>
        <v>/</v>
      </c>
      <c r="H387" s="37"/>
      <c r="I387" s="40"/>
      <c r="J387" s="39"/>
      <c r="K387" t="str">
        <f t="shared" si="30"/>
        <v/>
      </c>
      <c r="L387" t="str">
        <f t="shared" si="31"/>
        <v/>
      </c>
    </row>
    <row r="388" spans="1:12" x14ac:dyDescent="0.3">
      <c r="A388" s="27"/>
      <c r="B388" s="51" t="str">
        <f t="shared" si="32"/>
        <v/>
      </c>
      <c r="C388" s="30"/>
      <c r="D388" s="27"/>
      <c r="E388" s="46"/>
      <c r="F388" s="46" t="str">
        <f t="shared" si="29"/>
        <v>/</v>
      </c>
      <c r="G388" s="47" t="str">
        <f t="shared" si="28"/>
        <v>/</v>
      </c>
      <c r="H388" s="37"/>
      <c r="I388" s="40"/>
      <c r="J388" s="39"/>
      <c r="K388" t="str">
        <f t="shared" si="30"/>
        <v/>
      </c>
      <c r="L388" t="str">
        <f t="shared" si="31"/>
        <v/>
      </c>
    </row>
    <row r="389" spans="1:12" x14ac:dyDescent="0.3">
      <c r="A389" s="27"/>
      <c r="B389" s="51" t="str">
        <f t="shared" si="32"/>
        <v/>
      </c>
      <c r="C389" s="30"/>
      <c r="D389" s="27"/>
      <c r="E389" s="46"/>
      <c r="F389" s="46" t="str">
        <f t="shared" si="29"/>
        <v>/</v>
      </c>
      <c r="G389" s="47" t="str">
        <f t="shared" si="28"/>
        <v>/</v>
      </c>
      <c r="H389" s="37"/>
      <c r="I389" s="40"/>
      <c r="J389" s="39"/>
      <c r="K389" t="str">
        <f t="shared" si="30"/>
        <v/>
      </c>
      <c r="L389" t="str">
        <f t="shared" si="31"/>
        <v/>
      </c>
    </row>
    <row r="390" spans="1:12" x14ac:dyDescent="0.3">
      <c r="A390" s="27"/>
      <c r="B390" s="51" t="str">
        <f t="shared" si="32"/>
        <v/>
      </c>
      <c r="C390" s="30"/>
      <c r="D390" s="27"/>
      <c r="E390" s="46"/>
      <c r="F390" s="46" t="str">
        <f t="shared" si="29"/>
        <v>/</v>
      </c>
      <c r="G390" s="47" t="str">
        <f t="shared" si="28"/>
        <v>/</v>
      </c>
      <c r="H390" s="37"/>
      <c r="I390" s="40"/>
      <c r="J390" s="39"/>
      <c r="K390" t="str">
        <f t="shared" si="30"/>
        <v/>
      </c>
      <c r="L390" t="str">
        <f t="shared" si="31"/>
        <v/>
      </c>
    </row>
    <row r="391" spans="1:12" x14ac:dyDescent="0.3">
      <c r="A391" s="27"/>
      <c r="B391" s="51" t="str">
        <f t="shared" si="32"/>
        <v/>
      </c>
      <c r="C391" s="30"/>
      <c r="D391" s="27"/>
      <c r="E391" s="46"/>
      <c r="F391" s="46" t="str">
        <f t="shared" si="29"/>
        <v>/</v>
      </c>
      <c r="G391" s="47" t="str">
        <f t="shared" si="28"/>
        <v>/</v>
      </c>
      <c r="H391" s="37"/>
      <c r="I391" s="40"/>
      <c r="J391" s="39"/>
      <c r="K391" t="str">
        <f t="shared" si="30"/>
        <v/>
      </c>
      <c r="L391" t="str">
        <f t="shared" si="31"/>
        <v/>
      </c>
    </row>
    <row r="392" spans="1:12" x14ac:dyDescent="0.3">
      <c r="A392" s="27"/>
      <c r="B392" s="51" t="str">
        <f t="shared" si="32"/>
        <v/>
      </c>
      <c r="C392" s="30"/>
      <c r="D392" s="27"/>
      <c r="E392" s="46"/>
      <c r="F392" s="46" t="str">
        <f t="shared" si="29"/>
        <v>/</v>
      </c>
      <c r="G392" s="47" t="str">
        <f t="shared" si="28"/>
        <v>/</v>
      </c>
      <c r="H392" s="37"/>
      <c r="I392" s="40"/>
      <c r="J392" s="39"/>
      <c r="K392" t="str">
        <f t="shared" si="30"/>
        <v/>
      </c>
      <c r="L392" t="str">
        <f t="shared" si="31"/>
        <v/>
      </c>
    </row>
    <row r="393" spans="1:12" x14ac:dyDescent="0.3">
      <c r="A393" s="27"/>
      <c r="B393" s="51" t="str">
        <f t="shared" si="32"/>
        <v/>
      </c>
      <c r="C393" s="30"/>
      <c r="D393" s="27"/>
      <c r="E393" s="46"/>
      <c r="F393" s="46" t="str">
        <f t="shared" si="29"/>
        <v>/</v>
      </c>
      <c r="G393" s="47" t="str">
        <f t="shared" si="28"/>
        <v>/</v>
      </c>
      <c r="H393" s="37"/>
      <c r="I393" s="40"/>
      <c r="J393" s="39"/>
      <c r="K393" t="str">
        <f t="shared" si="30"/>
        <v/>
      </c>
      <c r="L393" t="str">
        <f t="shared" si="31"/>
        <v/>
      </c>
    </row>
    <row r="394" spans="1:12" x14ac:dyDescent="0.3">
      <c r="A394" s="27"/>
      <c r="B394" s="51" t="str">
        <f t="shared" si="32"/>
        <v/>
      </c>
      <c r="C394" s="30"/>
      <c r="D394" s="27"/>
      <c r="E394" s="46"/>
      <c r="F394" s="46" t="str">
        <f t="shared" si="29"/>
        <v>/</v>
      </c>
      <c r="G394" s="47" t="str">
        <f t="shared" si="28"/>
        <v>/</v>
      </c>
      <c r="H394" s="37"/>
      <c r="I394" s="40"/>
      <c r="J394" s="39"/>
      <c r="K394" t="str">
        <f t="shared" si="30"/>
        <v/>
      </c>
      <c r="L394" t="str">
        <f t="shared" si="31"/>
        <v/>
      </c>
    </row>
    <row r="395" spans="1:12" x14ac:dyDescent="0.3">
      <c r="A395" s="27"/>
      <c r="B395" s="51" t="str">
        <f t="shared" si="32"/>
        <v/>
      </c>
      <c r="C395" s="30"/>
      <c r="D395" s="27"/>
      <c r="E395" s="46"/>
      <c r="F395" s="46" t="str">
        <f t="shared" si="29"/>
        <v>/</v>
      </c>
      <c r="G395" s="47" t="str">
        <f t="shared" si="28"/>
        <v>/</v>
      </c>
      <c r="H395" s="37"/>
      <c r="I395" s="40"/>
      <c r="J395" s="39"/>
      <c r="K395" t="str">
        <f t="shared" si="30"/>
        <v/>
      </c>
      <c r="L395" t="str">
        <f t="shared" si="31"/>
        <v/>
      </c>
    </row>
    <row r="396" spans="1:12" x14ac:dyDescent="0.3">
      <c r="A396" s="27"/>
      <c r="B396" s="51" t="str">
        <f t="shared" si="32"/>
        <v/>
      </c>
      <c r="C396" s="30"/>
      <c r="D396" s="27"/>
      <c r="E396" s="46"/>
      <c r="F396" s="46" t="str">
        <f t="shared" si="29"/>
        <v>/</v>
      </c>
      <c r="G396" s="47" t="str">
        <f t="shared" si="28"/>
        <v>/</v>
      </c>
      <c r="H396" s="37"/>
      <c r="I396" s="40"/>
      <c r="J396" s="39"/>
      <c r="K396" t="str">
        <f t="shared" si="30"/>
        <v/>
      </c>
      <c r="L396" t="str">
        <f t="shared" si="31"/>
        <v/>
      </c>
    </row>
    <row r="397" spans="1:12" x14ac:dyDescent="0.3">
      <c r="A397" s="27"/>
      <c r="B397" s="51" t="str">
        <f t="shared" si="32"/>
        <v/>
      </c>
      <c r="C397" s="30"/>
      <c r="D397" s="27"/>
      <c r="E397" s="46"/>
      <c r="F397" s="46" t="str">
        <f t="shared" si="29"/>
        <v>/</v>
      </c>
      <c r="G397" s="47" t="str">
        <f t="shared" si="28"/>
        <v>/</v>
      </c>
      <c r="H397" s="37"/>
      <c r="I397" s="40"/>
      <c r="J397" s="39"/>
      <c r="K397" t="str">
        <f t="shared" si="30"/>
        <v/>
      </c>
      <c r="L397" t="str">
        <f t="shared" si="31"/>
        <v/>
      </c>
    </row>
    <row r="398" spans="1:12" x14ac:dyDescent="0.3">
      <c r="A398" s="27"/>
      <c r="B398" s="51" t="str">
        <f t="shared" si="32"/>
        <v/>
      </c>
      <c r="C398" s="30"/>
      <c r="D398" s="27"/>
      <c r="E398" s="46"/>
      <c r="F398" s="46" t="str">
        <f t="shared" si="29"/>
        <v>/</v>
      </c>
      <c r="G398" s="47" t="str">
        <f t="shared" si="28"/>
        <v>/</v>
      </c>
      <c r="H398" s="37"/>
      <c r="I398" s="40"/>
      <c r="J398" s="39"/>
      <c r="K398" t="str">
        <f t="shared" si="30"/>
        <v/>
      </c>
      <c r="L398" t="str">
        <f t="shared" si="31"/>
        <v/>
      </c>
    </row>
    <row r="399" spans="1:12" x14ac:dyDescent="0.3">
      <c r="A399" s="27"/>
      <c r="B399" s="51" t="str">
        <f t="shared" si="32"/>
        <v/>
      </c>
      <c r="C399" s="30"/>
      <c r="D399" s="27"/>
      <c r="E399" s="46"/>
      <c r="F399" s="46" t="str">
        <f t="shared" si="29"/>
        <v>/</v>
      </c>
      <c r="G399" s="47" t="str">
        <f t="shared" si="28"/>
        <v>/</v>
      </c>
      <c r="H399" s="37"/>
      <c r="I399" s="40"/>
      <c r="J399" s="39"/>
      <c r="K399" t="str">
        <f t="shared" si="30"/>
        <v/>
      </c>
      <c r="L399" t="str">
        <f t="shared" si="31"/>
        <v/>
      </c>
    </row>
    <row r="400" spans="1:12" x14ac:dyDescent="0.3">
      <c r="A400" s="27"/>
      <c r="B400" s="51" t="str">
        <f t="shared" si="32"/>
        <v/>
      </c>
      <c r="C400" s="30"/>
      <c r="D400" s="27"/>
      <c r="E400" s="46"/>
      <c r="F400" s="46" t="str">
        <f t="shared" si="29"/>
        <v>/</v>
      </c>
      <c r="G400" s="47" t="str">
        <f t="shared" si="28"/>
        <v>/</v>
      </c>
      <c r="H400" s="37"/>
      <c r="I400" s="40"/>
      <c r="J400" s="39"/>
      <c r="K400" t="str">
        <f t="shared" si="30"/>
        <v/>
      </c>
      <c r="L400" t="str">
        <f t="shared" si="31"/>
        <v/>
      </c>
    </row>
    <row r="401" spans="1:12" x14ac:dyDescent="0.3">
      <c r="A401" s="27"/>
      <c r="B401" s="51" t="str">
        <f t="shared" si="32"/>
        <v/>
      </c>
      <c r="C401" s="30"/>
      <c r="D401" s="27"/>
      <c r="E401" s="46"/>
      <c r="F401" s="46" t="str">
        <f t="shared" si="29"/>
        <v>/</v>
      </c>
      <c r="G401" s="47" t="str">
        <f t="shared" si="28"/>
        <v>/</v>
      </c>
      <c r="H401" s="37"/>
      <c r="I401" s="40"/>
      <c r="J401" s="39"/>
      <c r="K401" t="str">
        <f t="shared" si="30"/>
        <v/>
      </c>
      <c r="L401" t="str">
        <f t="shared" si="31"/>
        <v/>
      </c>
    </row>
    <row r="402" spans="1:12" x14ac:dyDescent="0.3">
      <c r="A402" s="27"/>
      <c r="B402" s="51" t="str">
        <f t="shared" si="32"/>
        <v/>
      </c>
      <c r="C402" s="30"/>
      <c r="D402" s="27"/>
      <c r="E402" s="46"/>
      <c r="F402" s="46" t="str">
        <f t="shared" si="29"/>
        <v>/</v>
      </c>
      <c r="G402" s="47" t="str">
        <f t="shared" si="28"/>
        <v>/</v>
      </c>
      <c r="H402" s="37"/>
      <c r="I402" s="40"/>
      <c r="J402" s="39"/>
      <c r="K402" t="str">
        <f t="shared" si="30"/>
        <v/>
      </c>
      <c r="L402" t="str">
        <f t="shared" si="31"/>
        <v/>
      </c>
    </row>
    <row r="403" spans="1:12" x14ac:dyDescent="0.3">
      <c r="A403" s="27"/>
      <c r="B403" s="51" t="str">
        <f t="shared" si="32"/>
        <v/>
      </c>
      <c r="C403" s="30"/>
      <c r="D403" s="27"/>
      <c r="E403" s="46"/>
      <c r="F403" s="46" t="str">
        <f t="shared" si="29"/>
        <v>/</v>
      </c>
      <c r="G403" s="47" t="str">
        <f t="shared" si="28"/>
        <v>/</v>
      </c>
      <c r="H403" s="37"/>
      <c r="I403" s="40"/>
      <c r="J403" s="39"/>
      <c r="K403" t="str">
        <f t="shared" si="30"/>
        <v/>
      </c>
      <c r="L403" t="str">
        <f t="shared" si="31"/>
        <v/>
      </c>
    </row>
    <row r="404" spans="1:12" x14ac:dyDescent="0.3">
      <c r="A404" s="27"/>
      <c r="B404" s="51" t="str">
        <f t="shared" si="32"/>
        <v/>
      </c>
      <c r="C404" s="30"/>
      <c r="D404" s="27"/>
      <c r="E404" s="46"/>
      <c r="F404" s="46" t="str">
        <f t="shared" si="29"/>
        <v>/</v>
      </c>
      <c r="G404" s="47" t="str">
        <f t="shared" si="28"/>
        <v>/</v>
      </c>
      <c r="H404" s="37"/>
      <c r="I404" s="40"/>
      <c r="J404" s="39"/>
      <c r="K404" t="str">
        <f t="shared" si="30"/>
        <v/>
      </c>
      <c r="L404" t="str">
        <f t="shared" si="31"/>
        <v/>
      </c>
    </row>
    <row r="405" spans="1:12" x14ac:dyDescent="0.3">
      <c r="A405" s="27"/>
      <c r="B405" s="51" t="str">
        <f t="shared" si="32"/>
        <v/>
      </c>
      <c r="C405" s="30"/>
      <c r="D405" s="27"/>
      <c r="E405" s="46"/>
      <c r="F405" s="46" t="str">
        <f t="shared" si="29"/>
        <v>/</v>
      </c>
      <c r="G405" s="47" t="str">
        <f t="shared" si="28"/>
        <v>/</v>
      </c>
      <c r="H405" s="37"/>
      <c r="I405" s="40"/>
      <c r="J405" s="39"/>
      <c r="K405" t="str">
        <f t="shared" si="30"/>
        <v/>
      </c>
      <c r="L405" t="str">
        <f t="shared" si="31"/>
        <v/>
      </c>
    </row>
    <row r="406" spans="1:12" x14ac:dyDescent="0.3">
      <c r="A406" s="27"/>
      <c r="B406" s="51" t="str">
        <f t="shared" si="32"/>
        <v/>
      </c>
      <c r="C406" s="30"/>
      <c r="D406" s="27"/>
      <c r="E406" s="46"/>
      <c r="F406" s="46" t="str">
        <f t="shared" si="29"/>
        <v>/</v>
      </c>
      <c r="G406" s="47" t="str">
        <f t="shared" si="28"/>
        <v>/</v>
      </c>
      <c r="H406" s="37"/>
      <c r="I406" s="40"/>
      <c r="J406" s="39"/>
      <c r="K406" t="str">
        <f t="shared" si="30"/>
        <v/>
      </c>
      <c r="L406" t="str">
        <f t="shared" si="31"/>
        <v/>
      </c>
    </row>
    <row r="407" spans="1:12" x14ac:dyDescent="0.3">
      <c r="A407" s="27"/>
      <c r="B407" s="51" t="str">
        <f t="shared" si="32"/>
        <v/>
      </c>
      <c r="C407" s="30"/>
      <c r="D407" s="27"/>
      <c r="E407" s="46"/>
      <c r="F407" s="46" t="str">
        <f t="shared" si="29"/>
        <v>/</v>
      </c>
      <c r="G407" s="47" t="str">
        <f t="shared" si="28"/>
        <v>/</v>
      </c>
      <c r="H407" s="37"/>
      <c r="I407" s="40"/>
      <c r="J407" s="39"/>
      <c r="K407" t="str">
        <f t="shared" si="30"/>
        <v/>
      </c>
      <c r="L407" t="str">
        <f t="shared" si="31"/>
        <v/>
      </c>
    </row>
    <row r="408" spans="1:12" x14ac:dyDescent="0.3">
      <c r="A408" s="27"/>
      <c r="B408" s="51" t="str">
        <f t="shared" si="32"/>
        <v/>
      </c>
      <c r="C408" s="30"/>
      <c r="D408" s="27"/>
      <c r="E408" s="46"/>
      <c r="F408" s="46" t="str">
        <f t="shared" si="29"/>
        <v>/</v>
      </c>
      <c r="G408" s="47" t="str">
        <f t="shared" si="28"/>
        <v>/</v>
      </c>
      <c r="H408" s="37"/>
      <c r="I408" s="40"/>
      <c r="J408" s="39"/>
      <c r="K408" t="str">
        <f t="shared" si="30"/>
        <v/>
      </c>
      <c r="L408" t="str">
        <f t="shared" si="31"/>
        <v/>
      </c>
    </row>
    <row r="409" spans="1:12" x14ac:dyDescent="0.3">
      <c r="A409" s="27"/>
      <c r="B409" s="51" t="str">
        <f t="shared" si="32"/>
        <v/>
      </c>
      <c r="C409" s="30"/>
      <c r="D409" s="27"/>
      <c r="E409" s="46"/>
      <c r="F409" s="46" t="str">
        <f t="shared" si="29"/>
        <v>/</v>
      </c>
      <c r="G409" s="47" t="str">
        <f t="shared" si="28"/>
        <v>/</v>
      </c>
      <c r="H409" s="37"/>
      <c r="I409" s="40"/>
      <c r="J409" s="39"/>
      <c r="K409" t="str">
        <f t="shared" si="30"/>
        <v/>
      </c>
      <c r="L409" t="str">
        <f t="shared" si="31"/>
        <v/>
      </c>
    </row>
    <row r="410" spans="1:12" x14ac:dyDescent="0.3">
      <c r="A410" s="27"/>
      <c r="B410" s="51" t="str">
        <f t="shared" si="32"/>
        <v/>
      </c>
      <c r="C410" s="30"/>
      <c r="D410" s="27"/>
      <c r="E410" s="46"/>
      <c r="F410" s="46" t="str">
        <f t="shared" si="29"/>
        <v>/</v>
      </c>
      <c r="G410" s="47" t="str">
        <f t="shared" si="28"/>
        <v>/</v>
      </c>
      <c r="H410" s="37"/>
      <c r="I410" s="40"/>
      <c r="J410" s="39"/>
      <c r="K410" t="str">
        <f t="shared" si="30"/>
        <v/>
      </c>
      <c r="L410" t="str">
        <f t="shared" si="31"/>
        <v/>
      </c>
    </row>
    <row r="411" spans="1:12" x14ac:dyDescent="0.3">
      <c r="A411" s="27"/>
      <c r="B411" s="51" t="str">
        <f t="shared" si="32"/>
        <v/>
      </c>
      <c r="C411" s="30"/>
      <c r="D411" s="27"/>
      <c r="E411" s="46"/>
      <c r="F411" s="46" t="str">
        <f t="shared" si="29"/>
        <v>/</v>
      </c>
      <c r="G411" s="47" t="str">
        <f t="shared" si="28"/>
        <v>/</v>
      </c>
      <c r="H411" s="37"/>
      <c r="I411" s="40"/>
      <c r="J411" s="39"/>
      <c r="K411" t="str">
        <f t="shared" si="30"/>
        <v/>
      </c>
      <c r="L411" t="str">
        <f t="shared" si="31"/>
        <v/>
      </c>
    </row>
    <row r="412" spans="1:12" x14ac:dyDescent="0.3">
      <c r="A412" s="27"/>
      <c r="B412" s="51" t="str">
        <f t="shared" si="32"/>
        <v/>
      </c>
      <c r="C412" s="30"/>
      <c r="D412" s="27"/>
      <c r="E412" s="46"/>
      <c r="F412" s="46" t="str">
        <f t="shared" si="29"/>
        <v>/</v>
      </c>
      <c r="G412" s="47" t="str">
        <f t="shared" si="28"/>
        <v>/</v>
      </c>
      <c r="H412" s="37"/>
      <c r="I412" s="40"/>
      <c r="J412" s="39"/>
      <c r="K412" t="str">
        <f t="shared" si="30"/>
        <v/>
      </c>
      <c r="L412" t="str">
        <f t="shared" si="31"/>
        <v/>
      </c>
    </row>
    <row r="413" spans="1:12" x14ac:dyDescent="0.3">
      <c r="A413" s="27"/>
      <c r="B413" s="51" t="str">
        <f t="shared" si="32"/>
        <v/>
      </c>
      <c r="C413" s="30"/>
      <c r="D413" s="27"/>
      <c r="E413" s="46"/>
      <c r="F413" s="46" t="str">
        <f t="shared" si="29"/>
        <v>/</v>
      </c>
      <c r="G413" s="47" t="str">
        <f t="shared" si="28"/>
        <v>/</v>
      </c>
      <c r="H413" s="37"/>
      <c r="I413" s="40"/>
      <c r="J413" s="39"/>
      <c r="K413" t="str">
        <f t="shared" si="30"/>
        <v/>
      </c>
      <c r="L413" t="str">
        <f t="shared" si="31"/>
        <v/>
      </c>
    </row>
    <row r="414" spans="1:12" x14ac:dyDescent="0.3">
      <c r="A414" s="27"/>
      <c r="B414" s="51" t="str">
        <f t="shared" si="32"/>
        <v/>
      </c>
      <c r="C414" s="30"/>
      <c r="D414" s="27"/>
      <c r="E414" s="46"/>
      <c r="F414" s="46" t="str">
        <f t="shared" si="29"/>
        <v>/</v>
      </c>
      <c r="G414" s="47" t="str">
        <f t="shared" si="28"/>
        <v>/</v>
      </c>
      <c r="H414" s="37"/>
      <c r="I414" s="40"/>
      <c r="J414" s="39"/>
      <c r="K414" t="str">
        <f t="shared" si="30"/>
        <v/>
      </c>
      <c r="L414" t="str">
        <f t="shared" si="31"/>
        <v/>
      </c>
    </row>
    <row r="415" spans="1:12" x14ac:dyDescent="0.3">
      <c r="A415" s="27"/>
      <c r="B415" s="51" t="str">
        <f t="shared" si="32"/>
        <v/>
      </c>
      <c r="C415" s="30"/>
      <c r="D415" s="27"/>
      <c r="E415" s="46"/>
      <c r="F415" s="46" t="str">
        <f t="shared" si="29"/>
        <v>/</v>
      </c>
      <c r="G415" s="47" t="str">
        <f t="shared" si="28"/>
        <v>/</v>
      </c>
      <c r="H415" s="37"/>
      <c r="I415" s="40"/>
      <c r="J415" s="39"/>
      <c r="K415" t="str">
        <f t="shared" si="30"/>
        <v/>
      </c>
      <c r="L415" t="str">
        <f t="shared" si="31"/>
        <v/>
      </c>
    </row>
    <row r="416" spans="1:12" x14ac:dyDescent="0.3">
      <c r="A416" s="27"/>
      <c r="B416" s="51" t="str">
        <f t="shared" si="32"/>
        <v/>
      </c>
      <c r="C416" s="30"/>
      <c r="D416" s="27"/>
      <c r="E416" s="46"/>
      <c r="F416" s="46" t="str">
        <f t="shared" si="29"/>
        <v>/</v>
      </c>
      <c r="G416" s="47" t="str">
        <f t="shared" si="28"/>
        <v>/</v>
      </c>
      <c r="H416" s="37"/>
      <c r="I416" s="40"/>
      <c r="J416" s="39"/>
      <c r="K416" t="str">
        <f t="shared" si="30"/>
        <v/>
      </c>
      <c r="L416" t="str">
        <f t="shared" si="31"/>
        <v/>
      </c>
    </row>
    <row r="417" spans="1:12" x14ac:dyDescent="0.3">
      <c r="A417" s="27"/>
      <c r="B417" s="51" t="str">
        <f t="shared" si="32"/>
        <v/>
      </c>
      <c r="C417" s="30"/>
      <c r="D417" s="27"/>
      <c r="E417" s="46"/>
      <c r="F417" s="46" t="str">
        <f t="shared" si="29"/>
        <v>/</v>
      </c>
      <c r="G417" s="47" t="str">
        <f t="shared" si="28"/>
        <v>/</v>
      </c>
      <c r="H417" s="37"/>
      <c r="I417" s="40"/>
      <c r="J417" s="39"/>
      <c r="K417" t="str">
        <f t="shared" si="30"/>
        <v/>
      </c>
      <c r="L417" t="str">
        <f t="shared" si="31"/>
        <v/>
      </c>
    </row>
    <row r="418" spans="1:12" x14ac:dyDescent="0.3">
      <c r="A418" s="27"/>
      <c r="B418" s="51" t="str">
        <f t="shared" si="32"/>
        <v/>
      </c>
      <c r="C418" s="30"/>
      <c r="D418" s="27"/>
      <c r="E418" s="46"/>
      <c r="F418" s="46" t="str">
        <f t="shared" si="29"/>
        <v>/</v>
      </c>
      <c r="G418" s="47" t="str">
        <f t="shared" si="28"/>
        <v>/</v>
      </c>
      <c r="H418" s="37"/>
      <c r="I418" s="40"/>
      <c r="J418" s="39"/>
      <c r="K418" t="str">
        <f t="shared" si="30"/>
        <v/>
      </c>
      <c r="L418" t="str">
        <f t="shared" si="31"/>
        <v/>
      </c>
    </row>
    <row r="419" spans="1:12" x14ac:dyDescent="0.3">
      <c r="A419" s="27"/>
      <c r="B419" s="51" t="str">
        <f t="shared" si="32"/>
        <v/>
      </c>
      <c r="C419" s="30"/>
      <c r="D419" s="27"/>
      <c r="E419" s="46"/>
      <c r="F419" s="46" t="str">
        <f t="shared" si="29"/>
        <v>/</v>
      </c>
      <c r="G419" s="47" t="str">
        <f t="shared" ref="G419:G482" si="33">IF(F419="IAA","Indiquez un indice d'abondance","/")</f>
        <v>/</v>
      </c>
      <c r="H419" s="37"/>
      <c r="I419" s="40"/>
      <c r="J419" s="39"/>
      <c r="K419" t="str">
        <f t="shared" si="30"/>
        <v/>
      </c>
      <c r="L419" t="str">
        <f t="shared" si="31"/>
        <v/>
      </c>
    </row>
    <row r="420" spans="1:12" x14ac:dyDescent="0.3">
      <c r="A420" s="27"/>
      <c r="B420" s="51" t="str">
        <f t="shared" si="32"/>
        <v/>
      </c>
      <c r="C420" s="30"/>
      <c r="D420" s="27"/>
      <c r="E420" s="46"/>
      <c r="F420" s="46" t="str">
        <f t="shared" si="29"/>
        <v>/</v>
      </c>
      <c r="G420" s="47" t="str">
        <f t="shared" si="33"/>
        <v>/</v>
      </c>
      <c r="H420" s="37"/>
      <c r="I420" s="40"/>
      <c r="J420" s="39"/>
      <c r="K420" t="str">
        <f t="shared" si="30"/>
        <v/>
      </c>
      <c r="L420" t="str">
        <f t="shared" si="31"/>
        <v/>
      </c>
    </row>
    <row r="421" spans="1:12" x14ac:dyDescent="0.3">
      <c r="A421" s="27"/>
      <c r="B421" s="51" t="str">
        <f t="shared" si="32"/>
        <v/>
      </c>
      <c r="C421" s="30"/>
      <c r="D421" s="27"/>
      <c r="E421" s="46"/>
      <c r="F421" s="46" t="str">
        <f t="shared" si="29"/>
        <v>/</v>
      </c>
      <c r="G421" s="47" t="str">
        <f t="shared" si="33"/>
        <v>/</v>
      </c>
      <c r="H421" s="37"/>
      <c r="I421" s="40"/>
      <c r="J421" s="39"/>
      <c r="K421" t="str">
        <f t="shared" si="30"/>
        <v/>
      </c>
      <c r="L421" t="str">
        <f t="shared" si="31"/>
        <v/>
      </c>
    </row>
    <row r="422" spans="1:12" x14ac:dyDescent="0.3">
      <c r="A422" s="27"/>
      <c r="B422" s="51" t="str">
        <f t="shared" si="32"/>
        <v/>
      </c>
      <c r="C422" s="30"/>
      <c r="D422" s="27"/>
      <c r="E422" s="46"/>
      <c r="F422" s="46" t="str">
        <f t="shared" ref="F422:F485" si="34">IF(E422="RES","Indiquez la sous-catégorie","/")</f>
        <v>/</v>
      </c>
      <c r="G422" s="47" t="str">
        <f t="shared" si="33"/>
        <v>/</v>
      </c>
      <c r="H422" s="37"/>
      <c r="I422" s="40"/>
      <c r="J422" s="39"/>
      <c r="K422" t="str">
        <f t="shared" si="30"/>
        <v/>
      </c>
      <c r="L422" t="str">
        <f t="shared" si="31"/>
        <v/>
      </c>
    </row>
    <row r="423" spans="1:12" x14ac:dyDescent="0.3">
      <c r="A423" s="27"/>
      <c r="B423" s="51" t="str">
        <f t="shared" si="32"/>
        <v/>
      </c>
      <c r="C423" s="30"/>
      <c r="D423" s="27"/>
      <c r="E423" s="46"/>
      <c r="F423" s="46" t="str">
        <f t="shared" si="34"/>
        <v>/</v>
      </c>
      <c r="G423" s="47" t="str">
        <f t="shared" si="33"/>
        <v>/</v>
      </c>
      <c r="H423" s="37"/>
      <c r="I423" s="40"/>
      <c r="J423" s="39"/>
      <c r="K423" t="str">
        <f t="shared" si="30"/>
        <v/>
      </c>
      <c r="L423" t="str">
        <f t="shared" si="31"/>
        <v/>
      </c>
    </row>
    <row r="424" spans="1:12" x14ac:dyDescent="0.3">
      <c r="A424" s="27"/>
      <c r="B424" s="51" t="str">
        <f t="shared" si="32"/>
        <v/>
      </c>
      <c r="C424" s="30"/>
      <c r="D424" s="27"/>
      <c r="E424" s="46"/>
      <c r="F424" s="46" t="str">
        <f t="shared" si="34"/>
        <v>/</v>
      </c>
      <c r="G424" s="47" t="str">
        <f t="shared" si="33"/>
        <v>/</v>
      </c>
      <c r="H424" s="37"/>
      <c r="I424" s="40"/>
      <c r="J424" s="39"/>
      <c r="K424" t="str">
        <f t="shared" si="30"/>
        <v/>
      </c>
      <c r="L424" t="str">
        <f t="shared" si="31"/>
        <v/>
      </c>
    </row>
    <row r="425" spans="1:12" x14ac:dyDescent="0.3">
      <c r="A425" s="27"/>
      <c r="B425" s="51" t="str">
        <f t="shared" si="32"/>
        <v/>
      </c>
      <c r="C425" s="30"/>
      <c r="D425" s="27"/>
      <c r="E425" s="46"/>
      <c r="F425" s="46" t="str">
        <f t="shared" si="34"/>
        <v>/</v>
      </c>
      <c r="G425" s="47" t="str">
        <f t="shared" si="33"/>
        <v>/</v>
      </c>
      <c r="H425" s="37"/>
      <c r="I425" s="40"/>
      <c r="J425" s="39"/>
      <c r="K425" t="str">
        <f t="shared" si="30"/>
        <v/>
      </c>
      <c r="L425" t="str">
        <f t="shared" si="31"/>
        <v/>
      </c>
    </row>
    <row r="426" spans="1:12" x14ac:dyDescent="0.3">
      <c r="A426" s="27"/>
      <c r="B426" s="51" t="str">
        <f t="shared" si="32"/>
        <v/>
      </c>
      <c r="C426" s="30"/>
      <c r="D426" s="27"/>
      <c r="E426" s="46"/>
      <c r="F426" s="46" t="str">
        <f t="shared" si="34"/>
        <v>/</v>
      </c>
      <c r="G426" s="47" t="str">
        <f t="shared" si="33"/>
        <v>/</v>
      </c>
      <c r="H426" s="37"/>
      <c r="I426" s="40"/>
      <c r="J426" s="39"/>
      <c r="K426" t="str">
        <f t="shared" si="30"/>
        <v/>
      </c>
      <c r="L426" t="str">
        <f t="shared" si="31"/>
        <v/>
      </c>
    </row>
    <row r="427" spans="1:12" x14ac:dyDescent="0.3">
      <c r="A427" s="27"/>
      <c r="B427" s="51" t="str">
        <f t="shared" si="32"/>
        <v/>
      </c>
      <c r="C427" s="30"/>
      <c r="D427" s="27"/>
      <c r="E427" s="46"/>
      <c r="F427" s="46" t="str">
        <f t="shared" si="34"/>
        <v>/</v>
      </c>
      <c r="G427" s="47" t="str">
        <f t="shared" si="33"/>
        <v>/</v>
      </c>
      <c r="H427" s="37"/>
      <c r="I427" s="40"/>
      <c r="J427" s="39"/>
      <c r="K427" t="str">
        <f t="shared" si="30"/>
        <v/>
      </c>
      <c r="L427" t="str">
        <f t="shared" si="31"/>
        <v/>
      </c>
    </row>
    <row r="428" spans="1:12" x14ac:dyDescent="0.3">
      <c r="A428" s="27"/>
      <c r="B428" s="51" t="str">
        <f t="shared" si="32"/>
        <v/>
      </c>
      <c r="C428" s="30"/>
      <c r="D428" s="27"/>
      <c r="E428" s="46"/>
      <c r="F428" s="46" t="str">
        <f t="shared" si="34"/>
        <v>/</v>
      </c>
      <c r="G428" s="47" t="str">
        <f t="shared" si="33"/>
        <v>/</v>
      </c>
      <c r="H428" s="37"/>
      <c r="I428" s="40"/>
      <c r="J428" s="39"/>
      <c r="K428" t="str">
        <f t="shared" si="30"/>
        <v/>
      </c>
      <c r="L428" t="str">
        <f t="shared" si="31"/>
        <v/>
      </c>
    </row>
    <row r="429" spans="1:12" x14ac:dyDescent="0.3">
      <c r="A429" s="27"/>
      <c r="B429" s="51" t="str">
        <f t="shared" si="32"/>
        <v/>
      </c>
      <c r="C429" s="30"/>
      <c r="D429" s="27"/>
      <c r="E429" s="46"/>
      <c r="F429" s="46" t="str">
        <f t="shared" si="34"/>
        <v>/</v>
      </c>
      <c r="G429" s="47" t="str">
        <f t="shared" si="33"/>
        <v>/</v>
      </c>
      <c r="H429" s="37"/>
      <c r="I429" s="40"/>
      <c r="J429" s="39"/>
      <c r="K429" t="str">
        <f t="shared" si="30"/>
        <v/>
      </c>
      <c r="L429" t="str">
        <f t="shared" si="31"/>
        <v/>
      </c>
    </row>
    <row r="430" spans="1:12" x14ac:dyDescent="0.3">
      <c r="A430" s="27"/>
      <c r="B430" s="51" t="str">
        <f t="shared" si="32"/>
        <v/>
      </c>
      <c r="C430" s="30"/>
      <c r="D430" s="27"/>
      <c r="E430" s="46"/>
      <c r="F430" s="46" t="str">
        <f t="shared" si="34"/>
        <v>/</v>
      </c>
      <c r="G430" s="47" t="str">
        <f t="shared" si="33"/>
        <v>/</v>
      </c>
      <c r="H430" s="37"/>
      <c r="I430" s="40"/>
      <c r="J430" s="39"/>
      <c r="K430" t="str">
        <f t="shared" si="30"/>
        <v/>
      </c>
      <c r="L430" t="str">
        <f t="shared" si="31"/>
        <v/>
      </c>
    </row>
    <row r="431" spans="1:12" x14ac:dyDescent="0.3">
      <c r="A431" s="27"/>
      <c r="B431" s="51" t="str">
        <f t="shared" si="32"/>
        <v/>
      </c>
      <c r="C431" s="30"/>
      <c r="D431" s="27"/>
      <c r="E431" s="46"/>
      <c r="F431" s="46" t="str">
        <f t="shared" si="34"/>
        <v>/</v>
      </c>
      <c r="G431" s="47" t="str">
        <f t="shared" si="33"/>
        <v>/</v>
      </c>
      <c r="H431" s="37"/>
      <c r="I431" s="40"/>
      <c r="J431" s="39"/>
      <c r="K431" t="str">
        <f t="shared" si="30"/>
        <v/>
      </c>
      <c r="L431" t="str">
        <f t="shared" si="31"/>
        <v/>
      </c>
    </row>
    <row r="432" spans="1:12" x14ac:dyDescent="0.3">
      <c r="A432" s="27"/>
      <c r="B432" s="51" t="str">
        <f t="shared" si="32"/>
        <v/>
      </c>
      <c r="C432" s="30"/>
      <c r="D432" s="27"/>
      <c r="E432" s="46"/>
      <c r="F432" s="46" t="str">
        <f t="shared" si="34"/>
        <v>/</v>
      </c>
      <c r="G432" s="47" t="str">
        <f t="shared" si="33"/>
        <v>/</v>
      </c>
      <c r="H432" s="37"/>
      <c r="I432" s="40"/>
      <c r="J432" s="39"/>
      <c r="K432" t="str">
        <f t="shared" si="30"/>
        <v/>
      </c>
      <c r="L432" t="str">
        <f t="shared" si="31"/>
        <v/>
      </c>
    </row>
    <row r="433" spans="1:12" x14ac:dyDescent="0.3">
      <c r="A433" s="27"/>
      <c r="B433" s="51" t="str">
        <f t="shared" si="32"/>
        <v/>
      </c>
      <c r="C433" s="30"/>
      <c r="D433" s="27"/>
      <c r="E433" s="46"/>
      <c r="F433" s="46" t="str">
        <f t="shared" si="34"/>
        <v>/</v>
      </c>
      <c r="G433" s="47" t="str">
        <f t="shared" si="33"/>
        <v>/</v>
      </c>
      <c r="H433" s="37"/>
      <c r="I433" s="40"/>
      <c r="J433" s="39"/>
      <c r="K433" t="str">
        <f t="shared" si="30"/>
        <v/>
      </c>
      <c r="L433" t="str">
        <f t="shared" si="31"/>
        <v/>
      </c>
    </row>
    <row r="434" spans="1:12" x14ac:dyDescent="0.3">
      <c r="A434" s="27"/>
      <c r="B434" s="51" t="str">
        <f t="shared" si="32"/>
        <v/>
      </c>
      <c r="C434" s="30"/>
      <c r="D434" s="27"/>
      <c r="E434" s="46"/>
      <c r="F434" s="46" t="str">
        <f t="shared" si="34"/>
        <v>/</v>
      </c>
      <c r="G434" s="47" t="str">
        <f t="shared" si="33"/>
        <v>/</v>
      </c>
      <c r="H434" s="37"/>
      <c r="I434" s="40"/>
      <c r="J434" s="39"/>
      <c r="K434" t="str">
        <f t="shared" si="30"/>
        <v/>
      </c>
      <c r="L434" t="str">
        <f t="shared" si="31"/>
        <v/>
      </c>
    </row>
    <row r="435" spans="1:12" x14ac:dyDescent="0.3">
      <c r="A435" s="27"/>
      <c r="B435" s="51" t="str">
        <f t="shared" si="32"/>
        <v/>
      </c>
      <c r="C435" s="30"/>
      <c r="D435" s="27"/>
      <c r="E435" s="46"/>
      <c r="F435" s="46" t="str">
        <f t="shared" si="34"/>
        <v>/</v>
      </c>
      <c r="G435" s="47" t="str">
        <f t="shared" si="33"/>
        <v>/</v>
      </c>
      <c r="H435" s="37"/>
      <c r="I435" s="40"/>
      <c r="J435" s="39"/>
      <c r="K435" t="str">
        <f t="shared" si="30"/>
        <v/>
      </c>
      <c r="L435" t="str">
        <f t="shared" si="31"/>
        <v/>
      </c>
    </row>
    <row r="436" spans="1:12" x14ac:dyDescent="0.3">
      <c r="A436" s="27"/>
      <c r="B436" s="51" t="str">
        <f t="shared" si="32"/>
        <v/>
      </c>
      <c r="C436" s="30"/>
      <c r="D436" s="27"/>
      <c r="E436" s="46"/>
      <c r="F436" s="46" t="str">
        <f t="shared" si="34"/>
        <v>/</v>
      </c>
      <c r="G436" s="47" t="str">
        <f t="shared" si="33"/>
        <v>/</v>
      </c>
      <c r="H436" s="37"/>
      <c r="I436" s="40"/>
      <c r="J436" s="39"/>
      <c r="K436" t="str">
        <f t="shared" si="30"/>
        <v/>
      </c>
      <c r="L436" t="str">
        <f t="shared" si="31"/>
        <v/>
      </c>
    </row>
    <row r="437" spans="1:12" x14ac:dyDescent="0.3">
      <c r="A437" s="27"/>
      <c r="B437" s="51" t="str">
        <f t="shared" si="32"/>
        <v/>
      </c>
      <c r="C437" s="30"/>
      <c r="D437" s="27"/>
      <c r="E437" s="46"/>
      <c r="F437" s="46" t="str">
        <f t="shared" si="34"/>
        <v>/</v>
      </c>
      <c r="G437" s="47" t="str">
        <f t="shared" si="33"/>
        <v>/</v>
      </c>
      <c r="H437" s="37"/>
      <c r="I437" s="40"/>
      <c r="J437" s="39"/>
      <c r="K437" t="str">
        <f t="shared" si="30"/>
        <v/>
      </c>
      <c r="L437" t="str">
        <f t="shared" si="31"/>
        <v/>
      </c>
    </row>
    <row r="438" spans="1:12" x14ac:dyDescent="0.3">
      <c r="A438" s="27"/>
      <c r="B438" s="51" t="str">
        <f t="shared" si="32"/>
        <v/>
      </c>
      <c r="C438" s="30"/>
      <c r="D438" s="27"/>
      <c r="E438" s="46"/>
      <c r="F438" s="46" t="str">
        <f t="shared" si="34"/>
        <v>/</v>
      </c>
      <c r="G438" s="47" t="str">
        <f t="shared" si="33"/>
        <v>/</v>
      </c>
      <c r="H438" s="37"/>
      <c r="I438" s="40"/>
      <c r="J438" s="39"/>
      <c r="K438" t="str">
        <f t="shared" si="30"/>
        <v/>
      </c>
      <c r="L438" t="str">
        <f t="shared" si="31"/>
        <v/>
      </c>
    </row>
    <row r="439" spans="1:12" x14ac:dyDescent="0.3">
      <c r="A439" s="27"/>
      <c r="B439" s="51" t="str">
        <f t="shared" si="32"/>
        <v/>
      </c>
      <c r="C439" s="30"/>
      <c r="D439" s="27"/>
      <c r="E439" s="46"/>
      <c r="F439" s="46" t="str">
        <f t="shared" si="34"/>
        <v>/</v>
      </c>
      <c r="G439" s="47" t="str">
        <f t="shared" si="33"/>
        <v>/</v>
      </c>
      <c r="H439" s="37"/>
      <c r="I439" s="40"/>
      <c r="J439" s="39"/>
      <c r="K439" t="str">
        <f t="shared" si="30"/>
        <v/>
      </c>
      <c r="L439" t="str">
        <f t="shared" si="31"/>
        <v/>
      </c>
    </row>
    <row r="440" spans="1:12" x14ac:dyDescent="0.3">
      <c r="A440" s="27"/>
      <c r="B440" s="51" t="str">
        <f t="shared" si="32"/>
        <v/>
      </c>
      <c r="C440" s="30"/>
      <c r="D440" s="27"/>
      <c r="E440" s="46"/>
      <c r="F440" s="46" t="str">
        <f t="shared" si="34"/>
        <v>/</v>
      </c>
      <c r="G440" s="47" t="str">
        <f t="shared" si="33"/>
        <v>/</v>
      </c>
      <c r="H440" s="37"/>
      <c r="I440" s="40"/>
      <c r="J440" s="39"/>
      <c r="K440" t="str">
        <f t="shared" si="30"/>
        <v/>
      </c>
      <c r="L440" t="str">
        <f t="shared" si="31"/>
        <v/>
      </c>
    </row>
    <row r="441" spans="1:12" x14ac:dyDescent="0.3">
      <c r="A441" s="27"/>
      <c r="B441" s="51" t="str">
        <f t="shared" si="32"/>
        <v/>
      </c>
      <c r="C441" s="30"/>
      <c r="D441" s="27"/>
      <c r="E441" s="46"/>
      <c r="F441" s="46" t="str">
        <f t="shared" si="34"/>
        <v>/</v>
      </c>
      <c r="G441" s="47" t="str">
        <f t="shared" si="33"/>
        <v>/</v>
      </c>
      <c r="H441" s="37"/>
      <c r="I441" s="40"/>
      <c r="J441" s="39"/>
      <c r="K441" t="str">
        <f t="shared" si="30"/>
        <v/>
      </c>
      <c r="L441" t="str">
        <f t="shared" si="31"/>
        <v/>
      </c>
    </row>
    <row r="442" spans="1:12" x14ac:dyDescent="0.3">
      <c r="A442" s="27"/>
      <c r="B442" s="51" t="str">
        <f t="shared" si="32"/>
        <v/>
      </c>
      <c r="C442" s="30"/>
      <c r="D442" s="27"/>
      <c r="E442" s="46"/>
      <c r="F442" s="46" t="str">
        <f t="shared" si="34"/>
        <v>/</v>
      </c>
      <c r="G442" s="47" t="str">
        <f t="shared" si="33"/>
        <v>/</v>
      </c>
      <c r="H442" s="37"/>
      <c r="I442" s="40"/>
      <c r="J442" s="39"/>
      <c r="K442" t="str">
        <f t="shared" si="30"/>
        <v/>
      </c>
      <c r="L442" t="str">
        <f t="shared" si="31"/>
        <v/>
      </c>
    </row>
    <row r="443" spans="1:12" x14ac:dyDescent="0.3">
      <c r="A443" s="27"/>
      <c r="B443" s="51" t="str">
        <f t="shared" si="32"/>
        <v/>
      </c>
      <c r="C443" s="30"/>
      <c r="D443" s="27"/>
      <c r="E443" s="46"/>
      <c r="F443" s="46" t="str">
        <f t="shared" si="34"/>
        <v>/</v>
      </c>
      <c r="G443" s="47" t="str">
        <f t="shared" si="33"/>
        <v>/</v>
      </c>
      <c r="H443" s="37"/>
      <c r="I443" s="40"/>
      <c r="J443" s="39"/>
      <c r="K443" t="str">
        <f t="shared" si="30"/>
        <v/>
      </c>
      <c r="L443" t="str">
        <f t="shared" si="31"/>
        <v/>
      </c>
    </row>
    <row r="444" spans="1:12" x14ac:dyDescent="0.3">
      <c r="A444" s="27"/>
      <c r="B444" s="51" t="str">
        <f t="shared" si="32"/>
        <v/>
      </c>
      <c r="C444" s="30"/>
      <c r="D444" s="27"/>
      <c r="E444" s="46"/>
      <c r="F444" s="46" t="str">
        <f t="shared" si="34"/>
        <v>/</v>
      </c>
      <c r="G444" s="47" t="str">
        <f t="shared" si="33"/>
        <v>/</v>
      </c>
      <c r="H444" s="37"/>
      <c r="I444" s="40"/>
      <c r="J444" s="39"/>
      <c r="K444" t="str">
        <f t="shared" si="30"/>
        <v/>
      </c>
      <c r="L444" t="str">
        <f t="shared" si="31"/>
        <v/>
      </c>
    </row>
    <row r="445" spans="1:12" x14ac:dyDescent="0.3">
      <c r="A445" s="27"/>
      <c r="B445" s="51" t="str">
        <f t="shared" si="32"/>
        <v/>
      </c>
      <c r="C445" s="30"/>
      <c r="D445" s="27"/>
      <c r="E445" s="46"/>
      <c r="F445" s="46" t="str">
        <f t="shared" si="34"/>
        <v>/</v>
      </c>
      <c r="G445" s="47" t="str">
        <f t="shared" si="33"/>
        <v>/</v>
      </c>
      <c r="H445" s="37"/>
      <c r="I445" s="40"/>
      <c r="J445" s="39"/>
      <c r="K445" t="str">
        <f t="shared" si="30"/>
        <v/>
      </c>
      <c r="L445" t="str">
        <f t="shared" si="31"/>
        <v/>
      </c>
    </row>
    <row r="446" spans="1:12" x14ac:dyDescent="0.3">
      <c r="A446" s="27"/>
      <c r="B446" s="51" t="str">
        <f t="shared" si="32"/>
        <v/>
      </c>
      <c r="C446" s="30"/>
      <c r="D446" s="27"/>
      <c r="E446" s="46"/>
      <c r="F446" s="46" t="str">
        <f t="shared" si="34"/>
        <v>/</v>
      </c>
      <c r="G446" s="47" t="str">
        <f t="shared" si="33"/>
        <v>/</v>
      </c>
      <c r="H446" s="37"/>
      <c r="I446" s="40"/>
      <c r="J446" s="39"/>
      <c r="K446" t="str">
        <f t="shared" si="30"/>
        <v/>
      </c>
      <c r="L446" t="str">
        <f t="shared" si="31"/>
        <v/>
      </c>
    </row>
    <row r="447" spans="1:12" x14ac:dyDescent="0.3">
      <c r="A447" s="27"/>
      <c r="B447" s="51" t="str">
        <f t="shared" si="32"/>
        <v/>
      </c>
      <c r="C447" s="30"/>
      <c r="D447" s="27"/>
      <c r="E447" s="46"/>
      <c r="F447" s="46" t="str">
        <f t="shared" si="34"/>
        <v>/</v>
      </c>
      <c r="G447" s="47" t="str">
        <f t="shared" si="33"/>
        <v>/</v>
      </c>
      <c r="H447" s="37"/>
      <c r="I447" s="40"/>
      <c r="J447" s="39"/>
      <c r="K447" t="str">
        <f t="shared" si="30"/>
        <v/>
      </c>
      <c r="L447" t="str">
        <f t="shared" si="31"/>
        <v/>
      </c>
    </row>
    <row r="448" spans="1:12" x14ac:dyDescent="0.3">
      <c r="A448" s="27"/>
      <c r="B448" s="51" t="str">
        <f t="shared" si="32"/>
        <v/>
      </c>
      <c r="C448" s="30"/>
      <c r="D448" s="27"/>
      <c r="E448" s="46"/>
      <c r="F448" s="46" t="str">
        <f t="shared" si="34"/>
        <v>/</v>
      </c>
      <c r="G448" s="47" t="str">
        <f t="shared" si="33"/>
        <v>/</v>
      </c>
      <c r="H448" s="37"/>
      <c r="I448" s="40"/>
      <c r="J448" s="39"/>
      <c r="K448" t="str">
        <f t="shared" si="30"/>
        <v/>
      </c>
      <c r="L448" t="str">
        <f t="shared" si="31"/>
        <v/>
      </c>
    </row>
    <row r="449" spans="1:12" x14ac:dyDescent="0.3">
      <c r="A449" s="27"/>
      <c r="B449" s="51" t="str">
        <f t="shared" si="32"/>
        <v/>
      </c>
      <c r="C449" s="30"/>
      <c r="D449" s="27"/>
      <c r="E449" s="46"/>
      <c r="F449" s="46" t="str">
        <f t="shared" si="34"/>
        <v>/</v>
      </c>
      <c r="G449" s="47" t="str">
        <f t="shared" si="33"/>
        <v>/</v>
      </c>
      <c r="H449" s="37"/>
      <c r="I449" s="40"/>
      <c r="J449" s="39"/>
      <c r="K449" t="str">
        <f t="shared" si="30"/>
        <v/>
      </c>
      <c r="L449" t="str">
        <f t="shared" si="31"/>
        <v/>
      </c>
    </row>
    <row r="450" spans="1:12" x14ac:dyDescent="0.3">
      <c r="A450" s="27"/>
      <c r="B450" s="51" t="str">
        <f t="shared" si="32"/>
        <v/>
      </c>
      <c r="C450" s="30"/>
      <c r="D450" s="27"/>
      <c r="E450" s="46"/>
      <c r="F450" s="46" t="str">
        <f t="shared" si="34"/>
        <v>/</v>
      </c>
      <c r="G450" s="47" t="str">
        <f t="shared" si="33"/>
        <v>/</v>
      </c>
      <c r="H450" s="37"/>
      <c r="I450" s="40"/>
      <c r="J450" s="39"/>
      <c r="K450" t="str">
        <f t="shared" ref="K450:K500" si="35">IF($G450="/","",$G450*I450)</f>
        <v/>
      </c>
      <c r="L450" t="str">
        <f t="shared" ref="L450:L500" si="36">IF($G450="/","",$G450*J450)</f>
        <v/>
      </c>
    </row>
    <row r="451" spans="1:12" x14ac:dyDescent="0.3">
      <c r="A451" s="27"/>
      <c r="B451" s="51" t="str">
        <f t="shared" ref="B451:B500" si="37">IF(A451="","",YEAR(A451))</f>
        <v/>
      </c>
      <c r="C451" s="30"/>
      <c r="D451" s="27"/>
      <c r="E451" s="46"/>
      <c r="F451" s="46" t="str">
        <f t="shared" si="34"/>
        <v>/</v>
      </c>
      <c r="G451" s="47" t="str">
        <f t="shared" si="33"/>
        <v>/</v>
      </c>
      <c r="H451" s="37"/>
      <c r="I451" s="40"/>
      <c r="J451" s="39"/>
      <c r="K451" t="str">
        <f t="shared" si="35"/>
        <v/>
      </c>
      <c r="L451" t="str">
        <f t="shared" si="36"/>
        <v/>
      </c>
    </row>
    <row r="452" spans="1:12" x14ac:dyDescent="0.3">
      <c r="A452" s="27"/>
      <c r="B452" s="51" t="str">
        <f t="shared" si="37"/>
        <v/>
      </c>
      <c r="C452" s="30"/>
      <c r="D452" s="27"/>
      <c r="E452" s="46"/>
      <c r="F452" s="46" t="str">
        <f t="shared" si="34"/>
        <v>/</v>
      </c>
      <c r="G452" s="47" t="str">
        <f t="shared" si="33"/>
        <v>/</v>
      </c>
      <c r="H452" s="37"/>
      <c r="I452" s="40"/>
      <c r="J452" s="39"/>
      <c r="K452" t="str">
        <f t="shared" si="35"/>
        <v/>
      </c>
      <c r="L452" t="str">
        <f t="shared" si="36"/>
        <v/>
      </c>
    </row>
    <row r="453" spans="1:12" x14ac:dyDescent="0.3">
      <c r="A453" s="27"/>
      <c r="B453" s="51" t="str">
        <f t="shared" si="37"/>
        <v/>
      </c>
      <c r="C453" s="30"/>
      <c r="D453" s="27"/>
      <c r="E453" s="46"/>
      <c r="F453" s="46" t="str">
        <f t="shared" si="34"/>
        <v>/</v>
      </c>
      <c r="G453" s="47" t="str">
        <f t="shared" si="33"/>
        <v>/</v>
      </c>
      <c r="H453" s="37"/>
      <c r="I453" s="40"/>
      <c r="J453" s="39"/>
      <c r="K453" t="str">
        <f t="shared" si="35"/>
        <v/>
      </c>
      <c r="L453" t="str">
        <f t="shared" si="36"/>
        <v/>
      </c>
    </row>
    <row r="454" spans="1:12" x14ac:dyDescent="0.3">
      <c r="A454" s="27"/>
      <c r="B454" s="51" t="str">
        <f t="shared" si="37"/>
        <v/>
      </c>
      <c r="C454" s="30"/>
      <c r="D454" s="27"/>
      <c r="E454" s="46"/>
      <c r="F454" s="46" t="str">
        <f t="shared" si="34"/>
        <v>/</v>
      </c>
      <c r="G454" s="47" t="str">
        <f t="shared" si="33"/>
        <v>/</v>
      </c>
      <c r="H454" s="37"/>
      <c r="I454" s="40"/>
      <c r="J454" s="39"/>
      <c r="K454" t="str">
        <f t="shared" si="35"/>
        <v/>
      </c>
      <c r="L454" t="str">
        <f t="shared" si="36"/>
        <v/>
      </c>
    </row>
    <row r="455" spans="1:12" x14ac:dyDescent="0.3">
      <c r="A455" s="27"/>
      <c r="B455" s="51" t="str">
        <f t="shared" si="37"/>
        <v/>
      </c>
      <c r="C455" s="30"/>
      <c r="D455" s="27"/>
      <c r="E455" s="46"/>
      <c r="F455" s="46" t="str">
        <f t="shared" si="34"/>
        <v>/</v>
      </c>
      <c r="G455" s="47" t="str">
        <f t="shared" si="33"/>
        <v>/</v>
      </c>
      <c r="H455" s="37"/>
      <c r="I455" s="40"/>
      <c r="J455" s="39"/>
      <c r="K455" t="str">
        <f t="shared" si="35"/>
        <v/>
      </c>
      <c r="L455" t="str">
        <f t="shared" si="36"/>
        <v/>
      </c>
    </row>
    <row r="456" spans="1:12" x14ac:dyDescent="0.3">
      <c r="A456" s="27"/>
      <c r="B456" s="51" t="str">
        <f t="shared" si="37"/>
        <v/>
      </c>
      <c r="C456" s="30"/>
      <c r="D456" s="27"/>
      <c r="E456" s="46"/>
      <c r="F456" s="46" t="str">
        <f t="shared" si="34"/>
        <v>/</v>
      </c>
      <c r="G456" s="47" t="str">
        <f t="shared" si="33"/>
        <v>/</v>
      </c>
      <c r="H456" s="37"/>
      <c r="I456" s="40"/>
      <c r="J456" s="39"/>
      <c r="K456" t="str">
        <f t="shared" si="35"/>
        <v/>
      </c>
      <c r="L456" t="str">
        <f t="shared" si="36"/>
        <v/>
      </c>
    </row>
    <row r="457" spans="1:12" x14ac:dyDescent="0.3">
      <c r="A457" s="27"/>
      <c r="B457" s="51" t="str">
        <f t="shared" si="37"/>
        <v/>
      </c>
      <c r="C457" s="30"/>
      <c r="D457" s="27"/>
      <c r="E457" s="46"/>
      <c r="F457" s="46" t="str">
        <f t="shared" si="34"/>
        <v>/</v>
      </c>
      <c r="G457" s="47" t="str">
        <f t="shared" si="33"/>
        <v>/</v>
      </c>
      <c r="H457" s="37"/>
      <c r="I457" s="40"/>
      <c r="J457" s="39"/>
      <c r="K457" t="str">
        <f t="shared" si="35"/>
        <v/>
      </c>
      <c r="L457" t="str">
        <f t="shared" si="36"/>
        <v/>
      </c>
    </row>
    <row r="458" spans="1:12" x14ac:dyDescent="0.3">
      <c r="A458" s="27"/>
      <c r="B458" s="51" t="str">
        <f t="shared" si="37"/>
        <v/>
      </c>
      <c r="C458" s="30"/>
      <c r="D458" s="27"/>
      <c r="E458" s="46"/>
      <c r="F458" s="46" t="str">
        <f t="shared" si="34"/>
        <v>/</v>
      </c>
      <c r="G458" s="47" t="str">
        <f t="shared" si="33"/>
        <v>/</v>
      </c>
      <c r="H458" s="37"/>
      <c r="I458" s="40"/>
      <c r="J458" s="39"/>
      <c r="K458" t="str">
        <f t="shared" si="35"/>
        <v/>
      </c>
      <c r="L458" t="str">
        <f t="shared" si="36"/>
        <v/>
      </c>
    </row>
    <row r="459" spans="1:12" x14ac:dyDescent="0.3">
      <c r="A459" s="27"/>
      <c r="B459" s="51" t="str">
        <f t="shared" si="37"/>
        <v/>
      </c>
      <c r="C459" s="30"/>
      <c r="D459" s="27"/>
      <c r="E459" s="46"/>
      <c r="F459" s="46" t="str">
        <f t="shared" si="34"/>
        <v>/</v>
      </c>
      <c r="G459" s="47" t="str">
        <f t="shared" si="33"/>
        <v>/</v>
      </c>
      <c r="H459" s="37"/>
      <c r="I459" s="40"/>
      <c r="J459" s="39"/>
      <c r="K459" t="str">
        <f t="shared" si="35"/>
        <v/>
      </c>
      <c r="L459" t="str">
        <f t="shared" si="36"/>
        <v/>
      </c>
    </row>
    <row r="460" spans="1:12" x14ac:dyDescent="0.3">
      <c r="A460" s="27"/>
      <c r="B460" s="51" t="str">
        <f t="shared" si="37"/>
        <v/>
      </c>
      <c r="C460" s="30"/>
      <c r="D460" s="27"/>
      <c r="E460" s="46"/>
      <c r="F460" s="46" t="str">
        <f t="shared" si="34"/>
        <v>/</v>
      </c>
      <c r="G460" s="47" t="str">
        <f t="shared" si="33"/>
        <v>/</v>
      </c>
      <c r="H460" s="37"/>
      <c r="I460" s="40"/>
      <c r="J460" s="39"/>
      <c r="K460" t="str">
        <f t="shared" si="35"/>
        <v/>
      </c>
      <c r="L460" t="str">
        <f t="shared" si="36"/>
        <v/>
      </c>
    </row>
    <row r="461" spans="1:12" x14ac:dyDescent="0.3">
      <c r="A461" s="27"/>
      <c r="B461" s="51" t="str">
        <f t="shared" si="37"/>
        <v/>
      </c>
      <c r="C461" s="30"/>
      <c r="D461" s="27"/>
      <c r="E461" s="46"/>
      <c r="F461" s="46" t="str">
        <f t="shared" si="34"/>
        <v>/</v>
      </c>
      <c r="G461" s="47" t="str">
        <f t="shared" si="33"/>
        <v>/</v>
      </c>
      <c r="H461" s="37"/>
      <c r="I461" s="40"/>
      <c r="J461" s="39"/>
      <c r="K461" t="str">
        <f t="shared" si="35"/>
        <v/>
      </c>
      <c r="L461" t="str">
        <f t="shared" si="36"/>
        <v/>
      </c>
    </row>
    <row r="462" spans="1:12" x14ac:dyDescent="0.3">
      <c r="A462" s="27"/>
      <c r="B462" s="51" t="str">
        <f t="shared" si="37"/>
        <v/>
      </c>
      <c r="C462" s="30"/>
      <c r="D462" s="27"/>
      <c r="E462" s="46"/>
      <c r="F462" s="46" t="str">
        <f t="shared" si="34"/>
        <v>/</v>
      </c>
      <c r="G462" s="47" t="str">
        <f t="shared" si="33"/>
        <v>/</v>
      </c>
      <c r="H462" s="37"/>
      <c r="I462" s="40"/>
      <c r="J462" s="39"/>
      <c r="K462" t="str">
        <f t="shared" si="35"/>
        <v/>
      </c>
      <c r="L462" t="str">
        <f t="shared" si="36"/>
        <v/>
      </c>
    </row>
    <row r="463" spans="1:12" x14ac:dyDescent="0.3">
      <c r="A463" s="27"/>
      <c r="B463" s="51" t="str">
        <f t="shared" si="37"/>
        <v/>
      </c>
      <c r="C463" s="30"/>
      <c r="D463" s="27"/>
      <c r="E463" s="46"/>
      <c r="F463" s="46" t="str">
        <f t="shared" si="34"/>
        <v>/</v>
      </c>
      <c r="G463" s="47" t="str">
        <f t="shared" si="33"/>
        <v>/</v>
      </c>
      <c r="H463" s="37"/>
      <c r="I463" s="40"/>
      <c r="J463" s="39"/>
      <c r="K463" t="str">
        <f t="shared" si="35"/>
        <v/>
      </c>
      <c r="L463" t="str">
        <f t="shared" si="36"/>
        <v/>
      </c>
    </row>
    <row r="464" spans="1:12" x14ac:dyDescent="0.3">
      <c r="A464" s="27"/>
      <c r="B464" s="51" t="str">
        <f t="shared" si="37"/>
        <v/>
      </c>
      <c r="C464" s="30"/>
      <c r="D464" s="27"/>
      <c r="E464" s="46"/>
      <c r="F464" s="46" t="str">
        <f t="shared" si="34"/>
        <v>/</v>
      </c>
      <c r="G464" s="47" t="str">
        <f t="shared" si="33"/>
        <v>/</v>
      </c>
      <c r="H464" s="37"/>
      <c r="I464" s="40"/>
      <c r="J464" s="39"/>
      <c r="K464" t="str">
        <f t="shared" si="35"/>
        <v/>
      </c>
      <c r="L464" t="str">
        <f t="shared" si="36"/>
        <v/>
      </c>
    </row>
    <row r="465" spans="1:12" x14ac:dyDescent="0.3">
      <c r="A465" s="27"/>
      <c r="B465" s="51" t="str">
        <f t="shared" si="37"/>
        <v/>
      </c>
      <c r="C465" s="30"/>
      <c r="D465" s="27"/>
      <c r="E465" s="46"/>
      <c r="F465" s="46" t="str">
        <f t="shared" si="34"/>
        <v>/</v>
      </c>
      <c r="G465" s="47" t="str">
        <f t="shared" si="33"/>
        <v>/</v>
      </c>
      <c r="H465" s="37"/>
      <c r="I465" s="40"/>
      <c r="J465" s="39"/>
      <c r="K465" t="str">
        <f t="shared" si="35"/>
        <v/>
      </c>
      <c r="L465" t="str">
        <f t="shared" si="36"/>
        <v/>
      </c>
    </row>
    <row r="466" spans="1:12" x14ac:dyDescent="0.3">
      <c r="A466" s="27"/>
      <c r="B466" s="51" t="str">
        <f t="shared" si="37"/>
        <v/>
      </c>
      <c r="C466" s="30"/>
      <c r="D466" s="27"/>
      <c r="E466" s="46"/>
      <c r="F466" s="46" t="str">
        <f t="shared" si="34"/>
        <v>/</v>
      </c>
      <c r="G466" s="47" t="str">
        <f t="shared" si="33"/>
        <v>/</v>
      </c>
      <c r="H466" s="37"/>
      <c r="I466" s="40"/>
      <c r="J466" s="39"/>
      <c r="K466" t="str">
        <f t="shared" si="35"/>
        <v/>
      </c>
      <c r="L466" t="str">
        <f t="shared" si="36"/>
        <v/>
      </c>
    </row>
    <row r="467" spans="1:12" x14ac:dyDescent="0.3">
      <c r="A467" s="27"/>
      <c r="B467" s="51" t="str">
        <f t="shared" si="37"/>
        <v/>
      </c>
      <c r="C467" s="30"/>
      <c r="D467" s="27"/>
      <c r="E467" s="46"/>
      <c r="F467" s="46" t="str">
        <f t="shared" si="34"/>
        <v>/</v>
      </c>
      <c r="G467" s="47" t="str">
        <f t="shared" si="33"/>
        <v>/</v>
      </c>
      <c r="H467" s="37"/>
      <c r="I467" s="40"/>
      <c r="J467" s="39"/>
      <c r="K467" t="str">
        <f t="shared" si="35"/>
        <v/>
      </c>
      <c r="L467" t="str">
        <f t="shared" si="36"/>
        <v/>
      </c>
    </row>
    <row r="468" spans="1:12" x14ac:dyDescent="0.3">
      <c r="A468" s="27"/>
      <c r="B468" s="51" t="str">
        <f t="shared" si="37"/>
        <v/>
      </c>
      <c r="C468" s="30"/>
      <c r="D468" s="27"/>
      <c r="E468" s="46"/>
      <c r="F468" s="46" t="str">
        <f t="shared" si="34"/>
        <v>/</v>
      </c>
      <c r="G468" s="47" t="str">
        <f t="shared" si="33"/>
        <v>/</v>
      </c>
      <c r="H468" s="37"/>
      <c r="I468" s="40"/>
      <c r="J468" s="39"/>
      <c r="K468" t="str">
        <f t="shared" si="35"/>
        <v/>
      </c>
      <c r="L468" t="str">
        <f t="shared" si="36"/>
        <v/>
      </c>
    </row>
    <row r="469" spans="1:12" x14ac:dyDescent="0.3">
      <c r="A469" s="27"/>
      <c r="B469" s="51" t="str">
        <f t="shared" si="37"/>
        <v/>
      </c>
      <c r="C469" s="30"/>
      <c r="D469" s="27"/>
      <c r="E469" s="46"/>
      <c r="F469" s="46" t="str">
        <f t="shared" si="34"/>
        <v>/</v>
      </c>
      <c r="G469" s="47" t="str">
        <f t="shared" si="33"/>
        <v>/</v>
      </c>
      <c r="H469" s="37"/>
      <c r="I469" s="40"/>
      <c r="J469" s="39"/>
      <c r="K469" t="str">
        <f t="shared" si="35"/>
        <v/>
      </c>
      <c r="L469" t="str">
        <f t="shared" si="36"/>
        <v/>
      </c>
    </row>
    <row r="470" spans="1:12" x14ac:dyDescent="0.3">
      <c r="A470" s="27"/>
      <c r="B470" s="51" t="str">
        <f t="shared" si="37"/>
        <v/>
      </c>
      <c r="C470" s="30"/>
      <c r="D470" s="27"/>
      <c r="E470" s="46"/>
      <c r="F470" s="46" t="str">
        <f t="shared" si="34"/>
        <v>/</v>
      </c>
      <c r="G470" s="47" t="str">
        <f t="shared" si="33"/>
        <v>/</v>
      </c>
      <c r="H470" s="37"/>
      <c r="I470" s="40"/>
      <c r="J470" s="39"/>
      <c r="K470" t="str">
        <f t="shared" si="35"/>
        <v/>
      </c>
      <c r="L470" t="str">
        <f t="shared" si="36"/>
        <v/>
      </c>
    </row>
    <row r="471" spans="1:12" x14ac:dyDescent="0.3">
      <c r="A471" s="27"/>
      <c r="B471" s="51" t="str">
        <f t="shared" si="37"/>
        <v/>
      </c>
      <c r="C471" s="30"/>
      <c r="D471" s="27"/>
      <c r="E471" s="46"/>
      <c r="F471" s="46" t="str">
        <f t="shared" si="34"/>
        <v>/</v>
      </c>
      <c r="G471" s="47" t="str">
        <f t="shared" si="33"/>
        <v>/</v>
      </c>
      <c r="H471" s="37"/>
      <c r="I471" s="40"/>
      <c r="J471" s="39"/>
      <c r="K471" t="str">
        <f t="shared" si="35"/>
        <v/>
      </c>
      <c r="L471" t="str">
        <f t="shared" si="36"/>
        <v/>
      </c>
    </row>
    <row r="472" spans="1:12" x14ac:dyDescent="0.3">
      <c r="A472" s="27"/>
      <c r="B472" s="51" t="str">
        <f t="shared" si="37"/>
        <v/>
      </c>
      <c r="C472" s="30"/>
      <c r="D472" s="27"/>
      <c r="E472" s="46"/>
      <c r="F472" s="46" t="str">
        <f t="shared" si="34"/>
        <v>/</v>
      </c>
      <c r="G472" s="47" t="str">
        <f t="shared" si="33"/>
        <v>/</v>
      </c>
      <c r="H472" s="37"/>
      <c r="I472" s="40"/>
      <c r="J472" s="39"/>
      <c r="K472" t="str">
        <f t="shared" si="35"/>
        <v/>
      </c>
      <c r="L472" t="str">
        <f t="shared" si="36"/>
        <v/>
      </c>
    </row>
    <row r="473" spans="1:12" x14ac:dyDescent="0.3">
      <c r="A473" s="27"/>
      <c r="B473" s="51" t="str">
        <f t="shared" si="37"/>
        <v/>
      </c>
      <c r="C473" s="30"/>
      <c r="D473" s="27"/>
      <c r="E473" s="46"/>
      <c r="F473" s="46" t="str">
        <f t="shared" si="34"/>
        <v>/</v>
      </c>
      <c r="G473" s="47" t="str">
        <f t="shared" si="33"/>
        <v>/</v>
      </c>
      <c r="H473" s="37"/>
      <c r="I473" s="40"/>
      <c r="J473" s="39"/>
      <c r="K473" t="str">
        <f t="shared" si="35"/>
        <v/>
      </c>
      <c r="L473" t="str">
        <f t="shared" si="36"/>
        <v/>
      </c>
    </row>
    <row r="474" spans="1:12" x14ac:dyDescent="0.3">
      <c r="A474" s="27"/>
      <c r="B474" s="51" t="str">
        <f t="shared" si="37"/>
        <v/>
      </c>
      <c r="C474" s="30"/>
      <c r="D474" s="27"/>
      <c r="E474" s="46"/>
      <c r="F474" s="46" t="str">
        <f t="shared" si="34"/>
        <v>/</v>
      </c>
      <c r="G474" s="47" t="str">
        <f t="shared" si="33"/>
        <v>/</v>
      </c>
      <c r="H474" s="37"/>
      <c r="I474" s="40"/>
      <c r="J474" s="39"/>
      <c r="K474" t="str">
        <f t="shared" si="35"/>
        <v/>
      </c>
      <c r="L474" t="str">
        <f t="shared" si="36"/>
        <v/>
      </c>
    </row>
    <row r="475" spans="1:12" x14ac:dyDescent="0.3">
      <c r="A475" s="27"/>
      <c r="B475" s="51" t="str">
        <f t="shared" si="37"/>
        <v/>
      </c>
      <c r="C475" s="30"/>
      <c r="D475" s="27"/>
      <c r="E475" s="46"/>
      <c r="F475" s="46" t="str">
        <f t="shared" si="34"/>
        <v>/</v>
      </c>
      <c r="G475" s="47" t="str">
        <f t="shared" si="33"/>
        <v>/</v>
      </c>
      <c r="H475" s="37"/>
      <c r="I475" s="40"/>
      <c r="J475" s="39"/>
      <c r="K475" t="str">
        <f t="shared" si="35"/>
        <v/>
      </c>
      <c r="L475" t="str">
        <f t="shared" si="36"/>
        <v/>
      </c>
    </row>
    <row r="476" spans="1:12" x14ac:dyDescent="0.3">
      <c r="A476" s="27"/>
      <c r="B476" s="51" t="str">
        <f t="shared" si="37"/>
        <v/>
      </c>
      <c r="C476" s="30"/>
      <c r="D476" s="27"/>
      <c r="E476" s="46"/>
      <c r="F476" s="46" t="str">
        <f t="shared" si="34"/>
        <v>/</v>
      </c>
      <c r="G476" s="47" t="str">
        <f t="shared" si="33"/>
        <v>/</v>
      </c>
      <c r="H476" s="37"/>
      <c r="I476" s="40"/>
      <c r="J476" s="39"/>
      <c r="K476" t="str">
        <f t="shared" si="35"/>
        <v/>
      </c>
      <c r="L476" t="str">
        <f t="shared" si="36"/>
        <v/>
      </c>
    </row>
    <row r="477" spans="1:12" x14ac:dyDescent="0.3">
      <c r="A477" s="27"/>
      <c r="B477" s="51" t="str">
        <f t="shared" si="37"/>
        <v/>
      </c>
      <c r="C477" s="30"/>
      <c r="D477" s="27"/>
      <c r="E477" s="46"/>
      <c r="F477" s="46" t="str">
        <f t="shared" si="34"/>
        <v>/</v>
      </c>
      <c r="G477" s="47" t="str">
        <f t="shared" si="33"/>
        <v>/</v>
      </c>
      <c r="H477" s="37"/>
      <c r="I477" s="40"/>
      <c r="J477" s="39"/>
      <c r="K477" t="str">
        <f t="shared" si="35"/>
        <v/>
      </c>
      <c r="L477" t="str">
        <f t="shared" si="36"/>
        <v/>
      </c>
    </row>
    <row r="478" spans="1:12" x14ac:dyDescent="0.3">
      <c r="A478" s="27"/>
      <c r="B478" s="51" t="str">
        <f t="shared" si="37"/>
        <v/>
      </c>
      <c r="C478" s="30"/>
      <c r="D478" s="27"/>
      <c r="E478" s="46"/>
      <c r="F478" s="46" t="str">
        <f t="shared" si="34"/>
        <v>/</v>
      </c>
      <c r="G478" s="47" t="str">
        <f t="shared" si="33"/>
        <v>/</v>
      </c>
      <c r="H478" s="37"/>
      <c r="I478" s="40"/>
      <c r="J478" s="39"/>
      <c r="K478" t="str">
        <f t="shared" si="35"/>
        <v/>
      </c>
      <c r="L478" t="str">
        <f t="shared" si="36"/>
        <v/>
      </c>
    </row>
    <row r="479" spans="1:12" x14ac:dyDescent="0.3">
      <c r="A479" s="27"/>
      <c r="B479" s="51" t="str">
        <f t="shared" si="37"/>
        <v/>
      </c>
      <c r="C479" s="30"/>
      <c r="D479" s="27"/>
      <c r="E479" s="46"/>
      <c r="F479" s="46" t="str">
        <f t="shared" si="34"/>
        <v>/</v>
      </c>
      <c r="G479" s="47" t="str">
        <f t="shared" si="33"/>
        <v>/</v>
      </c>
      <c r="H479" s="37"/>
      <c r="I479" s="40"/>
      <c r="J479" s="39"/>
      <c r="K479" t="str">
        <f t="shared" si="35"/>
        <v/>
      </c>
      <c r="L479" t="str">
        <f t="shared" si="36"/>
        <v/>
      </c>
    </row>
    <row r="480" spans="1:12" x14ac:dyDescent="0.3">
      <c r="A480" s="27"/>
      <c r="B480" s="51" t="str">
        <f t="shared" si="37"/>
        <v/>
      </c>
      <c r="C480" s="30"/>
      <c r="D480" s="27"/>
      <c r="E480" s="46"/>
      <c r="F480" s="46" t="str">
        <f t="shared" si="34"/>
        <v>/</v>
      </c>
      <c r="G480" s="47" t="str">
        <f t="shared" si="33"/>
        <v>/</v>
      </c>
      <c r="H480" s="37"/>
      <c r="I480" s="40"/>
      <c r="J480" s="39"/>
      <c r="K480" t="str">
        <f t="shared" si="35"/>
        <v/>
      </c>
      <c r="L480" t="str">
        <f t="shared" si="36"/>
        <v/>
      </c>
    </row>
    <row r="481" spans="1:12" x14ac:dyDescent="0.3">
      <c r="A481" s="27"/>
      <c r="B481" s="51" t="str">
        <f t="shared" si="37"/>
        <v/>
      </c>
      <c r="C481" s="30"/>
      <c r="D481" s="27"/>
      <c r="E481" s="46"/>
      <c r="F481" s="46" t="str">
        <f t="shared" si="34"/>
        <v>/</v>
      </c>
      <c r="G481" s="47" t="str">
        <f t="shared" si="33"/>
        <v>/</v>
      </c>
      <c r="H481" s="37"/>
      <c r="I481" s="40"/>
      <c r="J481" s="39"/>
      <c r="K481" t="str">
        <f t="shared" si="35"/>
        <v/>
      </c>
      <c r="L481" t="str">
        <f t="shared" si="36"/>
        <v/>
      </c>
    </row>
    <row r="482" spans="1:12" x14ac:dyDescent="0.3">
      <c r="A482" s="27"/>
      <c r="B482" s="51" t="str">
        <f t="shared" si="37"/>
        <v/>
      </c>
      <c r="C482" s="30"/>
      <c r="D482" s="27"/>
      <c r="E482" s="46"/>
      <c r="F482" s="46" t="str">
        <f t="shared" si="34"/>
        <v>/</v>
      </c>
      <c r="G482" s="47" t="str">
        <f t="shared" si="33"/>
        <v>/</v>
      </c>
      <c r="H482" s="37"/>
      <c r="I482" s="40"/>
      <c r="J482" s="39"/>
      <c r="K482" t="str">
        <f t="shared" si="35"/>
        <v/>
      </c>
      <c r="L482" t="str">
        <f t="shared" si="36"/>
        <v/>
      </c>
    </row>
    <row r="483" spans="1:12" x14ac:dyDescent="0.3">
      <c r="A483" s="27"/>
      <c r="B483" s="51" t="str">
        <f t="shared" si="37"/>
        <v/>
      </c>
      <c r="C483" s="30"/>
      <c r="D483" s="27"/>
      <c r="E483" s="46"/>
      <c r="F483" s="46" t="str">
        <f t="shared" si="34"/>
        <v>/</v>
      </c>
      <c r="G483" s="47" t="str">
        <f t="shared" ref="G483:G500" si="38">IF(F483="IAA","Indiquez un indice d'abondance","/")</f>
        <v>/</v>
      </c>
      <c r="H483" s="37"/>
      <c r="I483" s="40"/>
      <c r="J483" s="39"/>
      <c r="K483" t="str">
        <f t="shared" si="35"/>
        <v/>
      </c>
      <c r="L483" t="str">
        <f t="shared" si="36"/>
        <v/>
      </c>
    </row>
    <row r="484" spans="1:12" x14ac:dyDescent="0.3">
      <c r="A484" s="27"/>
      <c r="B484" s="51" t="str">
        <f t="shared" si="37"/>
        <v/>
      </c>
      <c r="C484" s="30"/>
      <c r="D484" s="27"/>
      <c r="E484" s="46"/>
      <c r="F484" s="46" t="str">
        <f t="shared" si="34"/>
        <v>/</v>
      </c>
      <c r="G484" s="47" t="str">
        <f t="shared" si="38"/>
        <v>/</v>
      </c>
      <c r="H484" s="37"/>
      <c r="I484" s="40"/>
      <c r="J484" s="39"/>
      <c r="K484" t="str">
        <f t="shared" si="35"/>
        <v/>
      </c>
      <c r="L484" t="str">
        <f t="shared" si="36"/>
        <v/>
      </c>
    </row>
    <row r="485" spans="1:12" x14ac:dyDescent="0.3">
      <c r="A485" s="27"/>
      <c r="B485" s="51" t="str">
        <f t="shared" si="37"/>
        <v/>
      </c>
      <c r="C485" s="30"/>
      <c r="D485" s="27"/>
      <c r="E485" s="46"/>
      <c r="F485" s="46" t="str">
        <f t="shared" si="34"/>
        <v>/</v>
      </c>
      <c r="G485" s="47" t="str">
        <f t="shared" si="38"/>
        <v>/</v>
      </c>
      <c r="H485" s="37"/>
      <c r="I485" s="40"/>
      <c r="J485" s="39"/>
      <c r="K485" t="str">
        <f t="shared" si="35"/>
        <v/>
      </c>
      <c r="L485" t="str">
        <f t="shared" si="36"/>
        <v/>
      </c>
    </row>
    <row r="486" spans="1:12" x14ac:dyDescent="0.3">
      <c r="A486" s="27"/>
      <c r="B486" s="51" t="str">
        <f t="shared" si="37"/>
        <v/>
      </c>
      <c r="C486" s="30"/>
      <c r="D486" s="27"/>
      <c r="E486" s="46"/>
      <c r="F486" s="46" t="str">
        <f t="shared" ref="F486:F500" si="39">IF(E486="RES","Indiquez la sous-catégorie","/")</f>
        <v>/</v>
      </c>
      <c r="G486" s="47" t="str">
        <f t="shared" si="38"/>
        <v>/</v>
      </c>
      <c r="H486" s="37"/>
      <c r="I486" s="40"/>
      <c r="J486" s="39"/>
      <c r="K486" t="str">
        <f t="shared" si="35"/>
        <v/>
      </c>
      <c r="L486" t="str">
        <f t="shared" si="36"/>
        <v/>
      </c>
    </row>
    <row r="487" spans="1:12" x14ac:dyDescent="0.3">
      <c r="A487" s="27"/>
      <c r="B487" s="51" t="str">
        <f t="shared" si="37"/>
        <v/>
      </c>
      <c r="C487" s="30"/>
      <c r="D487" s="27"/>
      <c r="E487" s="46"/>
      <c r="F487" s="46" t="str">
        <f t="shared" si="39"/>
        <v>/</v>
      </c>
      <c r="G487" s="47" t="str">
        <f t="shared" si="38"/>
        <v>/</v>
      </c>
      <c r="H487" s="37"/>
      <c r="I487" s="40"/>
      <c r="J487" s="39"/>
      <c r="K487" t="str">
        <f t="shared" si="35"/>
        <v/>
      </c>
      <c r="L487" t="str">
        <f t="shared" si="36"/>
        <v/>
      </c>
    </row>
    <row r="488" spans="1:12" x14ac:dyDescent="0.3">
      <c r="A488" s="27"/>
      <c r="B488" s="51" t="str">
        <f t="shared" si="37"/>
        <v/>
      </c>
      <c r="C488" s="30"/>
      <c r="D488" s="27"/>
      <c r="E488" s="46"/>
      <c r="F488" s="46" t="str">
        <f t="shared" si="39"/>
        <v>/</v>
      </c>
      <c r="G488" s="47" t="str">
        <f t="shared" si="38"/>
        <v>/</v>
      </c>
      <c r="H488" s="37"/>
      <c r="I488" s="40"/>
      <c r="J488" s="39"/>
      <c r="K488" t="str">
        <f t="shared" si="35"/>
        <v/>
      </c>
      <c r="L488" t="str">
        <f t="shared" si="36"/>
        <v/>
      </c>
    </row>
    <row r="489" spans="1:12" x14ac:dyDescent="0.3">
      <c r="A489" s="27"/>
      <c r="B489" s="51" t="str">
        <f t="shared" si="37"/>
        <v/>
      </c>
      <c r="C489" s="30"/>
      <c r="D489" s="27"/>
      <c r="E489" s="46"/>
      <c r="F489" s="46" t="str">
        <f t="shared" si="39"/>
        <v>/</v>
      </c>
      <c r="G489" s="47" t="str">
        <f t="shared" si="38"/>
        <v>/</v>
      </c>
      <c r="H489" s="37"/>
      <c r="I489" s="40"/>
      <c r="J489" s="39"/>
      <c r="K489" t="str">
        <f t="shared" si="35"/>
        <v/>
      </c>
      <c r="L489" t="str">
        <f t="shared" si="36"/>
        <v/>
      </c>
    </row>
    <row r="490" spans="1:12" x14ac:dyDescent="0.3">
      <c r="A490" s="27"/>
      <c r="B490" s="51" t="str">
        <f t="shared" si="37"/>
        <v/>
      </c>
      <c r="C490" s="30"/>
      <c r="D490" s="27"/>
      <c r="E490" s="46"/>
      <c r="F490" s="46" t="str">
        <f t="shared" si="39"/>
        <v>/</v>
      </c>
      <c r="G490" s="47" t="str">
        <f t="shared" si="38"/>
        <v>/</v>
      </c>
      <c r="H490" s="37"/>
      <c r="I490" s="40"/>
      <c r="J490" s="39"/>
      <c r="K490" t="str">
        <f t="shared" si="35"/>
        <v/>
      </c>
      <c r="L490" t="str">
        <f t="shared" si="36"/>
        <v/>
      </c>
    </row>
    <row r="491" spans="1:12" x14ac:dyDescent="0.3">
      <c r="A491" s="27"/>
      <c r="B491" s="51" t="str">
        <f t="shared" si="37"/>
        <v/>
      </c>
      <c r="C491" s="30"/>
      <c r="D491" s="27"/>
      <c r="E491" s="46"/>
      <c r="F491" s="46" t="str">
        <f t="shared" si="39"/>
        <v>/</v>
      </c>
      <c r="G491" s="47" t="str">
        <f t="shared" si="38"/>
        <v>/</v>
      </c>
      <c r="H491" s="37"/>
      <c r="I491" s="40"/>
      <c r="J491" s="39"/>
      <c r="K491" t="str">
        <f t="shared" si="35"/>
        <v/>
      </c>
      <c r="L491" t="str">
        <f t="shared" si="36"/>
        <v/>
      </c>
    </row>
    <row r="492" spans="1:12" x14ac:dyDescent="0.3">
      <c r="A492" s="27"/>
      <c r="B492" s="51" t="str">
        <f t="shared" si="37"/>
        <v/>
      </c>
      <c r="C492" s="30"/>
      <c r="D492" s="27"/>
      <c r="E492" s="46"/>
      <c r="F492" s="46" t="str">
        <f t="shared" si="39"/>
        <v>/</v>
      </c>
      <c r="G492" s="47" t="str">
        <f t="shared" si="38"/>
        <v>/</v>
      </c>
      <c r="H492" s="37"/>
      <c r="I492" s="40"/>
      <c r="J492" s="39"/>
      <c r="K492" t="str">
        <f t="shared" si="35"/>
        <v/>
      </c>
      <c r="L492" t="str">
        <f t="shared" si="36"/>
        <v/>
      </c>
    </row>
    <row r="493" spans="1:12" x14ac:dyDescent="0.3">
      <c r="A493" s="27"/>
      <c r="B493" s="51" t="str">
        <f t="shared" si="37"/>
        <v/>
      </c>
      <c r="C493" s="30"/>
      <c r="D493" s="27"/>
      <c r="E493" s="46"/>
      <c r="F493" s="46" t="str">
        <f t="shared" si="39"/>
        <v>/</v>
      </c>
      <c r="G493" s="47" t="str">
        <f t="shared" si="38"/>
        <v>/</v>
      </c>
      <c r="H493" s="37"/>
      <c r="I493" s="40"/>
      <c r="J493" s="39"/>
      <c r="K493" t="str">
        <f t="shared" si="35"/>
        <v/>
      </c>
      <c r="L493" t="str">
        <f t="shared" si="36"/>
        <v/>
      </c>
    </row>
    <row r="494" spans="1:12" x14ac:dyDescent="0.3">
      <c r="A494" s="27"/>
      <c r="B494" s="51" t="str">
        <f t="shared" si="37"/>
        <v/>
      </c>
      <c r="C494" s="30"/>
      <c r="D494" s="27"/>
      <c r="E494" s="46"/>
      <c r="F494" s="46" t="str">
        <f t="shared" si="39"/>
        <v>/</v>
      </c>
      <c r="G494" s="47" t="str">
        <f t="shared" si="38"/>
        <v>/</v>
      </c>
      <c r="H494" s="37"/>
      <c r="I494" s="40"/>
      <c r="J494" s="39"/>
      <c r="K494" t="str">
        <f t="shared" si="35"/>
        <v/>
      </c>
      <c r="L494" t="str">
        <f t="shared" si="36"/>
        <v/>
      </c>
    </row>
    <row r="495" spans="1:12" x14ac:dyDescent="0.3">
      <c r="A495" s="27"/>
      <c r="B495" s="51" t="str">
        <f t="shared" si="37"/>
        <v/>
      </c>
      <c r="C495" s="30"/>
      <c r="D495" s="27"/>
      <c r="E495" s="46"/>
      <c r="F495" s="46" t="str">
        <f t="shared" si="39"/>
        <v>/</v>
      </c>
      <c r="G495" s="47" t="str">
        <f t="shared" si="38"/>
        <v>/</v>
      </c>
      <c r="H495" s="37"/>
      <c r="I495" s="40"/>
      <c r="J495" s="39"/>
      <c r="K495" t="str">
        <f t="shared" si="35"/>
        <v/>
      </c>
      <c r="L495" t="str">
        <f t="shared" si="36"/>
        <v/>
      </c>
    </row>
    <row r="496" spans="1:12" x14ac:dyDescent="0.3">
      <c r="A496" s="27"/>
      <c r="B496" s="51" t="str">
        <f t="shared" si="37"/>
        <v/>
      </c>
      <c r="C496" s="30"/>
      <c r="D496" s="27"/>
      <c r="E496" s="46"/>
      <c r="F496" s="46" t="str">
        <f t="shared" si="39"/>
        <v>/</v>
      </c>
      <c r="G496" s="47" t="str">
        <f t="shared" si="38"/>
        <v>/</v>
      </c>
      <c r="H496" s="37"/>
      <c r="I496" s="40"/>
      <c r="J496" s="39"/>
      <c r="K496" t="str">
        <f t="shared" si="35"/>
        <v/>
      </c>
      <c r="L496" t="str">
        <f t="shared" si="36"/>
        <v/>
      </c>
    </row>
    <row r="497" spans="1:12" x14ac:dyDescent="0.3">
      <c r="A497" s="27"/>
      <c r="B497" s="51" t="str">
        <f t="shared" si="37"/>
        <v/>
      </c>
      <c r="C497" s="30"/>
      <c r="D497" s="27"/>
      <c r="E497" s="46"/>
      <c r="F497" s="46" t="str">
        <f t="shared" si="39"/>
        <v>/</v>
      </c>
      <c r="G497" s="47" t="str">
        <f t="shared" si="38"/>
        <v>/</v>
      </c>
      <c r="H497" s="37"/>
      <c r="I497" s="40"/>
      <c r="J497" s="39"/>
      <c r="K497" t="str">
        <f t="shared" si="35"/>
        <v/>
      </c>
      <c r="L497" t="str">
        <f t="shared" si="36"/>
        <v/>
      </c>
    </row>
    <row r="498" spans="1:12" x14ac:dyDescent="0.3">
      <c r="A498" s="27"/>
      <c r="B498" s="51" t="str">
        <f t="shared" si="37"/>
        <v/>
      </c>
      <c r="C498" s="30"/>
      <c r="D498" s="27"/>
      <c r="E498" s="46"/>
      <c r="F498" s="46" t="str">
        <f t="shared" si="39"/>
        <v>/</v>
      </c>
      <c r="G498" s="47" t="str">
        <f t="shared" si="38"/>
        <v>/</v>
      </c>
      <c r="H498" s="37"/>
      <c r="I498" s="40"/>
      <c r="J498" s="39"/>
      <c r="K498" t="str">
        <f t="shared" si="35"/>
        <v/>
      </c>
      <c r="L498" t="str">
        <f t="shared" si="36"/>
        <v/>
      </c>
    </row>
    <row r="499" spans="1:12" x14ac:dyDescent="0.3">
      <c r="A499" s="27"/>
      <c r="B499" s="51" t="str">
        <f t="shared" si="37"/>
        <v/>
      </c>
      <c r="C499" s="30"/>
      <c r="D499" s="27"/>
      <c r="E499" s="46"/>
      <c r="F499" s="46" t="str">
        <f t="shared" si="39"/>
        <v>/</v>
      </c>
      <c r="G499" s="47" t="str">
        <f t="shared" si="38"/>
        <v>/</v>
      </c>
      <c r="H499" s="37"/>
      <c r="I499" s="40"/>
      <c r="J499" s="39"/>
      <c r="K499" t="str">
        <f t="shared" si="35"/>
        <v/>
      </c>
      <c r="L499" t="str">
        <f t="shared" si="36"/>
        <v/>
      </c>
    </row>
    <row r="500" spans="1:12" x14ac:dyDescent="0.3">
      <c r="A500" s="27"/>
      <c r="B500" s="51" t="str">
        <f t="shared" si="37"/>
        <v/>
      </c>
      <c r="C500" s="30"/>
      <c r="D500" s="27"/>
      <c r="E500" s="46"/>
      <c r="F500" s="46" t="str">
        <f t="shared" si="39"/>
        <v>/</v>
      </c>
      <c r="G500" s="47" t="str">
        <f t="shared" si="38"/>
        <v>/</v>
      </c>
      <c r="H500" s="37"/>
      <c r="I500" s="40"/>
      <c r="J500" s="39"/>
      <c r="K500" t="str">
        <f t="shared" si="35"/>
        <v/>
      </c>
      <c r="L500" t="str">
        <f t="shared" si="36"/>
        <v/>
      </c>
    </row>
  </sheetData>
  <sheetProtection sheet="1" objects="1" scenarios="1"/>
  <autoFilter ref="A1:J500" xr:uid="{00000000-0009-0000-0000-000001000000}"/>
  <dataValidations count="3">
    <dataValidation type="list" allowBlank="1" showInputMessage="1" showErrorMessage="1" sqref="E2:E1048576" xr:uid="{00000000-0002-0000-0100-000000000000}">
      <formula1>"ENE,RES,EFF"</formula1>
    </dataValidation>
    <dataValidation type="list" allowBlank="1" showInputMessage="1" showErrorMessage="1" sqref="G1:H1048576" xr:uid="{00000000-0002-0000-0100-000001000000}">
      <formula1>"1,2,3,4"</formula1>
    </dataValidation>
    <dataValidation type="list" allowBlank="1" showInputMessage="1" showErrorMessage="1" sqref="F1:F1048576" xr:uid="{00000000-0002-0000-0100-000002000000}">
      <formula1>"IAA,Agri,/"</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P35"/>
  <sheetViews>
    <sheetView tabSelected="1" zoomScale="80" zoomScaleNormal="80" workbookViewId="0">
      <selection activeCell="K19" sqref="K19"/>
    </sheetView>
  </sheetViews>
  <sheetFormatPr baseColWidth="10" defaultRowHeight="14.4" x14ac:dyDescent="0.3"/>
  <cols>
    <col min="1" max="1" width="4.109375" customWidth="1"/>
    <col min="2" max="2" width="15" bestFit="1" customWidth="1"/>
    <col min="3" max="3" width="15.33203125" bestFit="1" customWidth="1"/>
    <col min="4" max="4" width="10.33203125" bestFit="1" customWidth="1"/>
    <col min="5" max="5" width="14.44140625" customWidth="1"/>
    <col min="6" max="6" width="10.77734375" customWidth="1"/>
    <col min="7" max="7" width="15.33203125" style="89" customWidth="1"/>
    <col min="8" max="8" width="6.109375" style="90" customWidth="1"/>
    <col min="9" max="9" width="10.33203125" style="89" bestFit="1" customWidth="1"/>
    <col min="11" max="11" width="30.33203125" bestFit="1" customWidth="1"/>
    <col min="12" max="12" width="15.77734375" bestFit="1" customWidth="1"/>
    <col min="13" max="13" width="12.6640625" bestFit="1" customWidth="1"/>
    <col min="14" max="14" width="21.33203125" bestFit="1" customWidth="1"/>
    <col min="15" max="15" width="5.6640625" bestFit="1" customWidth="1"/>
    <col min="16" max="16" width="5.33203125" bestFit="1" customWidth="1"/>
  </cols>
  <sheetData>
    <row r="1" spans="1:16" s="3" customFormat="1" ht="43.2" x14ac:dyDescent="0.3">
      <c r="A1" s="11" t="s">
        <v>161</v>
      </c>
      <c r="B1" s="12" t="s">
        <v>160</v>
      </c>
      <c r="C1" s="12" t="s">
        <v>156</v>
      </c>
      <c r="D1" s="12" t="s">
        <v>157</v>
      </c>
      <c r="E1" s="12" t="s">
        <v>158</v>
      </c>
      <c r="F1" s="12" t="s">
        <v>159</v>
      </c>
      <c r="G1" s="12" t="s">
        <v>205</v>
      </c>
      <c r="H1" s="12" t="s">
        <v>187</v>
      </c>
      <c r="I1" s="12" t="s">
        <v>188</v>
      </c>
      <c r="J1" s="71"/>
      <c r="K1" s="12" t="s">
        <v>182</v>
      </c>
      <c r="L1" s="12" t="s">
        <v>206</v>
      </c>
      <c r="M1" s="12" t="s">
        <v>183</v>
      </c>
      <c r="N1" s="12" t="s">
        <v>207</v>
      </c>
      <c r="O1" s="12" t="s">
        <v>187</v>
      </c>
      <c r="P1" s="12" t="s">
        <v>200</v>
      </c>
    </row>
    <row r="2" spans="1:16" x14ac:dyDescent="0.3">
      <c r="A2" s="13" t="s">
        <v>64</v>
      </c>
      <c r="B2" s="13" t="s">
        <v>94</v>
      </c>
      <c r="C2" s="13" t="s">
        <v>4</v>
      </c>
      <c r="D2" s="13" t="s">
        <v>4</v>
      </c>
      <c r="E2" s="13" t="s">
        <v>4</v>
      </c>
      <c r="F2" s="13" t="s">
        <v>4</v>
      </c>
      <c r="G2" s="13" t="s">
        <v>4</v>
      </c>
      <c r="H2" s="13" t="s">
        <v>4</v>
      </c>
      <c r="I2" s="13" t="s">
        <v>4</v>
      </c>
      <c r="K2" s="98" t="s">
        <v>165</v>
      </c>
      <c r="L2" s="81">
        <f>IFERROR(AVERAGEIFS(RawDATA_Cat_B!$I:$I,RawDATA_Cat_B!$B:$B,$K$12,RawDATA_Cat_B!$E:$E,"EFF"),"Année non spécifiée ou introuvable")</f>
        <v>4.7826086956521738</v>
      </c>
      <c r="M2" s="82">
        <f>IFERROR(AVERAGEIFS(RawDATA_Cat_B!$J:$J,RawDATA_Cat_B!$B:$B,$K$12,RawDATA_Cat_B!$E:$E,"EFF"),"Année non spécifiée ou introuvable")</f>
        <v>35.985869565217392</v>
      </c>
      <c r="N2" s="96">
        <f>L2/M2/PCI_CH4*1000</f>
        <v>13.370463515681944</v>
      </c>
      <c r="O2" s="78">
        <v>12.1</v>
      </c>
      <c r="P2" s="83">
        <f>COUNTIFS(RawDATA_Cat_B!$B:$B,$K$12,RawDATA_Cat_B!$E:$E,"EFF")</f>
        <v>23</v>
      </c>
    </row>
    <row r="3" spans="1:16" x14ac:dyDescent="0.3">
      <c r="A3" s="13" t="s">
        <v>65</v>
      </c>
      <c r="B3" s="13" t="s">
        <v>34</v>
      </c>
      <c r="C3" s="13" t="s">
        <v>4</v>
      </c>
      <c r="D3" s="13" t="s">
        <v>4</v>
      </c>
      <c r="E3" s="13" t="s">
        <v>4</v>
      </c>
      <c r="F3" s="13" t="s">
        <v>4</v>
      </c>
      <c r="G3" s="13" t="s">
        <v>4</v>
      </c>
      <c r="H3" s="13" t="s">
        <v>4</v>
      </c>
      <c r="I3" s="13" t="s">
        <v>4</v>
      </c>
      <c r="K3" s="91" t="s">
        <v>166</v>
      </c>
      <c r="L3" s="81">
        <f>IFERROR(AVERAGEIFS(RawDATA_Cat_B!$I:$I,RawDATA_Cat_B!$B:$B,$K$12,RawDATA_Cat_B!$E:$E,"ENE"),"Année non spécifiée ou introuvable")</f>
        <v>32.85</v>
      </c>
      <c r="M3" s="82">
        <f>IFERROR(AVERAGEIFS(RawDATA_Cat_B!$J:$J,RawDATA_Cat_B!$B:$B,$K$12,RawDATA_Cat_B!$E:$E,"ENE"),"Année non spécifiée ou introuvable")</f>
        <v>97.9375</v>
      </c>
      <c r="N3" s="79">
        <f>L3/M3/PCI_CH4*1000</f>
        <v>33.744265208352864</v>
      </c>
      <c r="O3" s="78">
        <v>3.85</v>
      </c>
      <c r="P3" s="83">
        <f>COUNTIFS(RawDATA_Cat_B!$B:$B,$K$12,RawDATA_Cat_B!$E:$E,"ENE")</f>
        <v>10</v>
      </c>
    </row>
    <row r="4" spans="1:16" x14ac:dyDescent="0.3">
      <c r="A4" s="13" t="s">
        <v>66</v>
      </c>
      <c r="B4" s="13" t="s">
        <v>38</v>
      </c>
      <c r="C4" s="13" t="s">
        <v>4</v>
      </c>
      <c r="D4" s="13" t="s">
        <v>4</v>
      </c>
      <c r="E4" s="13" t="s">
        <v>4</v>
      </c>
      <c r="F4" s="13" t="s">
        <v>4</v>
      </c>
      <c r="G4" s="13" t="s">
        <v>4</v>
      </c>
      <c r="H4" s="13" t="s">
        <v>4</v>
      </c>
      <c r="I4" s="13" t="s">
        <v>4</v>
      </c>
      <c r="K4" s="91" t="s">
        <v>167</v>
      </c>
      <c r="L4" s="79">
        <f>SUMPRODUCT(L5:L6,$P$5:$P$6)/SUM($P$5:$P$6)</f>
        <v>26.655394233598116</v>
      </c>
      <c r="M4" s="84">
        <f>SUMPRODUCT(M5:M6,$P$5:$P$6)/SUM($P$5:$P$6)</f>
        <v>90.145969210400011</v>
      </c>
      <c r="N4" s="79">
        <f>L4/M4/PCI_CH4*1000</f>
        <v>29.747632889632769</v>
      </c>
      <c r="O4" s="84">
        <f>SUMPRODUCT(O5:O6,$P$5:$P$6)/SUM($P$5:$P$6)</f>
        <v>5.4936363636363632</v>
      </c>
      <c r="P4" s="83">
        <f>COUNTIFS(RawDATA_Cat_B!$B:$B,$K$12,RawDATA_Cat_B!$E:$E,"RES")</f>
        <v>66</v>
      </c>
    </row>
    <row r="5" spans="1:16" x14ac:dyDescent="0.3">
      <c r="A5" s="14"/>
      <c r="B5" s="14" t="s">
        <v>216</v>
      </c>
      <c r="C5" s="14"/>
      <c r="D5" s="94">
        <v>1</v>
      </c>
      <c r="E5" s="94">
        <v>0</v>
      </c>
      <c r="F5" s="94">
        <f>1-D5-E5</f>
        <v>0</v>
      </c>
      <c r="G5" s="79">
        <f>((D5*$L$2+E5*$L$3+F5*$L$4)/(D5*$M$2+E5*$M$3+F5*$M$4))/Réf!$B$2*1000</f>
        <v>13.370463515681944</v>
      </c>
      <c r="H5" s="80">
        <f>D5*$O$2+E5*$O$3+F5*$O$4</f>
        <v>12.1</v>
      </c>
      <c r="I5" s="79">
        <f>((H5*Réf!$B$3)/(D5*$M$2+E5*$M$3+F5*$M$4))/PCI_CH4*1000</f>
        <v>16.913636347337658</v>
      </c>
      <c r="J5" s="95">
        <f>G5-I5</f>
        <v>-3.5431728316557134</v>
      </c>
      <c r="K5" s="92" t="s">
        <v>168</v>
      </c>
      <c r="L5" s="85">
        <f>IFERROR(AVERAGEIFS(RawDATA_Cat_B!$I:$I,RawDATA_Cat_B!$B:$B,$K$12,RawDATA_Cat_B!$F:$F,"Agri"),"Année non spécifiée ou introuvable")</f>
        <v>26.537916666666664</v>
      </c>
      <c r="M5" s="86">
        <f>IFERROR(AVERAGEIFS(RawDATA_Cat_B!$J:$J,RawDATA_Cat_B!$B:$B,$K$12,RawDATA_Cat_B!$F:$F,"Agri"),"Année non spécifiée ou introuvable")</f>
        <v>88.415250280056341</v>
      </c>
      <c r="N5" s="79">
        <f>L5/M5/PCI_CH4*1000</f>
        <v>30.196267288607846</v>
      </c>
      <c r="O5" s="78">
        <v>5.92</v>
      </c>
      <c r="P5" s="83">
        <f>COUNTIFS(RawDATA_Cat_B!$B:$B,$K$12,RawDATA_Cat_B!$F:$F,"Agri")</f>
        <v>24</v>
      </c>
    </row>
    <row r="6" spans="1:16" x14ac:dyDescent="0.3">
      <c r="A6" s="14"/>
      <c r="B6" s="14" t="s">
        <v>216</v>
      </c>
      <c r="C6" s="14"/>
      <c r="D6" s="94">
        <v>0</v>
      </c>
      <c r="E6" s="94">
        <v>0</v>
      </c>
      <c r="F6" s="94">
        <f t="shared" ref="F6:F35" si="0">1-D6-E6</f>
        <v>1</v>
      </c>
      <c r="G6" s="79">
        <f>((D6*$L$2+E6*$L$3+F6*$L$4)/(D6*$M$2+E6*$M$3+F6*$M$4))/Réf!$B$2*1000</f>
        <v>29.747632889632769</v>
      </c>
      <c r="H6" s="80">
        <f t="shared" ref="H6:H35" si="1">D6*$O$2+E6*$O$3+F6*$O$4</f>
        <v>5.4936363636363632</v>
      </c>
      <c r="I6" s="79">
        <f>((H6*Réf!$B$3)/(D6*$M$2+E6*$M$3+F6*$M$4))/PCI_CH4*1000</f>
        <v>3.0654710326625665</v>
      </c>
      <c r="J6" s="93">
        <f t="shared" ref="J6:J35" si="2">G6-I6</f>
        <v>26.682161856970204</v>
      </c>
      <c r="K6" s="92" t="s">
        <v>169</v>
      </c>
      <c r="L6" s="85">
        <f>IFERROR(SUMIFS(RawDATA_Cat_B!$K:$K,RawDATA_Cat_B!$B:$B,$K$12,RawDATA_Cat_B!$F:$F,"IAA")/SUMIFS(RawDATA_Cat_B!$G:$G,RawDATA_Cat_B!$B:$B,$K$12,RawDATA_Cat_B!$F:$F,"IAA"),"Année non spécifiée ou introuvable")</f>
        <v>26.722524271844666</v>
      </c>
      <c r="M6" s="86">
        <f>IFERROR(SUMIFS(RawDATA_Cat_B!$L:$L,RawDATA_Cat_B!$B:$B,$K$12,RawDATA_Cat_B!$F:$F,"IAA")/SUMIFS(RawDATA_Cat_B!$G:$G,RawDATA_Cat_B!$B:$B,$K$12,RawDATA_Cat_B!$F:$F,"IAA"),"Année non spécifiée ou introuvable")</f>
        <v>91.134951456310674</v>
      </c>
      <c r="N6" s="79">
        <f>L6/M6/PCI_CH4*1000</f>
        <v>29.498920892215633</v>
      </c>
      <c r="O6" s="78">
        <v>5.25</v>
      </c>
      <c r="P6" s="83">
        <f>COUNTIFS(RawDATA_Cat_B!$B:$B,$K$12,RawDATA_Cat_B!$F:$F,"IAA")</f>
        <v>42</v>
      </c>
    </row>
    <row r="7" spans="1:16" x14ac:dyDescent="0.3">
      <c r="A7" s="14"/>
      <c r="B7" s="14" t="s">
        <v>216</v>
      </c>
      <c r="C7" s="14"/>
      <c r="D7" s="94">
        <v>0</v>
      </c>
      <c r="E7" s="94">
        <v>1</v>
      </c>
      <c r="F7" s="94">
        <f t="shared" si="0"/>
        <v>0</v>
      </c>
      <c r="G7" s="79">
        <f>((D7*$L$2+E7*$L$3+F7*$L$4)/(D7*$M$2+E7*$M$3+F7*$M$4))/Réf!$B$2*1000</f>
        <v>33.744265208352864</v>
      </c>
      <c r="H7" s="80">
        <f t="shared" si="1"/>
        <v>3.85</v>
      </c>
      <c r="I7" s="79">
        <f>((H7*Réf!$B$3)/(D7*$M$2+E7*$M$3+F7*$M$4))/PCI_CH4*1000</f>
        <v>1.9774036689826258</v>
      </c>
      <c r="J7" s="93">
        <f>G7-I7</f>
        <v>31.76686153937024</v>
      </c>
      <c r="N7" s="93"/>
    </row>
    <row r="8" spans="1:16" x14ac:dyDescent="0.3">
      <c r="A8" s="14" t="s">
        <v>67</v>
      </c>
      <c r="B8" s="14" t="s">
        <v>95</v>
      </c>
      <c r="C8" s="14" t="s">
        <v>98</v>
      </c>
      <c r="D8" s="105">
        <v>0.75</v>
      </c>
      <c r="E8" s="105">
        <v>0.15</v>
      </c>
      <c r="F8" s="105">
        <v>0.1</v>
      </c>
      <c r="G8" s="79">
        <f>((D8*$L$2+E8*$L$3+F8*$L$4)/(D8*$M$2+E8*$M$3+F8*$M$4))/Réf!$B$2*1000</f>
        <v>22.186732875289582</v>
      </c>
      <c r="H8" s="80">
        <f t="shared" si="1"/>
        <v>10.201863636363637</v>
      </c>
      <c r="I8" s="79">
        <f>((H8*Réf!$B$3)/(D8*$M$2+E8*$M$3+F8*$M$4))/PCI_CH4*1000</f>
        <v>10.12281330161642</v>
      </c>
      <c r="J8" s="93">
        <f t="shared" ref="J8:J10" si="3">G8-I8</f>
        <v>12.063919573673163</v>
      </c>
      <c r="N8" s="93"/>
    </row>
    <row r="9" spans="1:16" x14ac:dyDescent="0.3">
      <c r="A9" s="14" t="s">
        <v>68</v>
      </c>
      <c r="B9" s="14" t="s">
        <v>95</v>
      </c>
      <c r="C9" s="14" t="s">
        <v>99</v>
      </c>
      <c r="D9" s="105">
        <v>0.75</v>
      </c>
      <c r="E9" s="105">
        <v>0.15</v>
      </c>
      <c r="F9" s="105">
        <v>0.1</v>
      </c>
      <c r="G9" s="79">
        <f>((D9*$L$2+E9*$L$3+F9*$L$4)/(D9*$M$2+E9*$M$3+F9*$M$4))/Réf!$B$2*1000</f>
        <v>22.186732875289582</v>
      </c>
      <c r="H9" s="80">
        <f t="shared" si="1"/>
        <v>10.201863636363637</v>
      </c>
      <c r="I9" s="79">
        <f>((H9*Réf!$B$3)/(D9*$M$2+E9*$M$3+F9*$M$4))/PCI_CH4*1000</f>
        <v>10.12281330161642</v>
      </c>
      <c r="J9" s="93">
        <f t="shared" si="3"/>
        <v>12.063919573673163</v>
      </c>
      <c r="N9" s="93"/>
    </row>
    <row r="10" spans="1:16" x14ac:dyDescent="0.3">
      <c r="A10" s="14" t="s">
        <v>69</v>
      </c>
      <c r="B10" s="14" t="s">
        <v>95</v>
      </c>
      <c r="C10" s="14" t="s">
        <v>100</v>
      </c>
      <c r="D10" s="105">
        <v>0.75</v>
      </c>
      <c r="E10" s="105">
        <v>0.15</v>
      </c>
      <c r="F10" s="105">
        <v>0.1</v>
      </c>
      <c r="G10" s="79">
        <f>((D10*$L$2+E10*$L$3+F10*$L$4)/(D10*$M$2+E10*$M$3+F10*$M$4))/Réf!$B$2*1000</f>
        <v>22.186732875289582</v>
      </c>
      <c r="H10" s="80">
        <f t="shared" si="1"/>
        <v>10.201863636363637</v>
      </c>
      <c r="I10" s="79">
        <f>((H10*Réf!$B$3)/(D10*$M$2+E10*$M$3+F10*$M$4))/PCI_CH4*1000</f>
        <v>10.12281330161642</v>
      </c>
      <c r="J10" s="93">
        <f t="shared" si="3"/>
        <v>12.063919573673163</v>
      </c>
      <c r="N10" s="93"/>
    </row>
    <row r="11" spans="1:16" x14ac:dyDescent="0.3">
      <c r="A11" s="14" t="s">
        <v>70</v>
      </c>
      <c r="B11" s="14" t="s">
        <v>95</v>
      </c>
      <c r="C11" s="14" t="s">
        <v>101</v>
      </c>
      <c r="D11" s="15">
        <v>0.75</v>
      </c>
      <c r="E11" s="15">
        <v>0.15</v>
      </c>
      <c r="F11" s="15">
        <f t="shared" si="0"/>
        <v>0.1</v>
      </c>
      <c r="G11" s="79">
        <f>((D11*$L$2+E11*$L$3+F11*$L$4)/(D11*$M$2+E11*$M$3+F11*$M$4))/Réf!$B$2*1000</f>
        <v>22.186732875289582</v>
      </c>
      <c r="H11" s="80">
        <f t="shared" si="1"/>
        <v>10.201863636363637</v>
      </c>
      <c r="I11" s="79">
        <f>((H11*Réf!$B$3)/(D11*$M$2+E11*$M$3+F11*$M$4))/PCI_CH4*1000</f>
        <v>10.12281330161642</v>
      </c>
      <c r="J11" s="93">
        <f t="shared" si="2"/>
        <v>12.063919573673163</v>
      </c>
      <c r="K11" s="17" t="s">
        <v>173</v>
      </c>
      <c r="L11" s="53"/>
      <c r="M11" s="53"/>
      <c r="N11" s="2"/>
      <c r="O11" s="2"/>
    </row>
    <row r="12" spans="1:16" x14ac:dyDescent="0.3">
      <c r="A12" s="14" t="s">
        <v>71</v>
      </c>
      <c r="B12" s="14" t="s">
        <v>95</v>
      </c>
      <c r="C12" s="14" t="s">
        <v>102</v>
      </c>
      <c r="D12" s="15">
        <v>0.15</v>
      </c>
      <c r="E12" s="15">
        <v>0.15</v>
      </c>
      <c r="F12" s="15">
        <f t="shared" si="0"/>
        <v>0.7</v>
      </c>
      <c r="G12" s="79">
        <f>((D12*$L$2+E12*$L$3+F12*$L$4)/(D12*$M$2+E12*$M$3+F12*$M$4))/Réf!$B$2*1000</f>
        <v>29.390754281378239</v>
      </c>
      <c r="H12" s="80">
        <f t="shared" si="1"/>
        <v>6.2380454545454542</v>
      </c>
      <c r="I12" s="79">
        <f>((H12*Réf!$B$3)/(D12*$M$2+E12*$M$3+F12*$M$4))/PCI_CH4*1000</f>
        <v>3.7718764647716569</v>
      </c>
      <c r="J12" s="93">
        <f t="shared" si="2"/>
        <v>25.618877816606581</v>
      </c>
      <c r="K12" s="87">
        <v>2021</v>
      </c>
      <c r="L12" s="54"/>
      <c r="M12" s="53"/>
    </row>
    <row r="13" spans="1:16" x14ac:dyDescent="0.3">
      <c r="A13" s="14" t="s">
        <v>72</v>
      </c>
      <c r="B13" s="14" t="s">
        <v>95</v>
      </c>
      <c r="C13" s="14" t="s">
        <v>103</v>
      </c>
      <c r="D13" s="15">
        <v>0.15</v>
      </c>
      <c r="E13" s="15">
        <v>0.15</v>
      </c>
      <c r="F13" s="15">
        <f t="shared" si="0"/>
        <v>0.7</v>
      </c>
      <c r="G13" s="79">
        <f>((D13*$L$2+E13*$L$3+F13*$L$4)/(D13*$M$2+E13*$M$3+F13*$M$4))/Réf!$B$2*1000</f>
        <v>29.390754281378239</v>
      </c>
      <c r="H13" s="80">
        <f t="shared" si="1"/>
        <v>6.2380454545454542</v>
      </c>
      <c r="I13" s="79">
        <f>((H13*Réf!$B$3)/(D13*$M$2+E13*$M$3+F13*$M$4))/PCI_CH4*1000</f>
        <v>3.7718764647716569</v>
      </c>
      <c r="J13" s="93">
        <f t="shared" si="2"/>
        <v>25.618877816606581</v>
      </c>
    </row>
    <row r="14" spans="1:16" x14ac:dyDescent="0.3">
      <c r="A14" s="14" t="s">
        <v>73</v>
      </c>
      <c r="B14" s="14" t="s">
        <v>95</v>
      </c>
      <c r="C14" s="14" t="s">
        <v>104</v>
      </c>
      <c r="D14" s="15">
        <v>0.15</v>
      </c>
      <c r="E14" s="15">
        <v>0.15</v>
      </c>
      <c r="F14" s="15">
        <f t="shared" si="0"/>
        <v>0.7</v>
      </c>
      <c r="G14" s="79">
        <f>((D14*$L$2+E14*$L$3+F14*$L$4)/(D14*$M$2+E14*$M$3+F14*$M$4))/Réf!$B$2*1000</f>
        <v>29.390754281378239</v>
      </c>
      <c r="H14" s="80">
        <f t="shared" si="1"/>
        <v>6.2380454545454542</v>
      </c>
      <c r="I14" s="79">
        <f>((H14*Réf!$B$3)/(D14*$M$2+E14*$M$3+F14*$M$4))/PCI_CH4*1000</f>
        <v>3.7718764647716569</v>
      </c>
      <c r="J14" s="93">
        <f t="shared" si="2"/>
        <v>25.618877816606581</v>
      </c>
      <c r="K14" s="98" t="s">
        <v>209</v>
      </c>
      <c r="N14" s="95">
        <f>N2-J5</f>
        <v>16.913636347337658</v>
      </c>
    </row>
    <row r="15" spans="1:16" x14ac:dyDescent="0.3">
      <c r="A15" s="14" t="s">
        <v>74</v>
      </c>
      <c r="B15" s="14" t="s">
        <v>95</v>
      </c>
      <c r="C15" s="14" t="s">
        <v>105</v>
      </c>
      <c r="D15" s="15">
        <v>0.15</v>
      </c>
      <c r="E15" s="15">
        <v>0.15</v>
      </c>
      <c r="F15" s="15">
        <f t="shared" si="0"/>
        <v>0.7</v>
      </c>
      <c r="G15" s="79">
        <f>((D15*$L$2+E15*$L$3+F15*$L$4)/(D15*$M$2+E15*$M$3+F15*$M$4))/Réf!$B$2*1000</f>
        <v>29.390754281378239</v>
      </c>
      <c r="H15" s="80">
        <f t="shared" si="1"/>
        <v>6.2380454545454542</v>
      </c>
      <c r="I15" s="79">
        <f>((H15*Réf!$B$3)/(D15*$M$2+E15*$M$3+F15*$M$4))/PCI_CH4*1000</f>
        <v>3.7718764647716569</v>
      </c>
      <c r="J15" s="93">
        <f t="shared" si="2"/>
        <v>25.618877816606581</v>
      </c>
    </row>
    <row r="16" spans="1:16" x14ac:dyDescent="0.3">
      <c r="A16" s="13" t="s">
        <v>75</v>
      </c>
      <c r="B16" s="13" t="s">
        <v>95</v>
      </c>
      <c r="C16" s="13" t="s">
        <v>106</v>
      </c>
      <c r="D16" s="16">
        <v>0.75</v>
      </c>
      <c r="E16" s="16">
        <v>0.15</v>
      </c>
      <c r="F16" s="16">
        <f t="shared" si="0"/>
        <v>0.1</v>
      </c>
      <c r="G16" s="79">
        <f>((D16*$L$2+E16*$L$3+F16*$L$4)/(D16*$M$2+E16*$M$3+F16*$M$4))/Réf!$B$2*1000</f>
        <v>22.186732875289582</v>
      </c>
      <c r="H16" s="80">
        <f t="shared" si="1"/>
        <v>10.201863636363637</v>
      </c>
      <c r="I16" s="79">
        <f>((H16*Réf!$B$3)/(D16*$M$2+E16*$M$3+F16*$M$4))/PCI_CH4*1000</f>
        <v>10.12281330161642</v>
      </c>
      <c r="J16" s="93">
        <f t="shared" si="2"/>
        <v>12.063919573673163</v>
      </c>
    </row>
    <row r="17" spans="1:15" x14ac:dyDescent="0.3">
      <c r="A17" s="13" t="s">
        <v>76</v>
      </c>
      <c r="B17" s="13" t="s">
        <v>95</v>
      </c>
      <c r="C17" s="13" t="s">
        <v>102</v>
      </c>
      <c r="D17" s="16">
        <v>0.15</v>
      </c>
      <c r="E17" s="16">
        <v>0.15</v>
      </c>
      <c r="F17" s="16">
        <f t="shared" ref="F17" si="4">1-D17-E17</f>
        <v>0.7</v>
      </c>
      <c r="G17" s="79">
        <f>((D17*$L$2+E17*$L$3+F17*$L$4)/(D17*$M$2+E17*$M$3+F17*$M$4))/Réf!$B$2*1000</f>
        <v>29.390754281378239</v>
      </c>
      <c r="H17" s="80">
        <f t="shared" si="1"/>
        <v>6.2380454545454542</v>
      </c>
      <c r="I17" s="79">
        <f>((H17*Réf!$B$3)/(D17*$M$2+E17*$M$3+F17*$M$4))/PCI_CH4*1000</f>
        <v>3.7718764647716569</v>
      </c>
      <c r="J17" s="93">
        <f t="shared" si="2"/>
        <v>25.618877816606581</v>
      </c>
    </row>
    <row r="18" spans="1:15" x14ac:dyDescent="0.3">
      <c r="A18" s="13" t="s">
        <v>77</v>
      </c>
      <c r="B18" s="13" t="s">
        <v>95</v>
      </c>
      <c r="C18" s="13" t="s">
        <v>103</v>
      </c>
      <c r="D18" s="16">
        <v>0.15</v>
      </c>
      <c r="E18" s="16">
        <v>0.15</v>
      </c>
      <c r="F18" s="16">
        <f t="shared" si="0"/>
        <v>0.7</v>
      </c>
      <c r="G18" s="79">
        <f>((D18*$L$2+E18*$L$3+F18*$L$4)/(D18*$M$2+E18*$M$3+F18*$M$4))/Réf!$B$2*1000</f>
        <v>29.390754281378239</v>
      </c>
      <c r="H18" s="80">
        <f t="shared" si="1"/>
        <v>6.2380454545454542</v>
      </c>
      <c r="I18" s="79">
        <f>((H18*Réf!$B$3)/(D18*$M$2+E18*$M$3+F18*$M$4))/PCI_CH4*1000</f>
        <v>3.7718764647716569</v>
      </c>
      <c r="J18" s="93">
        <f t="shared" si="2"/>
        <v>25.618877816606581</v>
      </c>
    </row>
    <row r="19" spans="1:15" x14ac:dyDescent="0.3">
      <c r="A19" s="13" t="s">
        <v>78</v>
      </c>
      <c r="B19" s="13" t="s">
        <v>95</v>
      </c>
      <c r="C19" s="13" t="s">
        <v>104</v>
      </c>
      <c r="D19" s="16">
        <v>0.15</v>
      </c>
      <c r="E19" s="16">
        <v>0.15</v>
      </c>
      <c r="F19" s="16">
        <f t="shared" si="0"/>
        <v>0.7</v>
      </c>
      <c r="G19" s="79">
        <f>((D19*$L$2+E19*$L$3+F19*$L$4)/(D19*$M$2+E19*$M$3+F19*$M$4))/Réf!$B$2*1000</f>
        <v>29.390754281378239</v>
      </c>
      <c r="H19" s="80">
        <f t="shared" si="1"/>
        <v>6.2380454545454542</v>
      </c>
      <c r="I19" s="79">
        <f>((H19*Réf!$B$3)/(D19*$M$2+E19*$M$3+F19*$M$4))/PCI_CH4*1000</f>
        <v>3.7718764647716569</v>
      </c>
      <c r="J19" s="93">
        <f t="shared" si="2"/>
        <v>25.618877816606581</v>
      </c>
    </row>
    <row r="20" spans="1:15" x14ac:dyDescent="0.3">
      <c r="A20" s="13" t="s">
        <v>79</v>
      </c>
      <c r="B20" s="13" t="s">
        <v>95</v>
      </c>
      <c r="C20" s="13" t="s">
        <v>105</v>
      </c>
      <c r="D20" s="16">
        <v>0.15</v>
      </c>
      <c r="E20" s="16">
        <v>0.15</v>
      </c>
      <c r="F20" s="16">
        <f t="shared" si="0"/>
        <v>0.7</v>
      </c>
      <c r="G20" s="79">
        <f>((D20*$L$2+E20*$L$3+F20*$L$4)/(D20*$M$2+E20*$M$3+F20*$M$4))/Réf!$B$2*1000</f>
        <v>29.390754281378239</v>
      </c>
      <c r="H20" s="80">
        <f t="shared" si="1"/>
        <v>6.2380454545454542</v>
      </c>
      <c r="I20" s="79">
        <f>((H20*Réf!$B$3)/(D20*$M$2+E20*$M$3+F20*$M$4))/PCI_CH4*1000</f>
        <v>3.7718764647716569</v>
      </c>
      <c r="J20" s="93">
        <f t="shared" si="2"/>
        <v>25.618877816606581</v>
      </c>
    </row>
    <row r="21" spans="1:15" x14ac:dyDescent="0.3">
      <c r="A21" s="14" t="s">
        <v>80</v>
      </c>
      <c r="B21" s="14" t="s">
        <v>95</v>
      </c>
      <c r="C21" s="14" t="s">
        <v>106</v>
      </c>
      <c r="D21" s="15">
        <v>0.75</v>
      </c>
      <c r="E21" s="15">
        <v>0.15</v>
      </c>
      <c r="F21" s="15">
        <f t="shared" si="0"/>
        <v>0.1</v>
      </c>
      <c r="G21" s="79">
        <f>((D21*$L$2+E21*$L$3+F21*$L$4)/(D21*$M$2+E21*$M$3+F21*$M$4))/Réf!$B$2*1000</f>
        <v>22.186732875289582</v>
      </c>
      <c r="H21" s="80">
        <f t="shared" si="1"/>
        <v>10.201863636363637</v>
      </c>
      <c r="I21" s="79">
        <f>((H21*Réf!$B$3)/(D21*$M$2+E21*$M$3+F21*$M$4))/PCI_CH4*1000</f>
        <v>10.12281330161642</v>
      </c>
      <c r="J21" s="93">
        <f t="shared" si="2"/>
        <v>12.063919573673163</v>
      </c>
      <c r="N21" s="55"/>
      <c r="O21" s="55"/>
    </row>
    <row r="22" spans="1:15" x14ac:dyDescent="0.3">
      <c r="A22" s="14" t="s">
        <v>81</v>
      </c>
      <c r="B22" s="14" t="s">
        <v>95</v>
      </c>
      <c r="C22" s="14" t="s">
        <v>102</v>
      </c>
      <c r="D22" s="15">
        <v>0.15</v>
      </c>
      <c r="E22" s="15">
        <v>0.15</v>
      </c>
      <c r="F22" s="15">
        <f t="shared" si="0"/>
        <v>0.7</v>
      </c>
      <c r="G22" s="79">
        <f>((D22*$L$2+E22*$L$3+F22*$L$4)/(D22*$M$2+E22*$M$3+F22*$M$4))/Réf!$B$2*1000</f>
        <v>29.390754281378239</v>
      </c>
      <c r="H22" s="80">
        <f t="shared" si="1"/>
        <v>6.2380454545454542</v>
      </c>
      <c r="I22" s="79">
        <f>((H22*Réf!$B$3)/(D22*$M$2+E22*$M$3+F22*$M$4))/PCI_CH4*1000</f>
        <v>3.7718764647716569</v>
      </c>
      <c r="J22" s="93">
        <f t="shared" si="2"/>
        <v>25.618877816606581</v>
      </c>
    </row>
    <row r="23" spans="1:15" x14ac:dyDescent="0.3">
      <c r="A23" s="14" t="s">
        <v>82</v>
      </c>
      <c r="B23" s="14" t="s">
        <v>95</v>
      </c>
      <c r="C23" s="14" t="s">
        <v>103</v>
      </c>
      <c r="D23" s="15">
        <v>0.15</v>
      </c>
      <c r="E23" s="15">
        <v>0.15</v>
      </c>
      <c r="F23" s="15">
        <f t="shared" si="0"/>
        <v>0.7</v>
      </c>
      <c r="G23" s="79">
        <f>((D23*$L$2+E23*$L$3+F23*$L$4)/(D23*$M$2+E23*$M$3+F23*$M$4))/Réf!$B$2*1000</f>
        <v>29.390754281378239</v>
      </c>
      <c r="H23" s="80">
        <f t="shared" si="1"/>
        <v>6.2380454545454542</v>
      </c>
      <c r="I23" s="79">
        <f>((H23*Réf!$B$3)/(D23*$M$2+E23*$M$3+F23*$M$4))/PCI_CH4*1000</f>
        <v>3.7718764647716569</v>
      </c>
      <c r="J23" s="93">
        <f t="shared" si="2"/>
        <v>25.618877816606581</v>
      </c>
      <c r="N23" s="2"/>
      <c r="O23" s="2"/>
    </row>
    <row r="24" spans="1:15" x14ac:dyDescent="0.3">
      <c r="A24" s="14" t="s">
        <v>83</v>
      </c>
      <c r="B24" s="14" t="s">
        <v>95</v>
      </c>
      <c r="C24" s="14" t="s">
        <v>104</v>
      </c>
      <c r="D24" s="15">
        <v>0.15</v>
      </c>
      <c r="E24" s="15">
        <v>0.15</v>
      </c>
      <c r="F24" s="15">
        <f t="shared" si="0"/>
        <v>0.7</v>
      </c>
      <c r="G24" s="79">
        <f>((D24*$L$2+E24*$L$3+F24*$L$4)/(D24*$M$2+E24*$M$3+F24*$M$4))/Réf!$B$2*1000</f>
        <v>29.390754281378239</v>
      </c>
      <c r="H24" s="80">
        <f t="shared" si="1"/>
        <v>6.2380454545454542</v>
      </c>
      <c r="I24" s="79">
        <f>((H24*Réf!$B$3)/(D24*$M$2+E24*$M$3+F24*$M$4))/PCI_CH4*1000</f>
        <v>3.7718764647716569</v>
      </c>
      <c r="J24" s="93">
        <f t="shared" si="2"/>
        <v>25.618877816606581</v>
      </c>
    </row>
    <row r="25" spans="1:15" x14ac:dyDescent="0.3">
      <c r="A25" s="14" t="s">
        <v>84</v>
      </c>
      <c r="B25" s="14" t="s">
        <v>95</v>
      </c>
      <c r="C25" s="14" t="s">
        <v>105</v>
      </c>
      <c r="D25" s="15">
        <v>0.15</v>
      </c>
      <c r="E25" s="15">
        <v>0.15</v>
      </c>
      <c r="F25" s="15">
        <f t="shared" si="0"/>
        <v>0.7</v>
      </c>
      <c r="G25" s="79">
        <f>((D25*$L$2+E25*$L$3+F25*$L$4)/(D25*$M$2+E25*$M$3+F25*$M$4))/Réf!$B$2*1000</f>
        <v>29.390754281378239</v>
      </c>
      <c r="H25" s="80">
        <f t="shared" si="1"/>
        <v>6.2380454545454542</v>
      </c>
      <c r="I25" s="79">
        <f>((H25*Réf!$B$3)/(D25*$M$2+E25*$M$3+F25*$M$4))/PCI_CH4*1000</f>
        <v>3.7718764647716569</v>
      </c>
      <c r="J25" s="93">
        <f t="shared" si="2"/>
        <v>25.618877816606581</v>
      </c>
    </row>
    <row r="26" spans="1:15" x14ac:dyDescent="0.3">
      <c r="A26" s="13" t="s">
        <v>85</v>
      </c>
      <c r="B26" s="13" t="s">
        <v>95</v>
      </c>
      <c r="C26" s="13" t="s">
        <v>106</v>
      </c>
      <c r="D26" s="16">
        <v>0.75</v>
      </c>
      <c r="E26" s="16">
        <v>0.15</v>
      </c>
      <c r="F26" s="16">
        <f t="shared" si="0"/>
        <v>0.1</v>
      </c>
      <c r="G26" s="79">
        <f>((D26*$L$2+E26*$L$3+F26*$L$4)/(D26*$M$2+E26*$M$3+F26*$M$4))/Réf!$B$2*1000</f>
        <v>22.186732875289582</v>
      </c>
      <c r="H26" s="80">
        <f t="shared" si="1"/>
        <v>10.201863636363637</v>
      </c>
      <c r="I26" s="79">
        <f>((H26*Réf!$B$3)/(D26*$M$2+E26*$M$3+F26*$M$4))/PCI_CH4*1000</f>
        <v>10.12281330161642</v>
      </c>
      <c r="J26" s="93">
        <f t="shared" si="2"/>
        <v>12.063919573673163</v>
      </c>
    </row>
    <row r="27" spans="1:15" x14ac:dyDescent="0.3">
      <c r="A27" s="13" t="s">
        <v>86</v>
      </c>
      <c r="B27" s="13" t="s">
        <v>95</v>
      </c>
      <c r="C27" s="13" t="s">
        <v>102</v>
      </c>
      <c r="D27" s="16">
        <v>0.15</v>
      </c>
      <c r="E27" s="16">
        <v>0.15</v>
      </c>
      <c r="F27" s="16">
        <f t="shared" si="0"/>
        <v>0.7</v>
      </c>
      <c r="G27" s="79">
        <f>((D27*$L$2+E27*$L$3+F27*$L$4)/(D27*$M$2+E27*$M$3+F27*$M$4))/Réf!$B$2*1000</f>
        <v>29.390754281378239</v>
      </c>
      <c r="H27" s="80">
        <f t="shared" si="1"/>
        <v>6.2380454545454542</v>
      </c>
      <c r="I27" s="79">
        <f>((H27*Réf!$B$3)/(D27*$M$2+E27*$M$3+F27*$M$4))/PCI_CH4*1000</f>
        <v>3.7718764647716569</v>
      </c>
      <c r="J27" s="93">
        <f t="shared" si="2"/>
        <v>25.618877816606581</v>
      </c>
    </row>
    <row r="28" spans="1:15" x14ac:dyDescent="0.3">
      <c r="A28" s="13" t="s">
        <v>87</v>
      </c>
      <c r="B28" s="13" t="s">
        <v>95</v>
      </c>
      <c r="C28" s="13" t="s">
        <v>103</v>
      </c>
      <c r="D28" s="16">
        <v>0.15</v>
      </c>
      <c r="E28" s="16">
        <v>0.15</v>
      </c>
      <c r="F28" s="16">
        <f t="shared" si="0"/>
        <v>0.7</v>
      </c>
      <c r="G28" s="79">
        <f>((D28*$L$2+E28*$L$3+F28*$L$4)/(D28*$M$2+E28*$M$3+F28*$M$4))/Réf!$B$2*1000</f>
        <v>29.390754281378239</v>
      </c>
      <c r="H28" s="80">
        <f t="shared" si="1"/>
        <v>6.2380454545454542</v>
      </c>
      <c r="I28" s="79">
        <f>((H28*Réf!$B$3)/(D28*$M$2+E28*$M$3+F28*$M$4))/PCI_CH4*1000</f>
        <v>3.7718764647716569</v>
      </c>
      <c r="J28" s="93">
        <f t="shared" si="2"/>
        <v>25.618877816606581</v>
      </c>
    </row>
    <row r="29" spans="1:15" x14ac:dyDescent="0.3">
      <c r="A29" s="13" t="s">
        <v>88</v>
      </c>
      <c r="B29" s="13" t="s">
        <v>95</v>
      </c>
      <c r="C29" s="13" t="s">
        <v>104</v>
      </c>
      <c r="D29" s="16">
        <v>0.15</v>
      </c>
      <c r="E29" s="16">
        <v>0.15</v>
      </c>
      <c r="F29" s="16">
        <f t="shared" si="0"/>
        <v>0.7</v>
      </c>
      <c r="G29" s="79">
        <f>((D29*$L$2+E29*$L$3+F29*$L$4)/(D29*$M$2+E29*$M$3+F29*$M$4))/Réf!$B$2*1000</f>
        <v>29.390754281378239</v>
      </c>
      <c r="H29" s="80">
        <f t="shared" si="1"/>
        <v>6.2380454545454542</v>
      </c>
      <c r="I29" s="79">
        <f>((H29*Réf!$B$3)/(D29*$M$2+E29*$M$3+F29*$M$4))/PCI_CH4*1000</f>
        <v>3.7718764647716569</v>
      </c>
      <c r="J29" s="93">
        <f t="shared" si="2"/>
        <v>25.618877816606581</v>
      </c>
    </row>
    <row r="30" spans="1:15" x14ac:dyDescent="0.3">
      <c r="A30" s="13" t="s">
        <v>89</v>
      </c>
      <c r="B30" s="13" t="s">
        <v>95</v>
      </c>
      <c r="C30" s="13" t="s">
        <v>105</v>
      </c>
      <c r="D30" s="16">
        <v>0.15</v>
      </c>
      <c r="E30" s="16">
        <v>0.15</v>
      </c>
      <c r="F30" s="16">
        <f t="shared" si="0"/>
        <v>0.7</v>
      </c>
      <c r="G30" s="79">
        <f>((D30*$L$2+E30*$L$3+F30*$L$4)/(D30*$M$2+E30*$M$3+F30*$M$4))/Réf!$B$2*1000</f>
        <v>29.390754281378239</v>
      </c>
      <c r="H30" s="80">
        <f t="shared" si="1"/>
        <v>6.2380454545454542</v>
      </c>
      <c r="I30" s="79">
        <f>((H30*Réf!$B$3)/(D30*$M$2+E30*$M$3+F30*$M$4))/PCI_CH4*1000</f>
        <v>3.7718764647716569</v>
      </c>
      <c r="J30" s="93">
        <f t="shared" si="2"/>
        <v>25.618877816606581</v>
      </c>
    </row>
    <row r="31" spans="1:15" x14ac:dyDescent="0.3">
      <c r="A31" s="14" t="s">
        <v>90</v>
      </c>
      <c r="B31" s="14" t="s">
        <v>95</v>
      </c>
      <c r="C31" s="14" t="s">
        <v>106</v>
      </c>
      <c r="D31" s="15">
        <v>0.75</v>
      </c>
      <c r="E31" s="15">
        <v>0.15</v>
      </c>
      <c r="F31" s="15">
        <f t="shared" si="0"/>
        <v>0.1</v>
      </c>
      <c r="G31" s="79">
        <f>((D31*$L$2+E31*$L$3+F31*$L$4)/(D31*$M$2+E31*$M$3+F31*$M$4))/Réf!$B$2*1000</f>
        <v>22.186732875289582</v>
      </c>
      <c r="H31" s="80">
        <f t="shared" si="1"/>
        <v>10.201863636363637</v>
      </c>
      <c r="I31" s="79">
        <f>((H31*Réf!$B$3)/(D31*$M$2+E31*$M$3+F31*$M$4))/PCI_CH4*1000</f>
        <v>10.12281330161642</v>
      </c>
      <c r="J31" s="93">
        <f t="shared" si="2"/>
        <v>12.063919573673163</v>
      </c>
    </row>
    <row r="32" spans="1:15" x14ac:dyDescent="0.3">
      <c r="A32" s="14" t="s">
        <v>91</v>
      </c>
      <c r="B32" s="14" t="s">
        <v>95</v>
      </c>
      <c r="C32" s="14" t="s">
        <v>102</v>
      </c>
      <c r="D32" s="15">
        <v>0.15</v>
      </c>
      <c r="E32" s="15">
        <v>0.15</v>
      </c>
      <c r="F32" s="15">
        <f t="shared" si="0"/>
        <v>0.7</v>
      </c>
      <c r="G32" s="79">
        <f>((D32*$L$2+E32*$L$3+F32*$L$4)/(D32*$M$2+E32*$M$3+F32*$M$4))/Réf!$B$2*1000</f>
        <v>29.390754281378239</v>
      </c>
      <c r="H32" s="80">
        <f t="shared" si="1"/>
        <v>6.2380454545454542</v>
      </c>
      <c r="I32" s="79">
        <f>((H32*Réf!$B$3)/(D32*$M$2+E32*$M$3+F32*$M$4))/PCI_CH4*1000</f>
        <v>3.7718764647716569</v>
      </c>
      <c r="J32" s="93">
        <f t="shared" si="2"/>
        <v>25.618877816606581</v>
      </c>
    </row>
    <row r="33" spans="1:10" x14ac:dyDescent="0.3">
      <c r="A33" s="14" t="s">
        <v>92</v>
      </c>
      <c r="B33" s="14" t="s">
        <v>95</v>
      </c>
      <c r="C33" s="14" t="s">
        <v>103</v>
      </c>
      <c r="D33" s="15">
        <v>0.15</v>
      </c>
      <c r="E33" s="15">
        <v>0.15</v>
      </c>
      <c r="F33" s="15">
        <f t="shared" si="0"/>
        <v>0.7</v>
      </c>
      <c r="G33" s="79">
        <f>((D33*$L$2+E33*$L$3+F33*$L$4)/(D33*$M$2+E33*$M$3+F33*$M$4))/Réf!$B$2*1000</f>
        <v>29.390754281378239</v>
      </c>
      <c r="H33" s="80">
        <f t="shared" si="1"/>
        <v>6.2380454545454542</v>
      </c>
      <c r="I33" s="79">
        <f>((H33*Réf!$B$3)/(D33*$M$2+E33*$M$3+F33*$M$4))/PCI_CH4*1000</f>
        <v>3.7718764647716569</v>
      </c>
      <c r="J33" s="93">
        <f t="shared" si="2"/>
        <v>25.618877816606581</v>
      </c>
    </row>
    <row r="34" spans="1:10" x14ac:dyDescent="0.3">
      <c r="A34" s="14" t="s">
        <v>93</v>
      </c>
      <c r="B34" s="14" t="s">
        <v>95</v>
      </c>
      <c r="C34" s="14" t="s">
        <v>104</v>
      </c>
      <c r="D34" s="15">
        <v>0.15</v>
      </c>
      <c r="E34" s="15">
        <v>0.15</v>
      </c>
      <c r="F34" s="15">
        <f t="shared" si="0"/>
        <v>0.7</v>
      </c>
      <c r="G34" s="79">
        <f>((D34*$L$2+E34*$L$3+F34*$L$4)/(D34*$M$2+E34*$M$3+F34*$M$4))/Réf!$B$2*1000</f>
        <v>29.390754281378239</v>
      </c>
      <c r="H34" s="80">
        <f t="shared" si="1"/>
        <v>6.2380454545454542</v>
      </c>
      <c r="I34" s="79">
        <f>((H34*Réf!$B$3)/(D34*$M$2+E34*$M$3+F34*$M$4))/PCI_CH4*1000</f>
        <v>3.7718764647716569</v>
      </c>
      <c r="J34" s="93">
        <f t="shared" si="2"/>
        <v>25.618877816606581</v>
      </c>
    </row>
    <row r="35" spans="1:10" x14ac:dyDescent="0.3">
      <c r="A35" s="14" t="s">
        <v>96</v>
      </c>
      <c r="B35" s="14" t="s">
        <v>95</v>
      </c>
      <c r="C35" s="14" t="s">
        <v>105</v>
      </c>
      <c r="D35" s="15">
        <v>0.15</v>
      </c>
      <c r="E35" s="15">
        <v>0.15</v>
      </c>
      <c r="F35" s="15">
        <f t="shared" si="0"/>
        <v>0.7</v>
      </c>
      <c r="G35" s="79">
        <f>((D35*$L$2+E35*$L$3+F35*$L$4)/(D35*$M$2+E35*$M$3+F35*$M$4))/Réf!$B$2*1000</f>
        <v>29.390754281378239</v>
      </c>
      <c r="H35" s="80">
        <f t="shared" si="1"/>
        <v>6.2380454545454542</v>
      </c>
      <c r="I35" s="79">
        <f>((H35*Réf!$B$3)/(D35*$M$2+E35*$M$3+F35*$M$4))/PCI_CH4*1000</f>
        <v>3.7718764647716569</v>
      </c>
      <c r="J35" s="93">
        <f t="shared" si="2"/>
        <v>25.618877816606581</v>
      </c>
    </row>
  </sheetData>
  <pageMargins left="0.7" right="0.7" top="0.75" bottom="0.75" header="0.3" footer="0.3"/>
  <pageSetup paperSize="9" orientation="portrait" horizontalDpi="4294967295" verticalDpi="4294967295"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6603C1-AA48-1E4E-BA84-5B7C1579F4F5}">
  <sheetPr>
    <tabColor theme="9" tint="0.39997558519241921"/>
  </sheetPr>
  <dimension ref="A1:R32"/>
  <sheetViews>
    <sheetView zoomScale="70" zoomScaleNormal="70" workbookViewId="0">
      <selection activeCell="K30" sqref="K30"/>
    </sheetView>
  </sheetViews>
  <sheetFormatPr baseColWidth="10" defaultRowHeight="14.4" x14ac:dyDescent="0.3"/>
  <cols>
    <col min="1" max="1" width="4.109375" customWidth="1"/>
    <col min="2" max="2" width="15" bestFit="1" customWidth="1"/>
    <col min="3" max="3" width="15.33203125" bestFit="1" customWidth="1"/>
    <col min="4" max="4" width="10.33203125" bestFit="1" customWidth="1"/>
    <col min="5" max="5" width="14.44140625" customWidth="1"/>
    <col min="6" max="6" width="10.77734375" customWidth="1"/>
    <col min="7" max="7" width="15.33203125" style="89" customWidth="1"/>
    <col min="8" max="8" width="6.109375" style="90" customWidth="1"/>
    <col min="9" max="9" width="10.33203125" style="89" bestFit="1" customWidth="1"/>
    <col min="10" max="10" width="14.44140625" customWidth="1"/>
    <col min="11" max="11" width="30.33203125" bestFit="1" customWidth="1"/>
    <col min="12" max="12" width="15.77734375" bestFit="1" customWidth="1"/>
    <col min="13" max="13" width="12.6640625" bestFit="1" customWidth="1"/>
    <col min="14" max="14" width="21.33203125" bestFit="1" customWidth="1"/>
    <col min="15" max="15" width="5.6640625" bestFit="1" customWidth="1"/>
    <col min="16" max="16" width="5.33203125" bestFit="1" customWidth="1"/>
  </cols>
  <sheetData>
    <row r="1" spans="1:18" s="3" customFormat="1" ht="43.2" x14ac:dyDescent="0.3">
      <c r="A1" s="11" t="s">
        <v>161</v>
      </c>
      <c r="B1" s="12" t="s">
        <v>160</v>
      </c>
      <c r="C1" s="12" t="s">
        <v>156</v>
      </c>
      <c r="D1" s="12" t="s">
        <v>157</v>
      </c>
      <c r="E1" s="12" t="s">
        <v>158</v>
      </c>
      <c r="F1" s="12" t="s">
        <v>159</v>
      </c>
      <c r="G1" s="12" t="s">
        <v>205</v>
      </c>
      <c r="H1" s="12" t="s">
        <v>187</v>
      </c>
      <c r="I1" s="12" t="s">
        <v>188</v>
      </c>
      <c r="J1" s="12" t="s">
        <v>210</v>
      </c>
      <c r="K1" s="12" t="s">
        <v>182</v>
      </c>
      <c r="L1" s="12" t="s">
        <v>206</v>
      </c>
      <c r="M1" s="12" t="s">
        <v>183</v>
      </c>
      <c r="N1" s="12" t="s">
        <v>207</v>
      </c>
      <c r="O1" s="12" t="s">
        <v>187</v>
      </c>
      <c r="P1" s="12" t="s">
        <v>200</v>
      </c>
      <c r="R1" s="3" t="s">
        <v>215</v>
      </c>
    </row>
    <row r="2" spans="1:18" x14ac:dyDescent="0.3">
      <c r="A2" s="13" t="s">
        <v>64</v>
      </c>
      <c r="B2" s="13" t="s">
        <v>94</v>
      </c>
      <c r="C2" s="13" t="s">
        <v>4</v>
      </c>
      <c r="D2" s="13" t="s">
        <v>4</v>
      </c>
      <c r="E2" s="13" t="s">
        <v>4</v>
      </c>
      <c r="F2" s="13" t="s">
        <v>4</v>
      </c>
      <c r="G2" s="13" t="s">
        <v>4</v>
      </c>
      <c r="H2" s="13" t="s">
        <v>4</v>
      </c>
      <c r="I2" s="13" t="s">
        <v>4</v>
      </c>
      <c r="K2" s="91" t="s">
        <v>165</v>
      </c>
      <c r="L2" s="97">
        <f>IFERROR(AVERAGEIFS(RawDATA_Cat_B!$I:$I,RawDATA_Cat_B!$B:$B,$K$9,RawDATA_Cat_B!$E:$E,"EFF"),"Année non spécifiée ou introuvable")-Rapport_Cat_B!J5*(PCI_CH4*Rapport_Cat_B!M2/1000)</f>
        <v>6.0499999999999989</v>
      </c>
      <c r="M2" s="82">
        <f>IFERROR(AVERAGEIFS(RawDATA_Cat_B!$J:$J,RawDATA_Cat_B!$B:$B,$K$9,RawDATA_Cat_B!$E:$E,"EFF"),"Année non spécifiée ou introuvable")</f>
        <v>35.985869565217392</v>
      </c>
      <c r="N2" s="96">
        <f>L2/M2/PCI_CH4*1000</f>
        <v>16.913636347337654</v>
      </c>
      <c r="O2" s="78">
        <v>12.1</v>
      </c>
      <c r="P2" s="83">
        <f>COUNTIFS(RawDATA_Cat_B!$B:$B,$K$9,RawDATA_Cat_B!$E:$E,"EFF")</f>
        <v>23</v>
      </c>
      <c r="R2">
        <f>N2/L2</f>
        <v>2.7956423714607697</v>
      </c>
    </row>
    <row r="3" spans="1:18" x14ac:dyDescent="0.3">
      <c r="A3" s="13" t="s">
        <v>65</v>
      </c>
      <c r="B3" s="13" t="s">
        <v>34</v>
      </c>
      <c r="C3" s="13" t="s">
        <v>4</v>
      </c>
      <c r="D3" s="13" t="s">
        <v>4</v>
      </c>
      <c r="E3" s="13" t="s">
        <v>4</v>
      </c>
      <c r="F3" s="13" t="s">
        <v>4</v>
      </c>
      <c r="G3" s="13" t="s">
        <v>4</v>
      </c>
      <c r="H3" s="13" t="s">
        <v>4</v>
      </c>
      <c r="I3" s="13" t="s">
        <v>4</v>
      </c>
      <c r="K3" s="91" t="s">
        <v>166</v>
      </c>
      <c r="L3" s="81">
        <f>IFERROR(AVERAGEIFS(RawDATA_Cat_B!$I:$I,RawDATA_Cat_B!$B:$B,$K$9,RawDATA_Cat_B!$E:$E,"ENE"),"Année non spécifiée ou introuvable")</f>
        <v>32.85</v>
      </c>
      <c r="M3" s="82">
        <f>IFERROR(AVERAGEIFS(RawDATA_Cat_B!$J:$J,RawDATA_Cat_B!$B:$B,$K$9,RawDATA_Cat_B!$E:$E,"ENE"),"Année non spécifiée ou introuvable")</f>
        <v>97.9375</v>
      </c>
      <c r="N3" s="79">
        <f>L3/M3/PCI_CH4*1000</f>
        <v>33.744265208352864</v>
      </c>
      <c r="O3" s="78">
        <v>3.85</v>
      </c>
      <c r="P3" s="83">
        <f>COUNTIFS(RawDATA_Cat_B!$B:$B,$K$9,RawDATA_Cat_B!$E:$E,"ENE")</f>
        <v>10</v>
      </c>
      <c r="R3">
        <f>N3/L3</f>
        <v>1.0272226851857797</v>
      </c>
    </row>
    <row r="4" spans="1:18" x14ac:dyDescent="0.3">
      <c r="A4" s="13" t="s">
        <v>66</v>
      </c>
      <c r="B4" s="13" t="s">
        <v>38</v>
      </c>
      <c r="C4" s="13" t="s">
        <v>4</v>
      </c>
      <c r="D4" s="13" t="s">
        <v>4</v>
      </c>
      <c r="E4" s="13" t="s">
        <v>4</v>
      </c>
      <c r="F4" s="13" t="s">
        <v>4</v>
      </c>
      <c r="G4" s="13" t="s">
        <v>4</v>
      </c>
      <c r="H4" s="13" t="s">
        <v>4</v>
      </c>
      <c r="I4" s="13" t="s">
        <v>4</v>
      </c>
      <c r="K4" s="91" t="s">
        <v>167</v>
      </c>
      <c r="L4" s="79">
        <f>SUMPRODUCT(L5:L6,$P$5:$P$6)/SUM($P$5:$P$6)</f>
        <v>26.655394233598116</v>
      </c>
      <c r="M4" s="84">
        <f>SUMPRODUCT(M5:M6,$P$5:$P$6)/SUM($P$5:$P$6)</f>
        <v>90.145969210400011</v>
      </c>
      <c r="N4" s="79">
        <f>L4/M4/PCI_CH4*1000</f>
        <v>29.747632889632769</v>
      </c>
      <c r="O4" s="84">
        <f>SUMPRODUCT(O5:O6,$P$5:$P$6)/SUM($P$5:$P$6)</f>
        <v>5.4936363636363632</v>
      </c>
      <c r="P4" s="83">
        <f>COUNTIFS(RawDATA_Cat_B!$B:$B,$K$9,RawDATA_Cat_B!$E:$E,"RES")</f>
        <v>66</v>
      </c>
      <c r="R4">
        <f>N4/L4</f>
        <v>1.1160079880618312</v>
      </c>
    </row>
    <row r="5" spans="1:18" x14ac:dyDescent="0.3">
      <c r="A5" s="14" t="s">
        <v>67</v>
      </c>
      <c r="B5" s="14" t="s">
        <v>95</v>
      </c>
      <c r="C5" s="14" t="s">
        <v>98</v>
      </c>
      <c r="D5" s="15">
        <v>0.75</v>
      </c>
      <c r="E5" s="15">
        <v>0.15</v>
      </c>
      <c r="F5" s="15">
        <f t="shared" ref="F5" si="0">1-D5-E5</f>
        <v>0.1</v>
      </c>
      <c r="G5" s="79">
        <f>((D5*$L$2+E5*$L$3+F5*$L$4)/(D5*$M$2+E5*$M$3+F5*$M$4))/Réf!$B$2*1000</f>
        <v>24.073089036963115</v>
      </c>
      <c r="H5" s="80">
        <f>D5*$O$2+E5*$O$3+F5*$O$4</f>
        <v>10.201863636363637</v>
      </c>
      <c r="I5" s="79">
        <f>((H5*Réf!$B$3)/(D5*$M$2+E5*$M$3+F5*$M$4))/PCI_CH4*1000</f>
        <v>10.12281330161642</v>
      </c>
      <c r="J5" s="102">
        <f>G5-I5</f>
        <v>13.950275735346695</v>
      </c>
      <c r="K5" s="99" t="s">
        <v>168</v>
      </c>
      <c r="L5" s="85">
        <f>IFERROR(AVERAGEIFS(RawDATA_Cat_B!$I:$I,RawDATA_Cat_B!$B:$B,$K$9,RawDATA_Cat_B!$F:$F,"Agri"),"Année non spécifiée ou introuvable")</f>
        <v>26.537916666666664</v>
      </c>
      <c r="M5" s="86">
        <f>IFERROR(AVERAGEIFS(RawDATA_Cat_B!$J:$J,RawDATA_Cat_B!$B:$B,$K$9,RawDATA_Cat_B!$F:$F,"Agri"),"Année non spécifiée ou introuvable")</f>
        <v>88.415250280056341</v>
      </c>
      <c r="N5" s="79">
        <f>L5/M5/PCI_CH4*1000</f>
        <v>30.196267288607846</v>
      </c>
      <c r="O5" s="78">
        <v>5.92</v>
      </c>
      <c r="P5" s="83">
        <f>COUNTIFS(RawDATA_Cat_B!$B:$B,$K$9,RawDATA_Cat_B!$F:$F,"Agri")</f>
        <v>24</v>
      </c>
      <c r="R5">
        <f>N5/L5</f>
        <v>1.1378537233307506</v>
      </c>
    </row>
    <row r="6" spans="1:18" x14ac:dyDescent="0.3">
      <c r="A6" s="14" t="s">
        <v>68</v>
      </c>
      <c r="B6" s="14" t="s">
        <v>95</v>
      </c>
      <c r="C6" s="14" t="s">
        <v>99</v>
      </c>
      <c r="D6" s="15">
        <v>0.75</v>
      </c>
      <c r="E6" s="15">
        <v>0.15</v>
      </c>
      <c r="F6" s="15">
        <f t="shared" ref="F6" si="1">1-D6-E6</f>
        <v>0.1</v>
      </c>
      <c r="G6" s="79">
        <f>((D6*$L$2+E6*$L$3+F6*$L$4)/(D6*$M$2+E6*$M$3+F6*$M$4))/Réf!$B$2*1000</f>
        <v>24.073089036963115</v>
      </c>
      <c r="H6" s="80">
        <f t="shared" ref="H6:H32" si="2">D6*$O$2+E6*$O$3+F6*$O$4</f>
        <v>10.201863636363637</v>
      </c>
      <c r="I6" s="79">
        <f>((H6*Réf!$B$3)/(D6*$M$2+E6*$M$3+F6*$M$4))/PCI_CH4*1000</f>
        <v>10.12281330161642</v>
      </c>
      <c r="J6" s="102">
        <f t="shared" ref="J6:J32" si="3">G6-I6</f>
        <v>13.950275735346695</v>
      </c>
      <c r="K6" s="99" t="s">
        <v>169</v>
      </c>
      <c r="L6" s="85">
        <f>IFERROR(SUMIFS(RawDATA_Cat_B!$K:$K,RawDATA_Cat_B!$B:$B,$K$9,RawDATA_Cat_B!$F:$F,"IAA")/SUMIFS(RawDATA_Cat_B!$G:$G,RawDATA_Cat_B!$B:$B,$K$9,RawDATA_Cat_B!$F:$F,"IAA"),"Année non spécifiée ou introuvable")</f>
        <v>26.722524271844666</v>
      </c>
      <c r="M6" s="86">
        <f>IFERROR(SUMIFS(RawDATA_Cat_B!$L:$L,RawDATA_Cat_B!$B:$B,$K$9,RawDATA_Cat_B!$F:$F,"IAA")/SUMIFS(RawDATA_Cat_B!$G:$G,RawDATA_Cat_B!$B:$B,$K$9,RawDATA_Cat_B!$F:$F,"IAA"),"Année non spécifiée ou introuvable")</f>
        <v>91.134951456310674</v>
      </c>
      <c r="N6" s="79">
        <f>L6/M6/PCI_CH4*1000</f>
        <v>29.498920892215633</v>
      </c>
      <c r="O6" s="78">
        <v>5.25</v>
      </c>
      <c r="P6" s="83">
        <f>COUNTIFS(RawDATA_Cat_B!$B:$B,$K$9,RawDATA_Cat_B!$F:$F,"IAA")</f>
        <v>42</v>
      </c>
      <c r="R6">
        <f>N6/L6</f>
        <v>1.1038972438429488</v>
      </c>
    </row>
    <row r="7" spans="1:18" x14ac:dyDescent="0.3">
      <c r="A7" s="14" t="s">
        <v>69</v>
      </c>
      <c r="B7" s="14" t="s">
        <v>95</v>
      </c>
      <c r="C7" s="14" t="s">
        <v>100</v>
      </c>
      <c r="D7" s="15">
        <v>0.75</v>
      </c>
      <c r="E7" s="15">
        <v>0.15</v>
      </c>
      <c r="F7" s="15">
        <f t="shared" ref="F7" si="4">1-D7-E7</f>
        <v>0.1</v>
      </c>
      <c r="G7" s="79">
        <f>((D7*$L$2+E7*$L$3+F7*$L$4)/(D7*$M$2+E7*$M$3+F7*$M$4))/Réf!$B$2*1000</f>
        <v>24.073089036963115</v>
      </c>
      <c r="H7" s="80">
        <f t="shared" si="2"/>
        <v>10.201863636363637</v>
      </c>
      <c r="I7" s="79">
        <f>((H7*Réf!$B$3)/(D7*$M$2+E7*$M$3+F7*$M$4))/PCI_CH4*1000</f>
        <v>10.12281330161642</v>
      </c>
      <c r="J7" s="102">
        <f t="shared" si="3"/>
        <v>13.950275735346695</v>
      </c>
    </row>
    <row r="8" spans="1:18" x14ac:dyDescent="0.3">
      <c r="A8" s="14" t="s">
        <v>70</v>
      </c>
      <c r="B8" s="14" t="s">
        <v>95</v>
      </c>
      <c r="C8" s="14" t="s">
        <v>101</v>
      </c>
      <c r="D8" s="15">
        <v>0.75</v>
      </c>
      <c r="E8" s="15">
        <v>0.15</v>
      </c>
      <c r="F8" s="15">
        <f t="shared" ref="F8:F32" si="5">1-D8-E8</f>
        <v>0.1</v>
      </c>
      <c r="G8" s="79">
        <f>((D8*$L$2+E8*$L$3+F8*$L$4)/(D8*$M$2+E8*$M$3+F8*$M$4))/Réf!$B$2*1000</f>
        <v>24.073089036963115</v>
      </c>
      <c r="H8" s="80">
        <f t="shared" si="2"/>
        <v>10.201863636363637</v>
      </c>
      <c r="I8" s="79">
        <f>((H8*Réf!$B$3)/(D8*$M$2+E8*$M$3+F8*$M$4))/PCI_CH4*1000</f>
        <v>10.12281330161642</v>
      </c>
      <c r="J8" s="102">
        <f t="shared" si="3"/>
        <v>13.950275735346695</v>
      </c>
      <c r="K8" s="100" t="s">
        <v>173</v>
      </c>
      <c r="L8" s="53"/>
      <c r="M8" s="104" t="s">
        <v>211</v>
      </c>
      <c r="N8" s="2"/>
      <c r="O8" s="2"/>
    </row>
    <row r="9" spans="1:18" x14ac:dyDescent="0.3">
      <c r="A9" s="14" t="s">
        <v>71</v>
      </c>
      <c r="B9" s="14" t="s">
        <v>95</v>
      </c>
      <c r="C9" s="14" t="s">
        <v>102</v>
      </c>
      <c r="D9" s="15">
        <v>0.15</v>
      </c>
      <c r="E9" s="15">
        <v>0.15</v>
      </c>
      <c r="F9" s="15">
        <f t="shared" si="5"/>
        <v>0.7</v>
      </c>
      <c r="G9" s="79">
        <f>((D9*$L$2+E9*$L$3+F9*$L$4)/(D9*$M$2+E9*$M$3+F9*$M$4))/Réf!$B$2*1000</f>
        <v>29.62065530409566</v>
      </c>
      <c r="H9" s="80">
        <f t="shared" si="2"/>
        <v>6.2380454545454542</v>
      </c>
      <c r="I9" s="79">
        <f>((H9*Réf!$B$3)/(D9*$M$2+E9*$M$3+F9*$M$4))/PCI_CH4*1000</f>
        <v>3.7718764647716569</v>
      </c>
      <c r="J9" s="102">
        <f t="shared" si="3"/>
        <v>25.848778839324002</v>
      </c>
      <c r="K9" s="101">
        <v>2021</v>
      </c>
      <c r="L9" s="54"/>
      <c r="M9" s="103">
        <f>9.94*M2</f>
        <v>357.69954347826086</v>
      </c>
    </row>
    <row r="10" spans="1:18" x14ac:dyDescent="0.3">
      <c r="A10" s="14" t="s">
        <v>72</v>
      </c>
      <c r="B10" s="14" t="s">
        <v>95</v>
      </c>
      <c r="C10" s="14" t="s">
        <v>103</v>
      </c>
      <c r="D10" s="15">
        <v>0.15</v>
      </c>
      <c r="E10" s="15">
        <v>0.15</v>
      </c>
      <c r="F10" s="15">
        <f t="shared" si="5"/>
        <v>0.7</v>
      </c>
      <c r="G10" s="79">
        <f>((D10*$L$2+E10*$L$3+F10*$L$4)/(D10*$M$2+E10*$M$3+F10*$M$4))/Réf!$B$2*1000</f>
        <v>29.62065530409566</v>
      </c>
      <c r="H10" s="80">
        <f t="shared" si="2"/>
        <v>6.2380454545454542</v>
      </c>
      <c r="I10" s="79">
        <f>((H10*Réf!$B$3)/(D10*$M$2+E10*$M$3+F10*$M$4))/PCI_CH4*1000</f>
        <v>3.7718764647716569</v>
      </c>
      <c r="J10" s="102">
        <f t="shared" si="3"/>
        <v>25.848778839324002</v>
      </c>
      <c r="M10" s="103">
        <f t="shared" ref="M10:M13" si="6">9.94*M3</f>
        <v>973.49874999999997</v>
      </c>
    </row>
    <row r="11" spans="1:18" x14ac:dyDescent="0.3">
      <c r="A11" s="14" t="s">
        <v>73</v>
      </c>
      <c r="B11" s="14" t="s">
        <v>95</v>
      </c>
      <c r="C11" s="14" t="s">
        <v>104</v>
      </c>
      <c r="D11" s="15">
        <v>0.15</v>
      </c>
      <c r="E11" s="15">
        <v>0.15</v>
      </c>
      <c r="F11" s="15">
        <f t="shared" si="5"/>
        <v>0.7</v>
      </c>
      <c r="G11" s="79">
        <f>((D11*$L$2+E11*$L$3+F11*$L$4)/(D11*$M$2+E11*$M$3+F11*$M$4))/Réf!$B$2*1000</f>
        <v>29.62065530409566</v>
      </c>
      <c r="H11" s="80">
        <f t="shared" si="2"/>
        <v>6.2380454545454542</v>
      </c>
      <c r="I11" s="79">
        <f>((H11*Réf!$B$3)/(D11*$M$2+E11*$M$3+F11*$M$4))/PCI_CH4*1000</f>
        <v>3.7718764647716569</v>
      </c>
      <c r="J11" s="102">
        <f t="shared" si="3"/>
        <v>25.848778839324002</v>
      </c>
      <c r="M11" s="103">
        <f t="shared" si="6"/>
        <v>896.05093395137612</v>
      </c>
    </row>
    <row r="12" spans="1:18" x14ac:dyDescent="0.3">
      <c r="A12" s="14" t="s">
        <v>74</v>
      </c>
      <c r="B12" s="14" t="s">
        <v>95</v>
      </c>
      <c r="C12" s="14" t="s">
        <v>105</v>
      </c>
      <c r="D12" s="15">
        <v>0.15</v>
      </c>
      <c r="E12" s="15">
        <v>0.15</v>
      </c>
      <c r="F12" s="15">
        <f t="shared" si="5"/>
        <v>0.7</v>
      </c>
      <c r="G12" s="79">
        <f>((D12*$L$2+E12*$L$3+F12*$L$4)/(D12*$M$2+E12*$M$3+F12*$M$4))/Réf!$B$2*1000</f>
        <v>29.62065530409566</v>
      </c>
      <c r="H12" s="80">
        <f t="shared" si="2"/>
        <v>6.2380454545454542</v>
      </c>
      <c r="I12" s="79">
        <f>((H12*Réf!$B$3)/(D12*$M$2+E12*$M$3+F12*$M$4))/PCI_CH4*1000</f>
        <v>3.7718764647716569</v>
      </c>
      <c r="J12" s="102">
        <f t="shared" si="3"/>
        <v>25.848778839324002</v>
      </c>
      <c r="M12" s="103">
        <f t="shared" si="6"/>
        <v>878.84758778375999</v>
      </c>
    </row>
    <row r="13" spans="1:18" x14ac:dyDescent="0.3">
      <c r="A13" s="13" t="s">
        <v>75</v>
      </c>
      <c r="B13" s="13" t="s">
        <v>95</v>
      </c>
      <c r="C13" s="13" t="s">
        <v>106</v>
      </c>
      <c r="D13" s="16">
        <v>0.75</v>
      </c>
      <c r="E13" s="16">
        <v>0.15</v>
      </c>
      <c r="F13" s="16">
        <f t="shared" si="5"/>
        <v>0.1</v>
      </c>
      <c r="G13" s="79">
        <f>((D13*$L$2+E13*$L$3+F13*$L$4)/(D13*$M$2+E13*$M$3+F13*$M$4))/Réf!$B$2*1000</f>
        <v>24.073089036963115</v>
      </c>
      <c r="H13" s="80">
        <f t="shared" si="2"/>
        <v>10.201863636363637</v>
      </c>
      <c r="I13" s="79">
        <f>((H13*Réf!$B$3)/(D13*$M$2+E13*$M$3+F13*$M$4))/PCI_CH4*1000</f>
        <v>10.12281330161642</v>
      </c>
      <c r="J13" s="102">
        <f t="shared" si="3"/>
        <v>13.950275735346695</v>
      </c>
      <c r="M13" s="103">
        <f t="shared" si="6"/>
        <v>905.88141747572809</v>
      </c>
    </row>
    <row r="14" spans="1:18" x14ac:dyDescent="0.3">
      <c r="A14" s="13" t="s">
        <v>76</v>
      </c>
      <c r="B14" s="13" t="s">
        <v>95</v>
      </c>
      <c r="C14" s="13" t="s">
        <v>102</v>
      </c>
      <c r="D14" s="16">
        <v>0.15</v>
      </c>
      <c r="E14" s="16">
        <v>0.15</v>
      </c>
      <c r="F14" s="16">
        <f t="shared" si="5"/>
        <v>0.7</v>
      </c>
      <c r="G14" s="79">
        <f>((D14*$L$2+E14*$L$3+F14*$L$4)/(D14*$M$2+E14*$M$3+F14*$M$4))/Réf!$B$2*1000</f>
        <v>29.62065530409566</v>
      </c>
      <c r="H14" s="80">
        <f t="shared" si="2"/>
        <v>6.2380454545454542</v>
      </c>
      <c r="I14" s="79">
        <f>((H14*Réf!$B$3)/(D14*$M$2+E14*$M$3+F14*$M$4))/PCI_CH4*1000</f>
        <v>3.7718764647716569</v>
      </c>
      <c r="J14" s="102">
        <f t="shared" si="3"/>
        <v>25.848778839324002</v>
      </c>
      <c r="M14" s="53"/>
    </row>
    <row r="15" spans="1:18" x14ac:dyDescent="0.3">
      <c r="A15" s="13" t="s">
        <v>77</v>
      </c>
      <c r="B15" s="13" t="s">
        <v>95</v>
      </c>
      <c r="C15" s="13" t="s">
        <v>103</v>
      </c>
      <c r="D15" s="16">
        <v>0.15</v>
      </c>
      <c r="E15" s="16">
        <v>0.15</v>
      </c>
      <c r="F15" s="16">
        <f t="shared" si="5"/>
        <v>0.7</v>
      </c>
      <c r="G15" s="79">
        <f>((D15*$L$2+E15*$L$3+F15*$L$4)/(D15*$M$2+E15*$M$3+F15*$M$4))/Réf!$B$2*1000</f>
        <v>29.62065530409566</v>
      </c>
      <c r="H15" s="80">
        <f t="shared" si="2"/>
        <v>6.2380454545454542</v>
      </c>
      <c r="I15" s="79">
        <f>((H15*Réf!$B$3)/(D15*$M$2+E15*$M$3+F15*$M$4))/PCI_CH4*1000</f>
        <v>3.7718764647716569</v>
      </c>
      <c r="J15" s="102">
        <f t="shared" si="3"/>
        <v>25.848778839324002</v>
      </c>
      <c r="L15" t="s">
        <v>3</v>
      </c>
      <c r="M15">
        <v>100</v>
      </c>
      <c r="N15" t="s">
        <v>212</v>
      </c>
    </row>
    <row r="16" spans="1:18" x14ac:dyDescent="0.3">
      <c r="A16" s="13" t="s">
        <v>78</v>
      </c>
      <c r="B16" s="13" t="s">
        <v>95</v>
      </c>
      <c r="C16" s="13" t="s">
        <v>104</v>
      </c>
      <c r="D16" s="16">
        <v>0.15</v>
      </c>
      <c r="E16" s="16">
        <v>0.15</v>
      </c>
      <c r="F16" s="16">
        <f t="shared" si="5"/>
        <v>0.7</v>
      </c>
      <c r="G16" s="79">
        <f>((D16*$L$2+E16*$L$3+F16*$L$4)/(D16*$M$2+E16*$M$3+F16*$M$4))/Réf!$B$2*1000</f>
        <v>29.62065530409566</v>
      </c>
      <c r="H16" s="80">
        <f t="shared" si="2"/>
        <v>6.2380454545454542</v>
      </c>
      <c r="I16" s="79">
        <f>((H16*Réf!$B$3)/(D16*$M$2+E16*$M$3+F16*$M$4))/PCI_CH4*1000</f>
        <v>3.7718764647716569</v>
      </c>
      <c r="J16" s="102">
        <f t="shared" si="3"/>
        <v>25.848778839324002</v>
      </c>
      <c r="M16">
        <f>9.94*M15</f>
        <v>994</v>
      </c>
      <c r="N16" t="s">
        <v>211</v>
      </c>
    </row>
    <row r="17" spans="1:15" x14ac:dyDescent="0.3">
      <c r="A17" s="13" t="s">
        <v>79</v>
      </c>
      <c r="B17" s="13" t="s">
        <v>95</v>
      </c>
      <c r="C17" s="13" t="s">
        <v>105</v>
      </c>
      <c r="D17" s="16">
        <v>0.15</v>
      </c>
      <c r="E17" s="16">
        <v>0.15</v>
      </c>
      <c r="F17" s="16">
        <f t="shared" si="5"/>
        <v>0.7</v>
      </c>
      <c r="G17" s="79">
        <f>((D17*$L$2+E17*$L$3+F17*$L$4)/(D17*$M$2+E17*$M$3+F17*$M$4))/Réf!$B$2*1000</f>
        <v>29.62065530409566</v>
      </c>
      <c r="H17" s="80">
        <f t="shared" si="2"/>
        <v>6.2380454545454542</v>
      </c>
      <c r="I17" s="79">
        <f>((H17*Réf!$B$3)/(D17*$M$2+E17*$M$3+F17*$M$4))/PCI_CH4*1000</f>
        <v>3.7718764647716569</v>
      </c>
      <c r="J17" s="102">
        <f t="shared" si="3"/>
        <v>25.848778839324002</v>
      </c>
      <c r="M17">
        <v>34</v>
      </c>
      <c r="N17" t="s">
        <v>213</v>
      </c>
    </row>
    <row r="18" spans="1:15" x14ac:dyDescent="0.3">
      <c r="A18" s="14" t="s">
        <v>80</v>
      </c>
      <c r="B18" s="14" t="s">
        <v>95</v>
      </c>
      <c r="C18" s="14" t="s">
        <v>106</v>
      </c>
      <c r="D18" s="15">
        <v>0.75</v>
      </c>
      <c r="E18" s="15">
        <v>0.15</v>
      </c>
      <c r="F18" s="15">
        <f t="shared" si="5"/>
        <v>0.1</v>
      </c>
      <c r="G18" s="79">
        <f>((D18*$L$2+E18*$L$3+F18*$L$4)/(D18*$M$2+E18*$M$3+F18*$M$4))/Réf!$B$2*1000</f>
        <v>24.073089036963115</v>
      </c>
      <c r="H18" s="80">
        <f t="shared" si="2"/>
        <v>10.201863636363637</v>
      </c>
      <c r="I18" s="79">
        <f>((H18*Réf!$B$3)/(D18*$M$2+E18*$M$3+F18*$M$4))/PCI_CH4*1000</f>
        <v>10.12281330161642</v>
      </c>
      <c r="J18" s="102">
        <f t="shared" si="3"/>
        <v>13.950275735346695</v>
      </c>
      <c r="M18" s="55">
        <f>M17/(M16/1000)</f>
        <v>34.205231388329977</v>
      </c>
      <c r="N18" s="55" t="s">
        <v>214</v>
      </c>
      <c r="O18" s="55"/>
    </row>
    <row r="19" spans="1:15" x14ac:dyDescent="0.3">
      <c r="A19" s="14" t="s">
        <v>81</v>
      </c>
      <c r="B19" s="14" t="s">
        <v>95</v>
      </c>
      <c r="C19" s="14" t="s">
        <v>102</v>
      </c>
      <c r="D19" s="15">
        <v>0.15</v>
      </c>
      <c r="E19" s="15">
        <v>0.15</v>
      </c>
      <c r="F19" s="15">
        <f t="shared" si="5"/>
        <v>0.7</v>
      </c>
      <c r="G19" s="79">
        <f>((D19*$L$2+E19*$L$3+F19*$L$4)/(D19*$M$2+E19*$M$3+F19*$M$4))/Réf!$B$2*1000</f>
        <v>29.62065530409566</v>
      </c>
      <c r="H19" s="80">
        <f t="shared" si="2"/>
        <v>6.2380454545454542</v>
      </c>
      <c r="I19" s="79">
        <f>((H19*Réf!$B$3)/(D19*$M$2+E19*$M$3+F19*$M$4))/PCI_CH4*1000</f>
        <v>3.7718764647716569</v>
      </c>
      <c r="J19" s="102">
        <f t="shared" si="3"/>
        <v>25.848778839324002</v>
      </c>
    </row>
    <row r="20" spans="1:15" x14ac:dyDescent="0.3">
      <c r="A20" s="14" t="s">
        <v>82</v>
      </c>
      <c r="B20" s="14" t="s">
        <v>95</v>
      </c>
      <c r="C20" s="14" t="s">
        <v>103</v>
      </c>
      <c r="D20" s="15">
        <v>0.15</v>
      </c>
      <c r="E20" s="15">
        <v>0.15</v>
      </c>
      <c r="F20" s="15">
        <f t="shared" si="5"/>
        <v>0.7</v>
      </c>
      <c r="G20" s="79">
        <f>((D20*$L$2+E20*$L$3+F20*$L$4)/(D20*$M$2+E20*$M$3+F20*$M$4))/Réf!$B$2*1000</f>
        <v>29.62065530409566</v>
      </c>
      <c r="H20" s="80">
        <f t="shared" si="2"/>
        <v>6.2380454545454542</v>
      </c>
      <c r="I20" s="79">
        <f>((H20*Réf!$B$3)/(D20*$M$2+E20*$M$3+F20*$M$4))/PCI_CH4*1000</f>
        <v>3.7718764647716569</v>
      </c>
      <c r="J20" s="102">
        <f t="shared" si="3"/>
        <v>25.848778839324002</v>
      </c>
      <c r="N20" s="2"/>
      <c r="O20" s="2"/>
    </row>
    <row r="21" spans="1:15" x14ac:dyDescent="0.3">
      <c r="A21" s="14" t="s">
        <v>83</v>
      </c>
      <c r="B21" s="14" t="s">
        <v>95</v>
      </c>
      <c r="C21" s="14" t="s">
        <v>104</v>
      </c>
      <c r="D21" s="15">
        <v>0.15</v>
      </c>
      <c r="E21" s="15">
        <v>0.15</v>
      </c>
      <c r="F21" s="15">
        <f t="shared" si="5"/>
        <v>0.7</v>
      </c>
      <c r="G21" s="79">
        <f>((D21*$L$2+E21*$L$3+F21*$L$4)/(D21*$M$2+E21*$M$3+F21*$M$4))/Réf!$B$2*1000</f>
        <v>29.62065530409566</v>
      </c>
      <c r="H21" s="80">
        <f t="shared" si="2"/>
        <v>6.2380454545454542</v>
      </c>
      <c r="I21" s="79">
        <f>((H21*Réf!$B$3)/(D21*$M$2+E21*$M$3+F21*$M$4))/PCI_CH4*1000</f>
        <v>3.7718764647716569</v>
      </c>
      <c r="J21" s="102">
        <f t="shared" si="3"/>
        <v>25.848778839324002</v>
      </c>
    </row>
    <row r="22" spans="1:15" x14ac:dyDescent="0.3">
      <c r="A22" s="14" t="s">
        <v>84</v>
      </c>
      <c r="B22" s="14" t="s">
        <v>95</v>
      </c>
      <c r="C22" s="14" t="s">
        <v>105</v>
      </c>
      <c r="D22" s="15">
        <v>0.15</v>
      </c>
      <c r="E22" s="15">
        <v>0.15</v>
      </c>
      <c r="F22" s="15">
        <f t="shared" si="5"/>
        <v>0.7</v>
      </c>
      <c r="G22" s="79">
        <f>((D22*$L$2+E22*$L$3+F22*$L$4)/(D22*$M$2+E22*$M$3+F22*$M$4))/Réf!$B$2*1000</f>
        <v>29.62065530409566</v>
      </c>
      <c r="H22" s="80">
        <f t="shared" si="2"/>
        <v>6.2380454545454542</v>
      </c>
      <c r="I22" s="79">
        <f>((H22*Réf!$B$3)/(D22*$M$2+E22*$M$3+F22*$M$4))/PCI_CH4*1000</f>
        <v>3.7718764647716569</v>
      </c>
      <c r="J22" s="102">
        <f t="shared" si="3"/>
        <v>25.848778839324002</v>
      </c>
    </row>
    <row r="23" spans="1:15" x14ac:dyDescent="0.3">
      <c r="A23" s="13" t="s">
        <v>85</v>
      </c>
      <c r="B23" s="13" t="s">
        <v>95</v>
      </c>
      <c r="C23" s="13" t="s">
        <v>106</v>
      </c>
      <c r="D23" s="16">
        <v>0.75</v>
      </c>
      <c r="E23" s="16">
        <v>0.15</v>
      </c>
      <c r="F23" s="16">
        <f t="shared" si="5"/>
        <v>0.1</v>
      </c>
      <c r="G23" s="79">
        <f>((D23*$L$2+E23*$L$3+F23*$L$4)/(D23*$M$2+E23*$M$3+F23*$M$4))/Réf!$B$2*1000</f>
        <v>24.073089036963115</v>
      </c>
      <c r="H23" s="80">
        <f t="shared" si="2"/>
        <v>10.201863636363637</v>
      </c>
      <c r="I23" s="79">
        <f>((H23*Réf!$B$3)/(D23*$M$2+E23*$M$3+F23*$M$4))/PCI_CH4*1000</f>
        <v>10.12281330161642</v>
      </c>
      <c r="J23" s="102">
        <f t="shared" si="3"/>
        <v>13.950275735346695</v>
      </c>
    </row>
    <row r="24" spans="1:15" x14ac:dyDescent="0.3">
      <c r="A24" s="13" t="s">
        <v>86</v>
      </c>
      <c r="B24" s="13" t="s">
        <v>95</v>
      </c>
      <c r="C24" s="13" t="s">
        <v>102</v>
      </c>
      <c r="D24" s="16">
        <v>0.15</v>
      </c>
      <c r="E24" s="16">
        <v>0.15</v>
      </c>
      <c r="F24" s="16">
        <f t="shared" si="5"/>
        <v>0.7</v>
      </c>
      <c r="G24" s="79">
        <f>((D24*$L$2+E24*$L$3+F24*$L$4)/(D24*$M$2+E24*$M$3+F24*$M$4))/Réf!$B$2*1000</f>
        <v>29.62065530409566</v>
      </c>
      <c r="H24" s="80">
        <f t="shared" si="2"/>
        <v>6.2380454545454542</v>
      </c>
      <c r="I24" s="79">
        <f>((H24*Réf!$B$3)/(D24*$M$2+E24*$M$3+F24*$M$4))/PCI_CH4*1000</f>
        <v>3.7718764647716569</v>
      </c>
      <c r="J24" s="102">
        <f t="shared" si="3"/>
        <v>25.848778839324002</v>
      </c>
    </row>
    <row r="25" spans="1:15" x14ac:dyDescent="0.3">
      <c r="A25" s="13" t="s">
        <v>87</v>
      </c>
      <c r="B25" s="13" t="s">
        <v>95</v>
      </c>
      <c r="C25" s="13" t="s">
        <v>103</v>
      </c>
      <c r="D25" s="16">
        <v>0.15</v>
      </c>
      <c r="E25" s="16">
        <v>0.15</v>
      </c>
      <c r="F25" s="16">
        <f t="shared" si="5"/>
        <v>0.7</v>
      </c>
      <c r="G25" s="79">
        <f>((D25*$L$2+E25*$L$3+F25*$L$4)/(D25*$M$2+E25*$M$3+F25*$M$4))/Réf!$B$2*1000</f>
        <v>29.62065530409566</v>
      </c>
      <c r="H25" s="80">
        <f t="shared" si="2"/>
        <v>6.2380454545454542</v>
      </c>
      <c r="I25" s="79">
        <f>((H25*Réf!$B$3)/(D25*$M$2+E25*$M$3+F25*$M$4))/PCI_CH4*1000</f>
        <v>3.7718764647716569</v>
      </c>
      <c r="J25" s="102">
        <f t="shared" si="3"/>
        <v>25.848778839324002</v>
      </c>
    </row>
    <row r="26" spans="1:15" x14ac:dyDescent="0.3">
      <c r="A26" s="13" t="s">
        <v>88</v>
      </c>
      <c r="B26" s="13" t="s">
        <v>95</v>
      </c>
      <c r="C26" s="13" t="s">
        <v>104</v>
      </c>
      <c r="D26" s="16">
        <v>0.15</v>
      </c>
      <c r="E26" s="16">
        <v>0.15</v>
      </c>
      <c r="F26" s="16">
        <f t="shared" si="5"/>
        <v>0.7</v>
      </c>
      <c r="G26" s="79">
        <f>((D26*$L$2+E26*$L$3+F26*$L$4)/(D26*$M$2+E26*$M$3+F26*$M$4))/Réf!$B$2*1000</f>
        <v>29.62065530409566</v>
      </c>
      <c r="H26" s="80">
        <f t="shared" si="2"/>
        <v>6.2380454545454542</v>
      </c>
      <c r="I26" s="79">
        <f>((H26*Réf!$B$3)/(D26*$M$2+E26*$M$3+F26*$M$4))/PCI_CH4*1000</f>
        <v>3.7718764647716569</v>
      </c>
      <c r="J26" s="102">
        <f t="shared" si="3"/>
        <v>25.848778839324002</v>
      </c>
    </row>
    <row r="27" spans="1:15" x14ac:dyDescent="0.3">
      <c r="A27" s="13" t="s">
        <v>89</v>
      </c>
      <c r="B27" s="13" t="s">
        <v>95</v>
      </c>
      <c r="C27" s="13" t="s">
        <v>105</v>
      </c>
      <c r="D27" s="16">
        <v>0.15</v>
      </c>
      <c r="E27" s="16">
        <v>0.15</v>
      </c>
      <c r="F27" s="16">
        <f t="shared" si="5"/>
        <v>0.7</v>
      </c>
      <c r="G27" s="79">
        <f>((D27*$L$2+E27*$L$3+F27*$L$4)/(D27*$M$2+E27*$M$3+F27*$M$4))/Réf!$B$2*1000</f>
        <v>29.62065530409566</v>
      </c>
      <c r="H27" s="80">
        <f t="shared" si="2"/>
        <v>6.2380454545454542</v>
      </c>
      <c r="I27" s="79">
        <f>((H27*Réf!$B$3)/(D27*$M$2+E27*$M$3+F27*$M$4))/PCI_CH4*1000</f>
        <v>3.7718764647716569</v>
      </c>
      <c r="J27" s="102">
        <f t="shared" si="3"/>
        <v>25.848778839324002</v>
      </c>
    </row>
    <row r="28" spans="1:15" x14ac:dyDescent="0.3">
      <c r="A28" s="14" t="s">
        <v>90</v>
      </c>
      <c r="B28" s="14" t="s">
        <v>95</v>
      </c>
      <c r="C28" s="14" t="s">
        <v>106</v>
      </c>
      <c r="D28" s="15">
        <v>0.75</v>
      </c>
      <c r="E28" s="15">
        <v>0.15</v>
      </c>
      <c r="F28" s="15">
        <f t="shared" si="5"/>
        <v>0.1</v>
      </c>
      <c r="G28" s="79">
        <f>((D28*$L$2+E28*$L$3+F28*$L$4)/(D28*$M$2+E28*$M$3+F28*$M$4))/Réf!$B$2*1000</f>
        <v>24.073089036963115</v>
      </c>
      <c r="H28" s="80">
        <f t="shared" si="2"/>
        <v>10.201863636363637</v>
      </c>
      <c r="I28" s="79">
        <f>((H28*Réf!$B$3)/(D28*$M$2+E28*$M$3+F28*$M$4))/PCI_CH4*1000</f>
        <v>10.12281330161642</v>
      </c>
      <c r="J28" s="102">
        <f t="shared" si="3"/>
        <v>13.950275735346695</v>
      </c>
    </row>
    <row r="29" spans="1:15" x14ac:dyDescent="0.3">
      <c r="A29" s="14" t="s">
        <v>91</v>
      </c>
      <c r="B29" s="14" t="s">
        <v>95</v>
      </c>
      <c r="C29" s="14" t="s">
        <v>102</v>
      </c>
      <c r="D29" s="15">
        <v>0.15</v>
      </c>
      <c r="E29" s="15">
        <v>0.15</v>
      </c>
      <c r="F29" s="15">
        <f t="shared" si="5"/>
        <v>0.7</v>
      </c>
      <c r="G29" s="79">
        <f>((D29*$L$2+E29*$L$3+F29*$L$4)/(D29*$M$2+E29*$M$3+F29*$M$4))/Réf!$B$2*1000</f>
        <v>29.62065530409566</v>
      </c>
      <c r="H29" s="80">
        <f t="shared" si="2"/>
        <v>6.2380454545454542</v>
      </c>
      <c r="I29" s="79">
        <f>((H29*Réf!$B$3)/(D29*$M$2+E29*$M$3+F29*$M$4))/PCI_CH4*1000</f>
        <v>3.7718764647716569</v>
      </c>
      <c r="J29" s="102">
        <f t="shared" si="3"/>
        <v>25.848778839324002</v>
      </c>
    </row>
    <row r="30" spans="1:15" x14ac:dyDescent="0.3">
      <c r="A30" s="14" t="s">
        <v>92</v>
      </c>
      <c r="B30" s="14" t="s">
        <v>95</v>
      </c>
      <c r="C30" s="14" t="s">
        <v>103</v>
      </c>
      <c r="D30" s="15">
        <v>0.15</v>
      </c>
      <c r="E30" s="15">
        <v>0.15</v>
      </c>
      <c r="F30" s="15">
        <f t="shared" si="5"/>
        <v>0.7</v>
      </c>
      <c r="G30" s="79">
        <f>((D30*$L$2+E30*$L$3+F30*$L$4)/(D30*$M$2+E30*$M$3+F30*$M$4))/Réf!$B$2*1000</f>
        <v>29.62065530409566</v>
      </c>
      <c r="H30" s="80">
        <f t="shared" si="2"/>
        <v>6.2380454545454542</v>
      </c>
      <c r="I30" s="79">
        <f>((H30*Réf!$B$3)/(D30*$M$2+E30*$M$3+F30*$M$4))/PCI_CH4*1000</f>
        <v>3.7718764647716569</v>
      </c>
      <c r="J30" s="102">
        <f t="shared" si="3"/>
        <v>25.848778839324002</v>
      </c>
    </row>
    <row r="31" spans="1:15" x14ac:dyDescent="0.3">
      <c r="A31" s="14" t="s">
        <v>93</v>
      </c>
      <c r="B31" s="14" t="s">
        <v>95</v>
      </c>
      <c r="C31" s="14" t="s">
        <v>104</v>
      </c>
      <c r="D31" s="15">
        <v>0.15</v>
      </c>
      <c r="E31" s="15">
        <v>0.15</v>
      </c>
      <c r="F31" s="15">
        <f t="shared" si="5"/>
        <v>0.7</v>
      </c>
      <c r="G31" s="79">
        <f>((D31*$L$2+E31*$L$3+F31*$L$4)/(D31*$M$2+E31*$M$3+F31*$M$4))/Réf!$B$2*1000</f>
        <v>29.62065530409566</v>
      </c>
      <c r="H31" s="80">
        <f t="shared" si="2"/>
        <v>6.2380454545454542</v>
      </c>
      <c r="I31" s="79">
        <f>((H31*Réf!$B$3)/(D31*$M$2+E31*$M$3+F31*$M$4))/PCI_CH4*1000</f>
        <v>3.7718764647716569</v>
      </c>
      <c r="J31" s="102">
        <f t="shared" si="3"/>
        <v>25.848778839324002</v>
      </c>
    </row>
    <row r="32" spans="1:15" x14ac:dyDescent="0.3">
      <c r="A32" s="14" t="s">
        <v>96</v>
      </c>
      <c r="B32" s="14" t="s">
        <v>95</v>
      </c>
      <c r="C32" s="14" t="s">
        <v>105</v>
      </c>
      <c r="D32" s="15">
        <v>0.15</v>
      </c>
      <c r="E32" s="15">
        <v>0.15</v>
      </c>
      <c r="F32" s="15">
        <f t="shared" si="5"/>
        <v>0.7</v>
      </c>
      <c r="G32" s="79">
        <f>((D32*$L$2+E32*$L$3+F32*$L$4)/(D32*$M$2+E32*$M$3+F32*$M$4))/Réf!$B$2*1000</f>
        <v>29.62065530409566</v>
      </c>
      <c r="H32" s="80">
        <f t="shared" si="2"/>
        <v>6.2380454545454542</v>
      </c>
      <c r="I32" s="79">
        <f>((H32*Réf!$B$3)/(D32*$M$2+E32*$M$3+F32*$M$4))/PCI_CH4*1000</f>
        <v>3.7718764647716569</v>
      </c>
      <c r="J32" s="102">
        <f t="shared" si="3"/>
        <v>25.848778839324002</v>
      </c>
    </row>
  </sheetData>
  <pageMargins left="0.7" right="0.7" top="0.75" bottom="0.75" header="0.3" footer="0.3"/>
  <pageSetup paperSize="9" orientation="portrait" horizontalDpi="4294967295" verticalDpi="4294967295"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R100"/>
  <sheetViews>
    <sheetView zoomScale="90" zoomScaleNormal="90" workbookViewId="0">
      <selection activeCell="N26" sqref="N26"/>
    </sheetView>
  </sheetViews>
  <sheetFormatPr baseColWidth="10" defaultColWidth="11.44140625" defaultRowHeight="14.4" x14ac:dyDescent="0.3"/>
  <cols>
    <col min="1" max="1" width="11.44140625" style="28"/>
    <col min="2" max="2" width="6.6640625" style="52" bestFit="1" customWidth="1"/>
    <col min="3" max="3" width="27.77734375" style="63" bestFit="1" customWidth="1"/>
    <col min="4" max="4" width="24.109375" style="65" bestFit="1" customWidth="1"/>
    <col min="5" max="5" width="21.33203125" style="28" bestFit="1" customWidth="1"/>
    <col min="6" max="6" width="23.44140625" style="58" bestFit="1" customWidth="1"/>
    <col min="7" max="7" width="13.109375" style="65" bestFit="1" customWidth="1"/>
    <col min="8" max="8" width="10.6640625" style="28" bestFit="1" customWidth="1"/>
    <col min="9" max="9" width="15" style="52" bestFit="1" customWidth="1"/>
    <col min="10" max="10" width="5.44140625" style="70" bestFit="1" customWidth="1"/>
    <col min="11" max="11" width="13.44140625" style="19" hidden="1" customWidth="1"/>
    <col min="12" max="12" width="11.44140625" style="19"/>
    <col min="13" max="13" width="6" style="19" bestFit="1" customWidth="1"/>
    <col min="14" max="14" width="21.33203125" style="19" bestFit="1" customWidth="1"/>
    <col min="15" max="15" width="12.33203125" style="19" bestFit="1" customWidth="1"/>
    <col min="16" max="16" width="25.44140625" style="19" bestFit="1" customWidth="1"/>
    <col min="17" max="17" width="13.44140625" style="19" bestFit="1" customWidth="1"/>
    <col min="18" max="18" width="27.44140625" style="19" bestFit="1" customWidth="1"/>
    <col min="19" max="16384" width="11.44140625" style="19"/>
  </cols>
  <sheetData>
    <row r="1" spans="1:18" s="18" customFormat="1" x14ac:dyDescent="0.3">
      <c r="A1" s="24" t="s">
        <v>181</v>
      </c>
      <c r="B1" s="50" t="s">
        <v>172</v>
      </c>
      <c r="C1" s="60" t="s">
        <v>136</v>
      </c>
      <c r="D1" s="24" t="s">
        <v>204</v>
      </c>
      <c r="E1" s="24" t="s">
        <v>137</v>
      </c>
      <c r="F1" s="24" t="s">
        <v>138</v>
      </c>
      <c r="G1" s="24" t="s">
        <v>201</v>
      </c>
      <c r="H1" s="24" t="s">
        <v>148</v>
      </c>
      <c r="I1" s="50" t="s">
        <v>202</v>
      </c>
      <c r="J1" s="68" t="s">
        <v>200</v>
      </c>
      <c r="K1" s="56" t="s">
        <v>180</v>
      </c>
      <c r="M1" s="20" t="s">
        <v>63</v>
      </c>
      <c r="N1" s="20" t="s">
        <v>62</v>
      </c>
      <c r="O1" s="20" t="s">
        <v>97</v>
      </c>
      <c r="P1" s="20" t="s">
        <v>132</v>
      </c>
      <c r="Q1" s="20" t="s">
        <v>191</v>
      </c>
      <c r="R1" s="20" t="s">
        <v>203</v>
      </c>
    </row>
    <row r="2" spans="1:18" x14ac:dyDescent="0.3">
      <c r="A2" s="25">
        <v>44423</v>
      </c>
      <c r="B2" s="67">
        <f>IF(A2="","",YEAR(A2))</f>
        <v>2021</v>
      </c>
      <c r="C2" s="61" t="s">
        <v>174</v>
      </c>
      <c r="D2" s="64">
        <v>22.87</v>
      </c>
      <c r="E2" s="27" t="s">
        <v>139</v>
      </c>
      <c r="F2" s="27" t="s">
        <v>140</v>
      </c>
      <c r="G2" s="66">
        <f>(D2+3)/0.25</f>
        <v>103.48</v>
      </c>
      <c r="H2" s="39">
        <f>1000/0.25</f>
        <v>4000</v>
      </c>
      <c r="I2" s="59">
        <f>IFERROR(G2/H2*1000,"")</f>
        <v>25.87</v>
      </c>
      <c r="J2" s="69">
        <v>4</v>
      </c>
      <c r="K2" s="57">
        <f>IFERROR(I2*J2,"")</f>
        <v>103.48</v>
      </c>
      <c r="M2" s="21" t="s">
        <v>107</v>
      </c>
      <c r="N2" s="21" t="s">
        <v>124</v>
      </c>
      <c r="O2" s="21" t="s">
        <v>128</v>
      </c>
      <c r="P2" s="21" t="s">
        <v>133</v>
      </c>
      <c r="Q2" s="73">
        <v>1</v>
      </c>
      <c r="R2" s="88">
        <f t="shared" ref="R2:R21" si="0">IFERROR(SUMIFS($K:$K,$B:$B,$N$26,$C:$C,P2)/SUMIFS($J:$J,$B:$B,$N$26,$C:$C,P2),"Année non spécifiée ou introuvable")</f>
        <v>13.888888888888888</v>
      </c>
    </row>
    <row r="3" spans="1:18" x14ac:dyDescent="0.3">
      <c r="A3" s="25">
        <v>44423</v>
      </c>
      <c r="B3" s="67">
        <f t="shared" ref="B3:B66" si="1">IF(A3="","",YEAR(A3))</f>
        <v>2021</v>
      </c>
      <c r="C3" s="62" t="s">
        <v>133</v>
      </c>
      <c r="D3" s="64">
        <v>35</v>
      </c>
      <c r="E3" s="27" t="s">
        <v>141</v>
      </c>
      <c r="F3" s="27" t="s">
        <v>142</v>
      </c>
      <c r="G3" s="66">
        <f>D3</f>
        <v>35</v>
      </c>
      <c r="H3" s="39">
        <v>2520</v>
      </c>
      <c r="I3" s="59">
        <f t="shared" ref="I3:I66" si="2">IFERROR(G3/H3*1000,"")</f>
        <v>13.888888888888888</v>
      </c>
      <c r="J3" s="69">
        <v>2</v>
      </c>
      <c r="K3" s="57">
        <f t="shared" ref="K3:K66" si="3">IFERROR(I3*J3,"")</f>
        <v>27.777777777777775</v>
      </c>
      <c r="M3" s="21" t="s">
        <v>108</v>
      </c>
      <c r="N3" s="21" t="s">
        <v>124</v>
      </c>
      <c r="O3" s="21" t="s">
        <v>128</v>
      </c>
      <c r="P3" s="21" t="s">
        <v>134</v>
      </c>
      <c r="Q3" s="73">
        <v>1</v>
      </c>
      <c r="R3" s="88">
        <f t="shared" si="0"/>
        <v>34.9</v>
      </c>
    </row>
    <row r="4" spans="1:18" x14ac:dyDescent="0.3">
      <c r="A4" s="25">
        <v>44423</v>
      </c>
      <c r="B4" s="67">
        <f t="shared" si="1"/>
        <v>2021</v>
      </c>
      <c r="C4" s="62" t="s">
        <v>134</v>
      </c>
      <c r="D4" s="64">
        <v>174.5</v>
      </c>
      <c r="E4" s="27" t="s">
        <v>141</v>
      </c>
      <c r="F4" s="27" t="s">
        <v>143</v>
      </c>
      <c r="G4" s="66">
        <f>D4</f>
        <v>174.5</v>
      </c>
      <c r="H4" s="39">
        <v>5000</v>
      </c>
      <c r="I4" s="59">
        <f t="shared" si="2"/>
        <v>34.9</v>
      </c>
      <c r="J4" s="69">
        <v>2</v>
      </c>
      <c r="K4" s="57">
        <f t="shared" si="3"/>
        <v>69.8</v>
      </c>
      <c r="M4" s="21" t="s">
        <v>109</v>
      </c>
      <c r="N4" s="21" t="s">
        <v>124</v>
      </c>
      <c r="O4" s="21" t="s">
        <v>128</v>
      </c>
      <c r="P4" s="21" t="s">
        <v>135</v>
      </c>
      <c r="Q4" s="73">
        <v>1</v>
      </c>
      <c r="R4" s="88">
        <f t="shared" si="0"/>
        <v>0</v>
      </c>
    </row>
    <row r="5" spans="1:18" x14ac:dyDescent="0.3">
      <c r="A5" s="25">
        <v>44423</v>
      </c>
      <c r="B5" s="67">
        <f t="shared" si="1"/>
        <v>2021</v>
      </c>
      <c r="C5" s="62" t="s">
        <v>185</v>
      </c>
      <c r="D5" s="64">
        <v>113.2</v>
      </c>
      <c r="E5" s="27" t="s">
        <v>144</v>
      </c>
      <c r="F5" s="27" t="s">
        <v>4</v>
      </c>
      <c r="G5" s="66">
        <f>D5</f>
        <v>113.2</v>
      </c>
      <c r="H5" s="39">
        <v>4100</v>
      </c>
      <c r="I5" s="59">
        <f t="shared" si="2"/>
        <v>27.609756097560975</v>
      </c>
      <c r="J5" s="69">
        <v>1</v>
      </c>
      <c r="K5" s="57">
        <f t="shared" si="3"/>
        <v>27.609756097560975</v>
      </c>
      <c r="M5" s="21" t="s">
        <v>110</v>
      </c>
      <c r="N5" s="21" t="s">
        <v>124</v>
      </c>
      <c r="O5" s="21" t="s">
        <v>128</v>
      </c>
      <c r="P5" s="21" t="s">
        <v>186</v>
      </c>
      <c r="Q5" s="74" t="s">
        <v>192</v>
      </c>
      <c r="R5" s="88">
        <f t="shared" si="0"/>
        <v>0</v>
      </c>
    </row>
    <row r="6" spans="1:18" x14ac:dyDescent="0.3">
      <c r="A6" s="25">
        <v>44423</v>
      </c>
      <c r="B6" s="67">
        <f t="shared" si="1"/>
        <v>2021</v>
      </c>
      <c r="C6" s="62" t="s">
        <v>135</v>
      </c>
      <c r="D6" s="64">
        <v>0</v>
      </c>
      <c r="E6" s="27" t="s">
        <v>145</v>
      </c>
      <c r="F6" s="27" t="s">
        <v>146</v>
      </c>
      <c r="G6" s="66">
        <f>D6</f>
        <v>0</v>
      </c>
      <c r="H6" s="39">
        <v>4333</v>
      </c>
      <c r="I6" s="59">
        <f t="shared" si="2"/>
        <v>0</v>
      </c>
      <c r="J6" s="69">
        <v>1</v>
      </c>
      <c r="K6" s="57">
        <f t="shared" si="3"/>
        <v>0</v>
      </c>
      <c r="M6" s="72" t="s">
        <v>111</v>
      </c>
      <c r="N6" s="21" t="s">
        <v>124</v>
      </c>
      <c r="O6" s="21" t="s">
        <v>128</v>
      </c>
      <c r="P6" s="21" t="s">
        <v>186</v>
      </c>
      <c r="Q6" s="75" t="s">
        <v>193</v>
      </c>
      <c r="R6" s="88">
        <f t="shared" si="0"/>
        <v>0</v>
      </c>
    </row>
    <row r="7" spans="1:18" x14ac:dyDescent="0.3">
      <c r="A7" s="25">
        <v>44423</v>
      </c>
      <c r="B7" s="67">
        <f t="shared" si="1"/>
        <v>2021</v>
      </c>
      <c r="C7" s="62" t="s">
        <v>186</v>
      </c>
      <c r="D7" s="64">
        <v>0</v>
      </c>
      <c r="E7" s="27" t="s">
        <v>147</v>
      </c>
      <c r="F7" s="27" t="s">
        <v>4</v>
      </c>
      <c r="G7" s="66">
        <v>0</v>
      </c>
      <c r="H7" s="39">
        <v>3278</v>
      </c>
      <c r="I7" s="59">
        <f t="shared" si="2"/>
        <v>0</v>
      </c>
      <c r="J7" s="69">
        <v>1</v>
      </c>
      <c r="K7" s="57">
        <f t="shared" si="3"/>
        <v>0</v>
      </c>
      <c r="M7" s="21" t="s">
        <v>112</v>
      </c>
      <c r="N7" s="21" t="s">
        <v>124</v>
      </c>
      <c r="O7" s="21" t="s">
        <v>128</v>
      </c>
      <c r="P7" s="21" t="s">
        <v>185</v>
      </c>
      <c r="Q7" s="74" t="s">
        <v>195</v>
      </c>
      <c r="R7" s="88">
        <f t="shared" si="0"/>
        <v>27.609756097560975</v>
      </c>
    </row>
    <row r="8" spans="1:18" x14ac:dyDescent="0.3">
      <c r="A8" s="25"/>
      <c r="B8" s="67" t="str">
        <f t="shared" si="1"/>
        <v/>
      </c>
      <c r="C8" s="62"/>
      <c r="D8" s="64"/>
      <c r="E8" s="27"/>
      <c r="F8" s="27"/>
      <c r="G8" s="64"/>
      <c r="H8" s="27"/>
      <c r="I8" s="59" t="str">
        <f t="shared" si="2"/>
        <v/>
      </c>
      <c r="J8" s="69"/>
      <c r="K8" s="57" t="str">
        <f t="shared" si="3"/>
        <v/>
      </c>
      <c r="M8" s="72" t="s">
        <v>113</v>
      </c>
      <c r="N8" s="22" t="s">
        <v>124</v>
      </c>
      <c r="O8" s="22" t="s">
        <v>127</v>
      </c>
      <c r="P8" s="22" t="s">
        <v>133</v>
      </c>
      <c r="Q8" s="76">
        <v>1</v>
      </c>
      <c r="R8" s="88">
        <f t="shared" si="0"/>
        <v>13.888888888888888</v>
      </c>
    </row>
    <row r="9" spans="1:18" x14ac:dyDescent="0.3">
      <c r="A9" s="27"/>
      <c r="B9" s="67" t="str">
        <f t="shared" si="1"/>
        <v/>
      </c>
      <c r="C9" s="62"/>
      <c r="D9" s="64"/>
      <c r="E9" s="27"/>
      <c r="F9" s="27"/>
      <c r="G9" s="64"/>
      <c r="H9" s="27"/>
      <c r="I9" s="59" t="str">
        <f t="shared" si="2"/>
        <v/>
      </c>
      <c r="J9" s="69"/>
      <c r="K9" s="57" t="str">
        <f t="shared" si="3"/>
        <v/>
      </c>
      <c r="M9" s="21" t="s">
        <v>114</v>
      </c>
      <c r="N9" s="22" t="s">
        <v>124</v>
      </c>
      <c r="O9" s="22" t="s">
        <v>127</v>
      </c>
      <c r="P9" s="22" t="s">
        <v>135</v>
      </c>
      <c r="Q9" s="76">
        <v>1</v>
      </c>
      <c r="R9" s="88">
        <f t="shared" si="0"/>
        <v>0</v>
      </c>
    </row>
    <row r="10" spans="1:18" x14ac:dyDescent="0.3">
      <c r="A10" s="27"/>
      <c r="B10" s="67" t="str">
        <f t="shared" si="1"/>
        <v/>
      </c>
      <c r="C10" s="62"/>
      <c r="D10" s="64"/>
      <c r="E10" s="27"/>
      <c r="F10" s="27"/>
      <c r="G10" s="64"/>
      <c r="H10" s="27"/>
      <c r="I10" s="59" t="str">
        <f t="shared" si="2"/>
        <v/>
      </c>
      <c r="J10" s="69"/>
      <c r="K10" s="57" t="str">
        <f t="shared" si="3"/>
        <v/>
      </c>
      <c r="M10" s="72" t="s">
        <v>115</v>
      </c>
      <c r="N10" s="22" t="s">
        <v>124</v>
      </c>
      <c r="O10" s="22" t="s">
        <v>127</v>
      </c>
      <c r="P10" s="22" t="s">
        <v>186</v>
      </c>
      <c r="Q10" s="23" t="s">
        <v>192</v>
      </c>
      <c r="R10" s="88">
        <f t="shared" si="0"/>
        <v>0</v>
      </c>
    </row>
    <row r="11" spans="1:18" x14ac:dyDescent="0.3">
      <c r="A11" s="27"/>
      <c r="B11" s="67" t="str">
        <f t="shared" si="1"/>
        <v/>
      </c>
      <c r="C11" s="62"/>
      <c r="D11" s="64"/>
      <c r="E11" s="27"/>
      <c r="F11" s="27"/>
      <c r="G11" s="64"/>
      <c r="H11" s="27"/>
      <c r="I11" s="59" t="str">
        <f t="shared" si="2"/>
        <v/>
      </c>
      <c r="J11" s="69"/>
      <c r="K11" s="57" t="str">
        <f t="shared" si="3"/>
        <v/>
      </c>
      <c r="M11" s="21" t="s">
        <v>116</v>
      </c>
      <c r="N11" s="22" t="s">
        <v>124</v>
      </c>
      <c r="O11" s="22" t="s">
        <v>127</v>
      </c>
      <c r="P11" s="22" t="s">
        <v>186</v>
      </c>
      <c r="Q11" s="23" t="s">
        <v>193</v>
      </c>
      <c r="R11" s="88">
        <f t="shared" si="0"/>
        <v>0</v>
      </c>
    </row>
    <row r="12" spans="1:18" x14ac:dyDescent="0.3">
      <c r="A12" s="27"/>
      <c r="B12" s="67" t="str">
        <f t="shared" si="1"/>
        <v/>
      </c>
      <c r="C12" s="62"/>
      <c r="D12" s="64"/>
      <c r="E12" s="27"/>
      <c r="F12" s="27"/>
      <c r="G12" s="64"/>
      <c r="H12" s="27"/>
      <c r="I12" s="59" t="str">
        <f t="shared" si="2"/>
        <v/>
      </c>
      <c r="J12" s="69"/>
      <c r="K12" s="57" t="str">
        <f t="shared" si="3"/>
        <v/>
      </c>
      <c r="M12" s="72" t="s">
        <v>117</v>
      </c>
      <c r="N12" s="22" t="s">
        <v>124</v>
      </c>
      <c r="O12" s="22" t="s">
        <v>127</v>
      </c>
      <c r="P12" s="22" t="s">
        <v>185</v>
      </c>
      <c r="Q12" s="77" t="s">
        <v>197</v>
      </c>
      <c r="R12" s="88">
        <f t="shared" si="0"/>
        <v>27.609756097560975</v>
      </c>
    </row>
    <row r="13" spans="1:18" x14ac:dyDescent="0.3">
      <c r="A13" s="27"/>
      <c r="B13" s="67" t="str">
        <f t="shared" si="1"/>
        <v/>
      </c>
      <c r="C13" s="62"/>
      <c r="D13" s="64"/>
      <c r="E13" s="27"/>
      <c r="F13" s="27"/>
      <c r="G13" s="64"/>
      <c r="H13" s="27"/>
      <c r="I13" s="59" t="str">
        <f t="shared" si="2"/>
        <v/>
      </c>
      <c r="J13" s="69"/>
      <c r="K13" s="57" t="str">
        <f t="shared" si="3"/>
        <v/>
      </c>
      <c r="M13" s="21" t="s">
        <v>118</v>
      </c>
      <c r="N13" s="21" t="s">
        <v>124</v>
      </c>
      <c r="O13" s="21" t="s">
        <v>126</v>
      </c>
      <c r="P13" s="21" t="s">
        <v>133</v>
      </c>
      <c r="Q13" s="73">
        <v>1</v>
      </c>
      <c r="R13" s="88">
        <f t="shared" si="0"/>
        <v>13.888888888888888</v>
      </c>
    </row>
    <row r="14" spans="1:18" x14ac:dyDescent="0.3">
      <c r="A14" s="27"/>
      <c r="B14" s="67" t="str">
        <f t="shared" si="1"/>
        <v/>
      </c>
      <c r="C14" s="62"/>
      <c r="D14" s="64"/>
      <c r="E14" s="27"/>
      <c r="F14" s="27"/>
      <c r="G14" s="64"/>
      <c r="H14" s="27"/>
      <c r="I14" s="59" t="str">
        <f t="shared" si="2"/>
        <v/>
      </c>
      <c r="J14" s="69"/>
      <c r="K14" s="57" t="str">
        <f t="shared" si="3"/>
        <v/>
      </c>
      <c r="M14" s="72" t="s">
        <v>119</v>
      </c>
      <c r="N14" s="21" t="s">
        <v>124</v>
      </c>
      <c r="O14" s="21" t="s">
        <v>126</v>
      </c>
      <c r="P14" s="21" t="s">
        <v>135</v>
      </c>
      <c r="Q14" s="73">
        <v>1</v>
      </c>
      <c r="R14" s="88">
        <f t="shared" si="0"/>
        <v>0</v>
      </c>
    </row>
    <row r="15" spans="1:18" x14ac:dyDescent="0.3">
      <c r="A15" s="27"/>
      <c r="B15" s="67" t="str">
        <f t="shared" si="1"/>
        <v/>
      </c>
      <c r="C15" s="62"/>
      <c r="D15" s="64"/>
      <c r="E15" s="27"/>
      <c r="F15" s="27"/>
      <c r="G15" s="64"/>
      <c r="H15" s="27"/>
      <c r="I15" s="59" t="str">
        <f t="shared" si="2"/>
        <v/>
      </c>
      <c r="J15" s="69"/>
      <c r="K15" s="57" t="str">
        <f t="shared" si="3"/>
        <v/>
      </c>
      <c r="M15" s="21" t="s">
        <v>120</v>
      </c>
      <c r="N15" s="21" t="s">
        <v>124</v>
      </c>
      <c r="O15" s="21" t="s">
        <v>126</v>
      </c>
      <c r="P15" s="21" t="s">
        <v>186</v>
      </c>
      <c r="Q15" s="74" t="s">
        <v>192</v>
      </c>
      <c r="R15" s="88">
        <f t="shared" si="0"/>
        <v>0</v>
      </c>
    </row>
    <row r="16" spans="1:18" x14ac:dyDescent="0.3">
      <c r="A16" s="27"/>
      <c r="B16" s="67" t="str">
        <f t="shared" si="1"/>
        <v/>
      </c>
      <c r="C16" s="62"/>
      <c r="D16" s="64"/>
      <c r="E16" s="27"/>
      <c r="F16" s="27"/>
      <c r="G16" s="64"/>
      <c r="H16" s="27"/>
      <c r="I16" s="59" t="str">
        <f t="shared" si="2"/>
        <v/>
      </c>
      <c r="J16" s="69"/>
      <c r="K16" s="57" t="str">
        <f t="shared" si="3"/>
        <v/>
      </c>
      <c r="M16" s="72" t="s">
        <v>121</v>
      </c>
      <c r="N16" s="21" t="s">
        <v>124</v>
      </c>
      <c r="O16" s="21" t="s">
        <v>126</v>
      </c>
      <c r="P16" s="21" t="s">
        <v>186</v>
      </c>
      <c r="Q16" s="75" t="s">
        <v>193</v>
      </c>
      <c r="R16" s="88">
        <f t="shared" si="0"/>
        <v>0</v>
      </c>
    </row>
    <row r="17" spans="1:18" x14ac:dyDescent="0.3">
      <c r="A17" s="27"/>
      <c r="B17" s="67" t="str">
        <f t="shared" si="1"/>
        <v/>
      </c>
      <c r="C17" s="62"/>
      <c r="D17" s="64"/>
      <c r="E17" s="27"/>
      <c r="F17" s="27"/>
      <c r="G17" s="64"/>
      <c r="H17" s="27"/>
      <c r="I17" s="59" t="str">
        <f t="shared" si="2"/>
        <v/>
      </c>
      <c r="J17" s="69"/>
      <c r="K17" s="57" t="str">
        <f t="shared" si="3"/>
        <v/>
      </c>
      <c r="M17" s="21" t="s">
        <v>122</v>
      </c>
      <c r="N17" s="21" t="s">
        <v>124</v>
      </c>
      <c r="O17" s="21" t="s">
        <v>126</v>
      </c>
      <c r="P17" s="21" t="s">
        <v>185</v>
      </c>
      <c r="Q17" s="74" t="s">
        <v>199</v>
      </c>
      <c r="R17" s="88">
        <f t="shared" si="0"/>
        <v>27.609756097560975</v>
      </c>
    </row>
    <row r="18" spans="1:18" x14ac:dyDescent="0.3">
      <c r="A18" s="27"/>
      <c r="B18" s="67" t="str">
        <f t="shared" si="1"/>
        <v/>
      </c>
      <c r="C18" s="62"/>
      <c r="D18" s="64"/>
      <c r="E18" s="27"/>
      <c r="F18" s="27"/>
      <c r="G18" s="64"/>
      <c r="H18" s="27"/>
      <c r="I18" s="59" t="str">
        <f t="shared" si="2"/>
        <v/>
      </c>
      <c r="J18" s="69"/>
      <c r="K18" s="57" t="str">
        <f t="shared" si="3"/>
        <v/>
      </c>
      <c r="M18" s="72" t="s">
        <v>123</v>
      </c>
      <c r="N18" s="22" t="s">
        <v>125</v>
      </c>
      <c r="O18" s="22" t="s">
        <v>129</v>
      </c>
      <c r="P18" s="22" t="s">
        <v>174</v>
      </c>
      <c r="Q18" s="76">
        <v>1</v>
      </c>
      <c r="R18" s="88">
        <f t="shared" si="0"/>
        <v>25.87</v>
      </c>
    </row>
    <row r="19" spans="1:18" x14ac:dyDescent="0.3">
      <c r="A19" s="27"/>
      <c r="B19" s="67" t="str">
        <f t="shared" si="1"/>
        <v/>
      </c>
      <c r="C19" s="62"/>
      <c r="D19" s="64"/>
      <c r="E19" s="27"/>
      <c r="F19" s="27"/>
      <c r="G19" s="64"/>
      <c r="H19" s="27"/>
      <c r="I19" s="59" t="str">
        <f t="shared" si="2"/>
        <v/>
      </c>
      <c r="J19" s="69"/>
      <c r="K19" s="57" t="str">
        <f t="shared" si="3"/>
        <v/>
      </c>
      <c r="M19" s="21" t="s">
        <v>194</v>
      </c>
      <c r="N19" s="21" t="s">
        <v>125</v>
      </c>
      <c r="O19" s="21" t="s">
        <v>129</v>
      </c>
      <c r="P19" s="21" t="s">
        <v>134</v>
      </c>
      <c r="Q19" s="73">
        <v>1</v>
      </c>
      <c r="R19" s="88">
        <f t="shared" si="0"/>
        <v>34.9</v>
      </c>
    </row>
    <row r="20" spans="1:18" x14ac:dyDescent="0.3">
      <c r="A20" s="27"/>
      <c r="B20" s="67" t="str">
        <f t="shared" si="1"/>
        <v/>
      </c>
      <c r="C20" s="62"/>
      <c r="D20" s="64"/>
      <c r="E20" s="27"/>
      <c r="F20" s="27"/>
      <c r="G20" s="64"/>
      <c r="H20" s="27"/>
      <c r="I20" s="59" t="str">
        <f t="shared" si="2"/>
        <v/>
      </c>
      <c r="J20" s="69"/>
      <c r="K20" s="57" t="str">
        <f t="shared" si="3"/>
        <v/>
      </c>
      <c r="M20" s="72" t="s">
        <v>196</v>
      </c>
      <c r="N20" s="22" t="s">
        <v>125</v>
      </c>
      <c r="O20" s="22" t="s">
        <v>130</v>
      </c>
      <c r="P20" s="22" t="s">
        <v>174</v>
      </c>
      <c r="Q20" s="76">
        <v>1</v>
      </c>
      <c r="R20" s="88">
        <f t="shared" si="0"/>
        <v>25.87</v>
      </c>
    </row>
    <row r="21" spans="1:18" x14ac:dyDescent="0.3">
      <c r="A21" s="27"/>
      <c r="B21" s="67" t="str">
        <f t="shared" si="1"/>
        <v/>
      </c>
      <c r="C21" s="62"/>
      <c r="D21" s="64"/>
      <c r="E21" s="27"/>
      <c r="F21" s="27"/>
      <c r="G21" s="64"/>
      <c r="H21" s="27"/>
      <c r="I21" s="59" t="str">
        <f t="shared" si="2"/>
        <v/>
      </c>
      <c r="J21" s="69"/>
      <c r="K21" s="57" t="str">
        <f t="shared" si="3"/>
        <v/>
      </c>
      <c r="M21" s="21" t="s">
        <v>198</v>
      </c>
      <c r="N21" s="21" t="s">
        <v>125</v>
      </c>
      <c r="O21" s="21" t="s">
        <v>131</v>
      </c>
      <c r="P21" s="21" t="s">
        <v>174</v>
      </c>
      <c r="Q21" s="73">
        <v>1</v>
      </c>
      <c r="R21" s="88">
        <f t="shared" si="0"/>
        <v>25.87</v>
      </c>
    </row>
    <row r="22" spans="1:18" x14ac:dyDescent="0.3">
      <c r="A22" s="27"/>
      <c r="B22" s="67" t="str">
        <f t="shared" si="1"/>
        <v/>
      </c>
      <c r="C22" s="62"/>
      <c r="D22" s="64"/>
      <c r="E22" s="27"/>
      <c r="F22" s="27"/>
      <c r="G22" s="64"/>
      <c r="H22" s="27"/>
      <c r="I22" s="59" t="str">
        <f t="shared" si="2"/>
        <v/>
      </c>
      <c r="J22" s="69"/>
      <c r="K22" s="57" t="str">
        <f t="shared" si="3"/>
        <v/>
      </c>
    </row>
    <row r="23" spans="1:18" x14ac:dyDescent="0.3">
      <c r="A23" s="27"/>
      <c r="B23" s="67" t="str">
        <f t="shared" si="1"/>
        <v/>
      </c>
      <c r="C23" s="62"/>
      <c r="D23" s="64"/>
      <c r="E23" s="27"/>
      <c r="F23" s="27"/>
      <c r="G23" s="64"/>
      <c r="H23" s="27"/>
      <c r="I23" s="59" t="str">
        <f t="shared" si="2"/>
        <v/>
      </c>
      <c r="J23" s="69"/>
      <c r="K23" s="57" t="str">
        <f t="shared" si="3"/>
        <v/>
      </c>
    </row>
    <row r="24" spans="1:18" x14ac:dyDescent="0.3">
      <c r="A24" s="27"/>
      <c r="B24" s="67" t="str">
        <f t="shared" si="1"/>
        <v/>
      </c>
      <c r="C24" s="62"/>
      <c r="D24" s="64"/>
      <c r="E24" s="27"/>
      <c r="F24" s="27"/>
      <c r="G24" s="64"/>
      <c r="H24" s="27"/>
      <c r="I24" s="59" t="str">
        <f t="shared" si="2"/>
        <v/>
      </c>
      <c r="J24" s="69"/>
      <c r="K24" s="57" t="str">
        <f t="shared" si="3"/>
        <v/>
      </c>
    </row>
    <row r="25" spans="1:18" x14ac:dyDescent="0.3">
      <c r="A25" s="27"/>
      <c r="B25" s="67" t="str">
        <f t="shared" si="1"/>
        <v/>
      </c>
      <c r="C25" s="62"/>
      <c r="D25" s="64"/>
      <c r="E25" s="27"/>
      <c r="F25" s="27"/>
      <c r="G25" s="64"/>
      <c r="H25" s="27"/>
      <c r="I25" s="59" t="str">
        <f t="shared" si="2"/>
        <v/>
      </c>
      <c r="J25" s="69"/>
      <c r="K25" s="57" t="str">
        <f t="shared" si="3"/>
        <v/>
      </c>
      <c r="N25" s="23" t="s">
        <v>173</v>
      </c>
    </row>
    <row r="26" spans="1:18" x14ac:dyDescent="0.3">
      <c r="A26" s="27"/>
      <c r="B26" s="67" t="str">
        <f t="shared" si="1"/>
        <v/>
      </c>
      <c r="C26" s="62"/>
      <c r="D26" s="64"/>
      <c r="E26" s="27"/>
      <c r="F26" s="27"/>
      <c r="G26" s="64"/>
      <c r="H26" s="27"/>
      <c r="I26" s="59" t="str">
        <f t="shared" si="2"/>
        <v/>
      </c>
      <c r="J26" s="69"/>
      <c r="K26" s="57" t="str">
        <f t="shared" si="3"/>
        <v/>
      </c>
      <c r="N26" s="87">
        <v>2021</v>
      </c>
    </row>
    <row r="27" spans="1:18" x14ac:dyDescent="0.3">
      <c r="A27" s="27"/>
      <c r="B27" s="67" t="str">
        <f t="shared" si="1"/>
        <v/>
      </c>
      <c r="C27" s="62"/>
      <c r="D27" s="64"/>
      <c r="E27" s="27"/>
      <c r="F27" s="27"/>
      <c r="G27" s="64"/>
      <c r="H27" s="27"/>
      <c r="I27" s="59" t="str">
        <f t="shared" si="2"/>
        <v/>
      </c>
      <c r="J27" s="69"/>
      <c r="K27" s="57" t="str">
        <f t="shared" si="3"/>
        <v/>
      </c>
    </row>
    <row r="28" spans="1:18" x14ac:dyDescent="0.3">
      <c r="A28" s="27"/>
      <c r="B28" s="67" t="str">
        <f t="shared" si="1"/>
        <v/>
      </c>
      <c r="C28" s="62"/>
      <c r="D28" s="64"/>
      <c r="E28" s="27"/>
      <c r="F28" s="27"/>
      <c r="G28" s="64"/>
      <c r="H28" s="27"/>
      <c r="I28" s="59" t="str">
        <f t="shared" si="2"/>
        <v/>
      </c>
      <c r="J28" s="69"/>
      <c r="K28" s="57" t="str">
        <f t="shared" si="3"/>
        <v/>
      </c>
    </row>
    <row r="29" spans="1:18" x14ac:dyDescent="0.3">
      <c r="A29" s="27"/>
      <c r="B29" s="67" t="str">
        <f t="shared" si="1"/>
        <v/>
      </c>
      <c r="C29" s="62"/>
      <c r="D29" s="64"/>
      <c r="E29" s="27"/>
      <c r="F29" s="27"/>
      <c r="G29" s="64"/>
      <c r="H29" s="27"/>
      <c r="I29" s="59" t="str">
        <f t="shared" si="2"/>
        <v/>
      </c>
      <c r="J29" s="69"/>
      <c r="K29" s="57" t="str">
        <f t="shared" si="3"/>
        <v/>
      </c>
    </row>
    <row r="30" spans="1:18" x14ac:dyDescent="0.3">
      <c r="A30" s="27"/>
      <c r="B30" s="67" t="str">
        <f t="shared" si="1"/>
        <v/>
      </c>
      <c r="C30" s="62"/>
      <c r="D30" s="64"/>
      <c r="E30" s="27"/>
      <c r="F30" s="27"/>
      <c r="G30" s="64"/>
      <c r="H30" s="27"/>
      <c r="I30" s="59" t="str">
        <f t="shared" si="2"/>
        <v/>
      </c>
      <c r="J30" s="69"/>
      <c r="K30" s="57" t="str">
        <f t="shared" si="3"/>
        <v/>
      </c>
    </row>
    <row r="31" spans="1:18" x14ac:dyDescent="0.3">
      <c r="A31" s="27"/>
      <c r="B31" s="67" t="str">
        <f t="shared" si="1"/>
        <v/>
      </c>
      <c r="C31" s="62"/>
      <c r="D31" s="64"/>
      <c r="E31" s="27"/>
      <c r="F31" s="27"/>
      <c r="G31" s="64"/>
      <c r="H31" s="27"/>
      <c r="I31" s="59" t="str">
        <f t="shared" si="2"/>
        <v/>
      </c>
      <c r="J31" s="69"/>
      <c r="K31" s="57" t="str">
        <f t="shared" si="3"/>
        <v/>
      </c>
    </row>
    <row r="32" spans="1:18" x14ac:dyDescent="0.3">
      <c r="A32" s="27"/>
      <c r="B32" s="67" t="str">
        <f t="shared" si="1"/>
        <v/>
      </c>
      <c r="C32" s="62"/>
      <c r="D32" s="64"/>
      <c r="E32" s="27"/>
      <c r="F32" s="27"/>
      <c r="G32" s="64"/>
      <c r="H32" s="27"/>
      <c r="I32" s="59" t="str">
        <f t="shared" si="2"/>
        <v/>
      </c>
      <c r="J32" s="69"/>
      <c r="K32" s="57" t="str">
        <f t="shared" si="3"/>
        <v/>
      </c>
    </row>
    <row r="33" spans="1:11" x14ac:dyDescent="0.3">
      <c r="A33" s="27"/>
      <c r="B33" s="67" t="str">
        <f t="shared" si="1"/>
        <v/>
      </c>
      <c r="C33" s="62"/>
      <c r="D33" s="64"/>
      <c r="E33" s="27"/>
      <c r="F33" s="27"/>
      <c r="G33" s="64"/>
      <c r="H33" s="27"/>
      <c r="I33" s="59" t="str">
        <f t="shared" si="2"/>
        <v/>
      </c>
      <c r="J33" s="69"/>
      <c r="K33" s="57" t="str">
        <f t="shared" si="3"/>
        <v/>
      </c>
    </row>
    <row r="34" spans="1:11" x14ac:dyDescent="0.3">
      <c r="A34" s="27"/>
      <c r="B34" s="67" t="str">
        <f t="shared" si="1"/>
        <v/>
      </c>
      <c r="C34" s="62"/>
      <c r="D34" s="64"/>
      <c r="E34" s="27"/>
      <c r="F34" s="27"/>
      <c r="G34" s="64"/>
      <c r="H34" s="27"/>
      <c r="I34" s="59" t="str">
        <f t="shared" si="2"/>
        <v/>
      </c>
      <c r="J34" s="69"/>
      <c r="K34" s="57" t="str">
        <f t="shared" si="3"/>
        <v/>
      </c>
    </row>
    <row r="35" spans="1:11" x14ac:dyDescent="0.3">
      <c r="A35" s="27"/>
      <c r="B35" s="67" t="str">
        <f t="shared" si="1"/>
        <v/>
      </c>
      <c r="C35" s="62"/>
      <c r="D35" s="64"/>
      <c r="E35" s="27"/>
      <c r="F35" s="27"/>
      <c r="G35" s="64"/>
      <c r="H35" s="27"/>
      <c r="I35" s="59" t="str">
        <f t="shared" si="2"/>
        <v/>
      </c>
      <c r="J35" s="69"/>
      <c r="K35" s="57" t="str">
        <f t="shared" si="3"/>
        <v/>
      </c>
    </row>
    <row r="36" spans="1:11" x14ac:dyDescent="0.3">
      <c r="A36" s="27"/>
      <c r="B36" s="67" t="str">
        <f t="shared" si="1"/>
        <v/>
      </c>
      <c r="C36" s="62"/>
      <c r="D36" s="64"/>
      <c r="E36" s="27"/>
      <c r="F36" s="27"/>
      <c r="G36" s="64"/>
      <c r="H36" s="27"/>
      <c r="I36" s="59" t="str">
        <f t="shared" si="2"/>
        <v/>
      </c>
      <c r="J36" s="69"/>
      <c r="K36" s="57" t="str">
        <f t="shared" si="3"/>
        <v/>
      </c>
    </row>
    <row r="37" spans="1:11" x14ac:dyDescent="0.3">
      <c r="A37" s="27"/>
      <c r="B37" s="67" t="str">
        <f t="shared" si="1"/>
        <v/>
      </c>
      <c r="C37" s="62"/>
      <c r="D37" s="64"/>
      <c r="E37" s="27"/>
      <c r="F37" s="27"/>
      <c r="G37" s="64"/>
      <c r="H37" s="27"/>
      <c r="I37" s="59" t="str">
        <f t="shared" si="2"/>
        <v/>
      </c>
      <c r="J37" s="69"/>
      <c r="K37" s="57" t="str">
        <f t="shared" si="3"/>
        <v/>
      </c>
    </row>
    <row r="38" spans="1:11" x14ac:dyDescent="0.3">
      <c r="A38" s="27"/>
      <c r="B38" s="67" t="str">
        <f t="shared" si="1"/>
        <v/>
      </c>
      <c r="C38" s="62"/>
      <c r="D38" s="64"/>
      <c r="E38" s="27"/>
      <c r="F38" s="27"/>
      <c r="G38" s="64"/>
      <c r="H38" s="27"/>
      <c r="I38" s="59" t="str">
        <f t="shared" si="2"/>
        <v/>
      </c>
      <c r="J38" s="69"/>
      <c r="K38" s="57" t="str">
        <f t="shared" si="3"/>
        <v/>
      </c>
    </row>
    <row r="39" spans="1:11" x14ac:dyDescent="0.3">
      <c r="A39" s="27"/>
      <c r="B39" s="67" t="str">
        <f t="shared" si="1"/>
        <v/>
      </c>
      <c r="C39" s="62"/>
      <c r="D39" s="64"/>
      <c r="E39" s="27"/>
      <c r="F39" s="27"/>
      <c r="G39" s="64"/>
      <c r="H39" s="27"/>
      <c r="I39" s="59" t="str">
        <f t="shared" si="2"/>
        <v/>
      </c>
      <c r="J39" s="69"/>
      <c r="K39" s="57" t="str">
        <f t="shared" si="3"/>
        <v/>
      </c>
    </row>
    <row r="40" spans="1:11" x14ac:dyDescent="0.3">
      <c r="A40" s="27"/>
      <c r="B40" s="67" t="str">
        <f t="shared" si="1"/>
        <v/>
      </c>
      <c r="C40" s="62"/>
      <c r="D40" s="64"/>
      <c r="E40" s="27"/>
      <c r="F40" s="27"/>
      <c r="G40" s="64"/>
      <c r="H40" s="27"/>
      <c r="I40" s="59" t="str">
        <f t="shared" si="2"/>
        <v/>
      </c>
      <c r="J40" s="69"/>
      <c r="K40" s="57" t="str">
        <f t="shared" si="3"/>
        <v/>
      </c>
    </row>
    <row r="41" spans="1:11" x14ac:dyDescent="0.3">
      <c r="A41" s="27"/>
      <c r="B41" s="67" t="str">
        <f t="shared" si="1"/>
        <v/>
      </c>
      <c r="C41" s="62"/>
      <c r="D41" s="64"/>
      <c r="E41" s="27"/>
      <c r="F41" s="27"/>
      <c r="G41" s="64"/>
      <c r="H41" s="27"/>
      <c r="I41" s="59" t="str">
        <f t="shared" si="2"/>
        <v/>
      </c>
      <c r="J41" s="69"/>
      <c r="K41" s="57" t="str">
        <f t="shared" si="3"/>
        <v/>
      </c>
    </row>
    <row r="42" spans="1:11" x14ac:dyDescent="0.3">
      <c r="A42" s="27"/>
      <c r="B42" s="67" t="str">
        <f t="shared" si="1"/>
        <v/>
      </c>
      <c r="C42" s="62"/>
      <c r="D42" s="64"/>
      <c r="E42" s="27"/>
      <c r="F42" s="27"/>
      <c r="G42" s="64"/>
      <c r="H42" s="27"/>
      <c r="I42" s="59" t="str">
        <f t="shared" si="2"/>
        <v/>
      </c>
      <c r="J42" s="69"/>
      <c r="K42" s="57" t="str">
        <f t="shared" si="3"/>
        <v/>
      </c>
    </row>
    <row r="43" spans="1:11" x14ac:dyDescent="0.3">
      <c r="A43" s="27"/>
      <c r="B43" s="67" t="str">
        <f t="shared" si="1"/>
        <v/>
      </c>
      <c r="C43" s="62"/>
      <c r="D43" s="64"/>
      <c r="E43" s="27"/>
      <c r="F43" s="27"/>
      <c r="G43" s="64"/>
      <c r="H43" s="27"/>
      <c r="I43" s="59" t="str">
        <f t="shared" si="2"/>
        <v/>
      </c>
      <c r="J43" s="69"/>
      <c r="K43" s="57" t="str">
        <f t="shared" si="3"/>
        <v/>
      </c>
    </row>
    <row r="44" spans="1:11" x14ac:dyDescent="0.3">
      <c r="A44" s="27"/>
      <c r="B44" s="67" t="str">
        <f t="shared" si="1"/>
        <v/>
      </c>
      <c r="C44" s="62"/>
      <c r="D44" s="64"/>
      <c r="E44" s="27"/>
      <c r="F44" s="27"/>
      <c r="G44" s="64"/>
      <c r="H44" s="27"/>
      <c r="I44" s="59" t="str">
        <f t="shared" si="2"/>
        <v/>
      </c>
      <c r="J44" s="69"/>
      <c r="K44" s="57" t="str">
        <f t="shared" si="3"/>
        <v/>
      </c>
    </row>
    <row r="45" spans="1:11" x14ac:dyDescent="0.3">
      <c r="A45" s="27"/>
      <c r="B45" s="67" t="str">
        <f t="shared" si="1"/>
        <v/>
      </c>
      <c r="C45" s="62"/>
      <c r="D45" s="64"/>
      <c r="E45" s="27"/>
      <c r="F45" s="27"/>
      <c r="G45" s="64"/>
      <c r="H45" s="27"/>
      <c r="I45" s="59" t="str">
        <f t="shared" si="2"/>
        <v/>
      </c>
      <c r="J45" s="69"/>
      <c r="K45" s="57" t="str">
        <f t="shared" si="3"/>
        <v/>
      </c>
    </row>
    <row r="46" spans="1:11" x14ac:dyDescent="0.3">
      <c r="A46" s="27"/>
      <c r="B46" s="67" t="str">
        <f t="shared" si="1"/>
        <v/>
      </c>
      <c r="C46" s="62"/>
      <c r="D46" s="64"/>
      <c r="E46" s="27"/>
      <c r="F46" s="27"/>
      <c r="G46" s="64"/>
      <c r="H46" s="27"/>
      <c r="I46" s="59" t="str">
        <f t="shared" si="2"/>
        <v/>
      </c>
      <c r="J46" s="69"/>
      <c r="K46" s="57" t="str">
        <f t="shared" si="3"/>
        <v/>
      </c>
    </row>
    <row r="47" spans="1:11" x14ac:dyDescent="0.3">
      <c r="A47" s="27"/>
      <c r="B47" s="67" t="str">
        <f t="shared" si="1"/>
        <v/>
      </c>
      <c r="C47" s="62"/>
      <c r="D47" s="64"/>
      <c r="E47" s="27"/>
      <c r="F47" s="27"/>
      <c r="G47" s="64"/>
      <c r="H47" s="27"/>
      <c r="I47" s="59" t="str">
        <f t="shared" si="2"/>
        <v/>
      </c>
      <c r="J47" s="69"/>
      <c r="K47" s="57" t="str">
        <f t="shared" si="3"/>
        <v/>
      </c>
    </row>
    <row r="48" spans="1:11" x14ac:dyDescent="0.3">
      <c r="A48" s="27"/>
      <c r="B48" s="67" t="str">
        <f t="shared" si="1"/>
        <v/>
      </c>
      <c r="C48" s="62"/>
      <c r="D48" s="64"/>
      <c r="E48" s="27"/>
      <c r="F48" s="27"/>
      <c r="G48" s="64"/>
      <c r="H48" s="27"/>
      <c r="I48" s="59" t="str">
        <f t="shared" si="2"/>
        <v/>
      </c>
      <c r="J48" s="69"/>
      <c r="K48" s="57" t="str">
        <f t="shared" si="3"/>
        <v/>
      </c>
    </row>
    <row r="49" spans="1:11" x14ac:dyDescent="0.3">
      <c r="A49" s="27"/>
      <c r="B49" s="67" t="str">
        <f t="shared" si="1"/>
        <v/>
      </c>
      <c r="C49" s="62"/>
      <c r="D49" s="64"/>
      <c r="E49" s="27"/>
      <c r="F49" s="27"/>
      <c r="G49" s="64"/>
      <c r="H49" s="27"/>
      <c r="I49" s="59" t="str">
        <f t="shared" si="2"/>
        <v/>
      </c>
      <c r="J49" s="69"/>
      <c r="K49" s="57" t="str">
        <f t="shared" si="3"/>
        <v/>
      </c>
    </row>
    <row r="50" spans="1:11" x14ac:dyDescent="0.3">
      <c r="A50" s="27"/>
      <c r="B50" s="67" t="str">
        <f t="shared" si="1"/>
        <v/>
      </c>
      <c r="C50" s="62"/>
      <c r="D50" s="64"/>
      <c r="E50" s="27"/>
      <c r="F50" s="27"/>
      <c r="G50" s="64"/>
      <c r="H50" s="27"/>
      <c r="I50" s="59" t="str">
        <f t="shared" si="2"/>
        <v/>
      </c>
      <c r="J50" s="69"/>
      <c r="K50" s="57" t="str">
        <f t="shared" si="3"/>
        <v/>
      </c>
    </row>
    <row r="51" spans="1:11" x14ac:dyDescent="0.3">
      <c r="A51" s="27"/>
      <c r="B51" s="67" t="str">
        <f t="shared" si="1"/>
        <v/>
      </c>
      <c r="C51" s="62"/>
      <c r="D51" s="64"/>
      <c r="E51" s="27"/>
      <c r="F51" s="27"/>
      <c r="G51" s="64"/>
      <c r="H51" s="27"/>
      <c r="I51" s="59" t="str">
        <f t="shared" si="2"/>
        <v/>
      </c>
      <c r="J51" s="69"/>
      <c r="K51" s="57" t="str">
        <f t="shared" si="3"/>
        <v/>
      </c>
    </row>
    <row r="52" spans="1:11" x14ac:dyDescent="0.3">
      <c r="A52" s="27"/>
      <c r="B52" s="67" t="str">
        <f t="shared" si="1"/>
        <v/>
      </c>
      <c r="C52" s="62"/>
      <c r="D52" s="64"/>
      <c r="E52" s="27"/>
      <c r="F52" s="27"/>
      <c r="G52" s="64"/>
      <c r="H52" s="27"/>
      <c r="I52" s="59" t="str">
        <f t="shared" si="2"/>
        <v/>
      </c>
      <c r="J52" s="69"/>
      <c r="K52" s="57" t="str">
        <f t="shared" si="3"/>
        <v/>
      </c>
    </row>
    <row r="53" spans="1:11" x14ac:dyDescent="0.3">
      <c r="A53" s="27"/>
      <c r="B53" s="67" t="str">
        <f t="shared" si="1"/>
        <v/>
      </c>
      <c r="C53" s="62"/>
      <c r="D53" s="64"/>
      <c r="E53" s="27"/>
      <c r="F53" s="27"/>
      <c r="G53" s="64"/>
      <c r="H53" s="27"/>
      <c r="I53" s="59" t="str">
        <f t="shared" si="2"/>
        <v/>
      </c>
      <c r="J53" s="69"/>
      <c r="K53" s="57" t="str">
        <f t="shared" si="3"/>
        <v/>
      </c>
    </row>
    <row r="54" spans="1:11" x14ac:dyDescent="0.3">
      <c r="A54" s="27"/>
      <c r="B54" s="67" t="str">
        <f t="shared" si="1"/>
        <v/>
      </c>
      <c r="C54" s="62"/>
      <c r="D54" s="64"/>
      <c r="E54" s="27"/>
      <c r="F54" s="27"/>
      <c r="G54" s="64"/>
      <c r="H54" s="27"/>
      <c r="I54" s="59" t="str">
        <f t="shared" si="2"/>
        <v/>
      </c>
      <c r="J54" s="69"/>
      <c r="K54" s="57" t="str">
        <f t="shared" si="3"/>
        <v/>
      </c>
    </row>
    <row r="55" spans="1:11" x14ac:dyDescent="0.3">
      <c r="A55" s="27"/>
      <c r="B55" s="67" t="str">
        <f t="shared" si="1"/>
        <v/>
      </c>
      <c r="C55" s="62"/>
      <c r="D55" s="64"/>
      <c r="E55" s="27"/>
      <c r="F55" s="27"/>
      <c r="G55" s="64"/>
      <c r="H55" s="27"/>
      <c r="I55" s="59" t="str">
        <f t="shared" si="2"/>
        <v/>
      </c>
      <c r="J55" s="69"/>
      <c r="K55" s="57" t="str">
        <f t="shared" si="3"/>
        <v/>
      </c>
    </row>
    <row r="56" spans="1:11" x14ac:dyDescent="0.3">
      <c r="A56" s="27"/>
      <c r="B56" s="67" t="str">
        <f t="shared" si="1"/>
        <v/>
      </c>
      <c r="C56" s="62"/>
      <c r="D56" s="64"/>
      <c r="E56" s="27"/>
      <c r="F56" s="27"/>
      <c r="G56" s="64"/>
      <c r="H56" s="27"/>
      <c r="I56" s="59" t="str">
        <f t="shared" si="2"/>
        <v/>
      </c>
      <c r="J56" s="69"/>
      <c r="K56" s="57" t="str">
        <f t="shared" si="3"/>
        <v/>
      </c>
    </row>
    <row r="57" spans="1:11" x14ac:dyDescent="0.3">
      <c r="A57" s="27"/>
      <c r="B57" s="67" t="str">
        <f t="shared" si="1"/>
        <v/>
      </c>
      <c r="C57" s="62"/>
      <c r="D57" s="64"/>
      <c r="E57" s="27"/>
      <c r="F57" s="27"/>
      <c r="G57" s="64"/>
      <c r="H57" s="27"/>
      <c r="I57" s="59" t="str">
        <f t="shared" si="2"/>
        <v/>
      </c>
      <c r="J57" s="69"/>
      <c r="K57" s="57" t="str">
        <f t="shared" si="3"/>
        <v/>
      </c>
    </row>
    <row r="58" spans="1:11" x14ac:dyDescent="0.3">
      <c r="A58" s="27"/>
      <c r="B58" s="67" t="str">
        <f t="shared" si="1"/>
        <v/>
      </c>
      <c r="C58" s="62"/>
      <c r="D58" s="64"/>
      <c r="E58" s="27"/>
      <c r="F58" s="27"/>
      <c r="G58" s="64"/>
      <c r="H58" s="27"/>
      <c r="I58" s="59" t="str">
        <f t="shared" si="2"/>
        <v/>
      </c>
      <c r="J58" s="69"/>
      <c r="K58" s="57" t="str">
        <f t="shared" si="3"/>
        <v/>
      </c>
    </row>
    <row r="59" spans="1:11" x14ac:dyDescent="0.3">
      <c r="A59" s="27"/>
      <c r="B59" s="67" t="str">
        <f t="shared" si="1"/>
        <v/>
      </c>
      <c r="C59" s="62"/>
      <c r="D59" s="64"/>
      <c r="E59" s="27"/>
      <c r="F59" s="27"/>
      <c r="G59" s="64"/>
      <c r="H59" s="27"/>
      <c r="I59" s="59" t="str">
        <f t="shared" si="2"/>
        <v/>
      </c>
      <c r="J59" s="69"/>
      <c r="K59" s="57" t="str">
        <f t="shared" si="3"/>
        <v/>
      </c>
    </row>
    <row r="60" spans="1:11" x14ac:dyDescent="0.3">
      <c r="A60" s="27"/>
      <c r="B60" s="67" t="str">
        <f t="shared" si="1"/>
        <v/>
      </c>
      <c r="C60" s="62"/>
      <c r="D60" s="64"/>
      <c r="E60" s="27"/>
      <c r="F60" s="27"/>
      <c r="G60" s="64"/>
      <c r="H60" s="27"/>
      <c r="I60" s="59" t="str">
        <f t="shared" si="2"/>
        <v/>
      </c>
      <c r="J60" s="69"/>
      <c r="K60" s="57" t="str">
        <f t="shared" si="3"/>
        <v/>
      </c>
    </row>
    <row r="61" spans="1:11" x14ac:dyDescent="0.3">
      <c r="A61" s="27"/>
      <c r="B61" s="67" t="str">
        <f t="shared" si="1"/>
        <v/>
      </c>
      <c r="C61" s="62"/>
      <c r="D61" s="64"/>
      <c r="E61" s="27"/>
      <c r="F61" s="27"/>
      <c r="G61" s="64"/>
      <c r="H61" s="27"/>
      <c r="I61" s="59" t="str">
        <f t="shared" si="2"/>
        <v/>
      </c>
      <c r="J61" s="69"/>
      <c r="K61" s="57" t="str">
        <f t="shared" si="3"/>
        <v/>
      </c>
    </row>
    <row r="62" spans="1:11" x14ac:dyDescent="0.3">
      <c r="A62" s="27"/>
      <c r="B62" s="67" t="str">
        <f t="shared" si="1"/>
        <v/>
      </c>
      <c r="C62" s="62"/>
      <c r="D62" s="64"/>
      <c r="E62" s="27"/>
      <c r="F62" s="27"/>
      <c r="G62" s="64"/>
      <c r="H62" s="27"/>
      <c r="I62" s="59" t="str">
        <f t="shared" si="2"/>
        <v/>
      </c>
      <c r="J62" s="69"/>
      <c r="K62" s="57" t="str">
        <f t="shared" si="3"/>
        <v/>
      </c>
    </row>
    <row r="63" spans="1:11" x14ac:dyDescent="0.3">
      <c r="A63" s="27"/>
      <c r="B63" s="67" t="str">
        <f t="shared" si="1"/>
        <v/>
      </c>
      <c r="C63" s="62"/>
      <c r="D63" s="64"/>
      <c r="E63" s="27"/>
      <c r="F63" s="27"/>
      <c r="G63" s="64"/>
      <c r="H63" s="27"/>
      <c r="I63" s="59" t="str">
        <f t="shared" si="2"/>
        <v/>
      </c>
      <c r="J63" s="69"/>
      <c r="K63" s="57" t="str">
        <f t="shared" si="3"/>
        <v/>
      </c>
    </row>
    <row r="64" spans="1:11" x14ac:dyDescent="0.3">
      <c r="A64" s="27"/>
      <c r="B64" s="67" t="str">
        <f t="shared" si="1"/>
        <v/>
      </c>
      <c r="C64" s="62"/>
      <c r="D64" s="64"/>
      <c r="E64" s="27"/>
      <c r="F64" s="27"/>
      <c r="G64" s="64"/>
      <c r="H64" s="27"/>
      <c r="I64" s="59" t="str">
        <f t="shared" si="2"/>
        <v/>
      </c>
      <c r="J64" s="69"/>
      <c r="K64" s="57" t="str">
        <f t="shared" si="3"/>
        <v/>
      </c>
    </row>
    <row r="65" spans="1:11" x14ac:dyDescent="0.3">
      <c r="A65" s="27"/>
      <c r="B65" s="67" t="str">
        <f t="shared" si="1"/>
        <v/>
      </c>
      <c r="C65" s="62"/>
      <c r="D65" s="64"/>
      <c r="E65" s="27"/>
      <c r="F65" s="27"/>
      <c r="G65" s="64"/>
      <c r="H65" s="27"/>
      <c r="I65" s="59" t="str">
        <f t="shared" si="2"/>
        <v/>
      </c>
      <c r="J65" s="69"/>
      <c r="K65" s="57" t="str">
        <f t="shared" si="3"/>
        <v/>
      </c>
    </row>
    <row r="66" spans="1:11" x14ac:dyDescent="0.3">
      <c r="A66" s="27"/>
      <c r="B66" s="67" t="str">
        <f t="shared" si="1"/>
        <v/>
      </c>
      <c r="C66" s="62"/>
      <c r="D66" s="64"/>
      <c r="E66" s="27"/>
      <c r="F66" s="27"/>
      <c r="G66" s="64"/>
      <c r="H66" s="27"/>
      <c r="I66" s="59" t="str">
        <f t="shared" si="2"/>
        <v/>
      </c>
      <c r="J66" s="69"/>
      <c r="K66" s="57" t="str">
        <f t="shared" si="3"/>
        <v/>
      </c>
    </row>
    <row r="67" spans="1:11" x14ac:dyDescent="0.3">
      <c r="A67" s="27"/>
      <c r="B67" s="67" t="str">
        <f t="shared" ref="B67:B100" si="4">IF(A67="","",YEAR(A67))</f>
        <v/>
      </c>
      <c r="C67" s="62"/>
      <c r="D67" s="64"/>
      <c r="E67" s="27"/>
      <c r="F67" s="27"/>
      <c r="G67" s="64"/>
      <c r="H67" s="27"/>
      <c r="I67" s="59" t="str">
        <f t="shared" ref="I67:I100" si="5">IFERROR(G67/H67*1000,"")</f>
        <v/>
      </c>
      <c r="J67" s="69"/>
      <c r="K67" s="57" t="str">
        <f t="shared" ref="K67:K100" si="6">IFERROR(I67*J67,"")</f>
        <v/>
      </c>
    </row>
    <row r="68" spans="1:11" x14ac:dyDescent="0.3">
      <c r="A68" s="27"/>
      <c r="B68" s="67" t="str">
        <f t="shared" si="4"/>
        <v/>
      </c>
      <c r="C68" s="62"/>
      <c r="D68" s="64"/>
      <c r="E68" s="27"/>
      <c r="F68" s="27"/>
      <c r="G68" s="64"/>
      <c r="H68" s="27"/>
      <c r="I68" s="59" t="str">
        <f t="shared" si="5"/>
        <v/>
      </c>
      <c r="J68" s="69"/>
      <c r="K68" s="57" t="str">
        <f t="shared" si="6"/>
        <v/>
      </c>
    </row>
    <row r="69" spans="1:11" x14ac:dyDescent="0.3">
      <c r="A69" s="27"/>
      <c r="B69" s="67" t="str">
        <f t="shared" si="4"/>
        <v/>
      </c>
      <c r="C69" s="62"/>
      <c r="D69" s="64"/>
      <c r="E69" s="27"/>
      <c r="F69" s="27"/>
      <c r="G69" s="64"/>
      <c r="H69" s="27"/>
      <c r="I69" s="59" t="str">
        <f t="shared" si="5"/>
        <v/>
      </c>
      <c r="J69" s="69"/>
      <c r="K69" s="57" t="str">
        <f t="shared" si="6"/>
        <v/>
      </c>
    </row>
    <row r="70" spans="1:11" x14ac:dyDescent="0.3">
      <c r="A70" s="27"/>
      <c r="B70" s="67" t="str">
        <f t="shared" si="4"/>
        <v/>
      </c>
      <c r="C70" s="62"/>
      <c r="D70" s="64"/>
      <c r="E70" s="27"/>
      <c r="F70" s="27"/>
      <c r="G70" s="64"/>
      <c r="H70" s="27"/>
      <c r="I70" s="59" t="str">
        <f t="shared" si="5"/>
        <v/>
      </c>
      <c r="J70" s="69"/>
      <c r="K70" s="57" t="str">
        <f t="shared" si="6"/>
        <v/>
      </c>
    </row>
    <row r="71" spans="1:11" x14ac:dyDescent="0.3">
      <c r="A71" s="27"/>
      <c r="B71" s="67" t="str">
        <f t="shared" si="4"/>
        <v/>
      </c>
      <c r="C71" s="62"/>
      <c r="D71" s="64"/>
      <c r="E71" s="27"/>
      <c r="F71" s="27"/>
      <c r="G71" s="64"/>
      <c r="H71" s="27"/>
      <c r="I71" s="59" t="str">
        <f t="shared" si="5"/>
        <v/>
      </c>
      <c r="J71" s="69"/>
      <c r="K71" s="57" t="str">
        <f t="shared" si="6"/>
        <v/>
      </c>
    </row>
    <row r="72" spans="1:11" x14ac:dyDescent="0.3">
      <c r="A72" s="27"/>
      <c r="B72" s="67" t="str">
        <f t="shared" si="4"/>
        <v/>
      </c>
      <c r="C72" s="62"/>
      <c r="D72" s="64"/>
      <c r="E72" s="27"/>
      <c r="F72" s="27"/>
      <c r="G72" s="64"/>
      <c r="H72" s="27"/>
      <c r="I72" s="59" t="str">
        <f t="shared" si="5"/>
        <v/>
      </c>
      <c r="J72" s="69"/>
      <c r="K72" s="57" t="str">
        <f t="shared" si="6"/>
        <v/>
      </c>
    </row>
    <row r="73" spans="1:11" x14ac:dyDescent="0.3">
      <c r="A73" s="27"/>
      <c r="B73" s="67" t="str">
        <f t="shared" si="4"/>
        <v/>
      </c>
      <c r="C73" s="62"/>
      <c r="D73" s="64"/>
      <c r="E73" s="27"/>
      <c r="F73" s="27"/>
      <c r="G73" s="64"/>
      <c r="H73" s="27"/>
      <c r="I73" s="59" t="str">
        <f t="shared" si="5"/>
        <v/>
      </c>
      <c r="J73" s="69"/>
      <c r="K73" s="57" t="str">
        <f t="shared" si="6"/>
        <v/>
      </c>
    </row>
    <row r="74" spans="1:11" x14ac:dyDescent="0.3">
      <c r="A74" s="27"/>
      <c r="B74" s="67" t="str">
        <f t="shared" si="4"/>
        <v/>
      </c>
      <c r="C74" s="62"/>
      <c r="D74" s="64"/>
      <c r="E74" s="27"/>
      <c r="F74" s="27"/>
      <c r="G74" s="64"/>
      <c r="H74" s="27"/>
      <c r="I74" s="59" t="str">
        <f t="shared" si="5"/>
        <v/>
      </c>
      <c r="J74" s="69"/>
      <c r="K74" s="57" t="str">
        <f t="shared" si="6"/>
        <v/>
      </c>
    </row>
    <row r="75" spans="1:11" x14ac:dyDescent="0.3">
      <c r="A75" s="27"/>
      <c r="B75" s="67" t="str">
        <f t="shared" si="4"/>
        <v/>
      </c>
      <c r="C75" s="62"/>
      <c r="D75" s="64"/>
      <c r="E75" s="27"/>
      <c r="F75" s="27"/>
      <c r="G75" s="64"/>
      <c r="H75" s="27"/>
      <c r="I75" s="59" t="str">
        <f t="shared" si="5"/>
        <v/>
      </c>
      <c r="J75" s="69"/>
      <c r="K75" s="57" t="str">
        <f t="shared" si="6"/>
        <v/>
      </c>
    </row>
    <row r="76" spans="1:11" x14ac:dyDescent="0.3">
      <c r="A76" s="27"/>
      <c r="B76" s="67" t="str">
        <f t="shared" si="4"/>
        <v/>
      </c>
      <c r="C76" s="62"/>
      <c r="D76" s="64"/>
      <c r="E76" s="27"/>
      <c r="F76" s="27"/>
      <c r="G76" s="64"/>
      <c r="H76" s="27"/>
      <c r="I76" s="59" t="str">
        <f t="shared" si="5"/>
        <v/>
      </c>
      <c r="J76" s="69"/>
      <c r="K76" s="57" t="str">
        <f t="shared" si="6"/>
        <v/>
      </c>
    </row>
    <row r="77" spans="1:11" x14ac:dyDescent="0.3">
      <c r="A77" s="27"/>
      <c r="B77" s="67" t="str">
        <f t="shared" si="4"/>
        <v/>
      </c>
      <c r="C77" s="62"/>
      <c r="D77" s="64"/>
      <c r="E77" s="27"/>
      <c r="F77" s="27"/>
      <c r="G77" s="64"/>
      <c r="H77" s="27"/>
      <c r="I77" s="59" t="str">
        <f t="shared" si="5"/>
        <v/>
      </c>
      <c r="J77" s="69"/>
      <c r="K77" s="57" t="str">
        <f t="shared" si="6"/>
        <v/>
      </c>
    </row>
    <row r="78" spans="1:11" x14ac:dyDescent="0.3">
      <c r="A78" s="27"/>
      <c r="B78" s="67" t="str">
        <f t="shared" si="4"/>
        <v/>
      </c>
      <c r="C78" s="62"/>
      <c r="D78" s="64"/>
      <c r="E78" s="27"/>
      <c r="F78" s="27"/>
      <c r="G78" s="64"/>
      <c r="H78" s="27"/>
      <c r="I78" s="59" t="str">
        <f t="shared" si="5"/>
        <v/>
      </c>
      <c r="J78" s="69"/>
      <c r="K78" s="57" t="str">
        <f t="shared" si="6"/>
        <v/>
      </c>
    </row>
    <row r="79" spans="1:11" x14ac:dyDescent="0.3">
      <c r="A79" s="27"/>
      <c r="B79" s="67" t="str">
        <f t="shared" si="4"/>
        <v/>
      </c>
      <c r="C79" s="62"/>
      <c r="D79" s="64"/>
      <c r="E79" s="27"/>
      <c r="F79" s="27"/>
      <c r="G79" s="64"/>
      <c r="H79" s="27"/>
      <c r="I79" s="59" t="str">
        <f t="shared" si="5"/>
        <v/>
      </c>
      <c r="J79" s="69"/>
      <c r="K79" s="57" t="str">
        <f t="shared" si="6"/>
        <v/>
      </c>
    </row>
    <row r="80" spans="1:11" x14ac:dyDescent="0.3">
      <c r="A80" s="27"/>
      <c r="B80" s="67" t="str">
        <f t="shared" si="4"/>
        <v/>
      </c>
      <c r="C80" s="62"/>
      <c r="D80" s="64"/>
      <c r="E80" s="27"/>
      <c r="F80" s="27"/>
      <c r="G80" s="64"/>
      <c r="H80" s="27"/>
      <c r="I80" s="59" t="str">
        <f t="shared" si="5"/>
        <v/>
      </c>
      <c r="J80" s="69"/>
      <c r="K80" s="57" t="str">
        <f t="shared" si="6"/>
        <v/>
      </c>
    </row>
    <row r="81" spans="1:11" x14ac:dyDescent="0.3">
      <c r="A81" s="27"/>
      <c r="B81" s="67" t="str">
        <f t="shared" si="4"/>
        <v/>
      </c>
      <c r="C81" s="62"/>
      <c r="D81" s="64"/>
      <c r="E81" s="27"/>
      <c r="F81" s="27"/>
      <c r="G81" s="64"/>
      <c r="H81" s="27"/>
      <c r="I81" s="59" t="str">
        <f t="shared" si="5"/>
        <v/>
      </c>
      <c r="J81" s="69"/>
      <c r="K81" s="57" t="str">
        <f t="shared" si="6"/>
        <v/>
      </c>
    </row>
    <row r="82" spans="1:11" x14ac:dyDescent="0.3">
      <c r="A82" s="27"/>
      <c r="B82" s="67" t="str">
        <f t="shared" si="4"/>
        <v/>
      </c>
      <c r="C82" s="62"/>
      <c r="D82" s="64"/>
      <c r="E82" s="27"/>
      <c r="F82" s="27"/>
      <c r="G82" s="64"/>
      <c r="H82" s="27"/>
      <c r="I82" s="59" t="str">
        <f t="shared" si="5"/>
        <v/>
      </c>
      <c r="J82" s="69"/>
      <c r="K82" s="57" t="str">
        <f t="shared" si="6"/>
        <v/>
      </c>
    </row>
    <row r="83" spans="1:11" x14ac:dyDescent="0.3">
      <c r="A83" s="27"/>
      <c r="B83" s="67" t="str">
        <f t="shared" si="4"/>
        <v/>
      </c>
      <c r="C83" s="62"/>
      <c r="D83" s="64"/>
      <c r="E83" s="27"/>
      <c r="F83" s="27"/>
      <c r="G83" s="64"/>
      <c r="H83" s="27"/>
      <c r="I83" s="59" t="str">
        <f t="shared" si="5"/>
        <v/>
      </c>
      <c r="J83" s="69"/>
      <c r="K83" s="57" t="str">
        <f t="shared" si="6"/>
        <v/>
      </c>
    </row>
    <row r="84" spans="1:11" x14ac:dyDescent="0.3">
      <c r="A84" s="27"/>
      <c r="B84" s="67" t="str">
        <f t="shared" si="4"/>
        <v/>
      </c>
      <c r="C84" s="62"/>
      <c r="D84" s="64"/>
      <c r="E84" s="27"/>
      <c r="F84" s="27"/>
      <c r="G84" s="64"/>
      <c r="H84" s="27"/>
      <c r="I84" s="59" t="str">
        <f t="shared" si="5"/>
        <v/>
      </c>
      <c r="J84" s="69"/>
      <c r="K84" s="57" t="str">
        <f t="shared" si="6"/>
        <v/>
      </c>
    </row>
    <row r="85" spans="1:11" x14ac:dyDescent="0.3">
      <c r="A85" s="27"/>
      <c r="B85" s="67" t="str">
        <f t="shared" si="4"/>
        <v/>
      </c>
      <c r="C85" s="62"/>
      <c r="D85" s="64"/>
      <c r="E85" s="27"/>
      <c r="F85" s="27"/>
      <c r="G85" s="64"/>
      <c r="H85" s="27"/>
      <c r="I85" s="59" t="str">
        <f t="shared" si="5"/>
        <v/>
      </c>
      <c r="J85" s="69"/>
      <c r="K85" s="57" t="str">
        <f t="shared" si="6"/>
        <v/>
      </c>
    </row>
    <row r="86" spans="1:11" x14ac:dyDescent="0.3">
      <c r="A86" s="27"/>
      <c r="B86" s="67" t="str">
        <f t="shared" si="4"/>
        <v/>
      </c>
      <c r="C86" s="62"/>
      <c r="D86" s="64"/>
      <c r="E86" s="27"/>
      <c r="F86" s="27"/>
      <c r="G86" s="64"/>
      <c r="H86" s="27"/>
      <c r="I86" s="59" t="str">
        <f t="shared" si="5"/>
        <v/>
      </c>
      <c r="J86" s="69"/>
      <c r="K86" s="57" t="str">
        <f t="shared" si="6"/>
        <v/>
      </c>
    </row>
    <row r="87" spans="1:11" x14ac:dyDescent="0.3">
      <c r="A87" s="27"/>
      <c r="B87" s="67" t="str">
        <f t="shared" si="4"/>
        <v/>
      </c>
      <c r="C87" s="62"/>
      <c r="D87" s="64"/>
      <c r="E87" s="27"/>
      <c r="F87" s="27"/>
      <c r="G87" s="64"/>
      <c r="H87" s="27"/>
      <c r="I87" s="59" t="str">
        <f t="shared" si="5"/>
        <v/>
      </c>
      <c r="J87" s="69"/>
      <c r="K87" s="57" t="str">
        <f t="shared" si="6"/>
        <v/>
      </c>
    </row>
    <row r="88" spans="1:11" x14ac:dyDescent="0.3">
      <c r="A88" s="27"/>
      <c r="B88" s="67" t="str">
        <f t="shared" si="4"/>
        <v/>
      </c>
      <c r="C88" s="62"/>
      <c r="D88" s="64"/>
      <c r="E88" s="27"/>
      <c r="F88" s="27"/>
      <c r="G88" s="64"/>
      <c r="H88" s="27"/>
      <c r="I88" s="59" t="str">
        <f t="shared" si="5"/>
        <v/>
      </c>
      <c r="J88" s="69"/>
      <c r="K88" s="57" t="str">
        <f t="shared" si="6"/>
        <v/>
      </c>
    </row>
    <row r="89" spans="1:11" x14ac:dyDescent="0.3">
      <c r="A89" s="27"/>
      <c r="B89" s="67" t="str">
        <f t="shared" si="4"/>
        <v/>
      </c>
      <c r="C89" s="62"/>
      <c r="D89" s="64"/>
      <c r="E89" s="27"/>
      <c r="F89" s="27"/>
      <c r="G89" s="64"/>
      <c r="H89" s="27"/>
      <c r="I89" s="59" t="str">
        <f t="shared" si="5"/>
        <v/>
      </c>
      <c r="J89" s="69"/>
      <c r="K89" s="57" t="str">
        <f t="shared" si="6"/>
        <v/>
      </c>
    </row>
    <row r="90" spans="1:11" x14ac:dyDescent="0.3">
      <c r="A90" s="27"/>
      <c r="B90" s="67" t="str">
        <f t="shared" si="4"/>
        <v/>
      </c>
      <c r="C90" s="62"/>
      <c r="D90" s="64"/>
      <c r="E90" s="27"/>
      <c r="F90" s="27"/>
      <c r="G90" s="64"/>
      <c r="H90" s="27"/>
      <c r="I90" s="59" t="str">
        <f t="shared" si="5"/>
        <v/>
      </c>
      <c r="J90" s="69"/>
      <c r="K90" s="57" t="str">
        <f t="shared" si="6"/>
        <v/>
      </c>
    </row>
    <row r="91" spans="1:11" x14ac:dyDescent="0.3">
      <c r="A91" s="27"/>
      <c r="B91" s="67" t="str">
        <f t="shared" si="4"/>
        <v/>
      </c>
      <c r="C91" s="62"/>
      <c r="D91" s="64"/>
      <c r="E91" s="27"/>
      <c r="F91" s="27"/>
      <c r="G91" s="64"/>
      <c r="H91" s="27"/>
      <c r="I91" s="59" t="str">
        <f t="shared" si="5"/>
        <v/>
      </c>
      <c r="J91" s="69"/>
      <c r="K91" s="57" t="str">
        <f t="shared" si="6"/>
        <v/>
      </c>
    </row>
    <row r="92" spans="1:11" x14ac:dyDescent="0.3">
      <c r="A92" s="27"/>
      <c r="B92" s="67" t="str">
        <f t="shared" si="4"/>
        <v/>
      </c>
      <c r="C92" s="62"/>
      <c r="D92" s="64"/>
      <c r="E92" s="27"/>
      <c r="F92" s="27"/>
      <c r="G92" s="64"/>
      <c r="H92" s="27"/>
      <c r="I92" s="59" t="str">
        <f t="shared" si="5"/>
        <v/>
      </c>
      <c r="J92" s="69"/>
      <c r="K92" s="57" t="str">
        <f t="shared" si="6"/>
        <v/>
      </c>
    </row>
    <row r="93" spans="1:11" x14ac:dyDescent="0.3">
      <c r="A93" s="27"/>
      <c r="B93" s="67" t="str">
        <f t="shared" si="4"/>
        <v/>
      </c>
      <c r="C93" s="62"/>
      <c r="D93" s="64"/>
      <c r="E93" s="27"/>
      <c r="F93" s="27"/>
      <c r="G93" s="64"/>
      <c r="H93" s="27"/>
      <c r="I93" s="59" t="str">
        <f t="shared" si="5"/>
        <v/>
      </c>
      <c r="J93" s="69"/>
      <c r="K93" s="57" t="str">
        <f t="shared" si="6"/>
        <v/>
      </c>
    </row>
    <row r="94" spans="1:11" x14ac:dyDescent="0.3">
      <c r="A94" s="27"/>
      <c r="B94" s="67" t="str">
        <f t="shared" si="4"/>
        <v/>
      </c>
      <c r="C94" s="62"/>
      <c r="D94" s="64"/>
      <c r="E94" s="27"/>
      <c r="F94" s="27"/>
      <c r="G94" s="64"/>
      <c r="H94" s="27"/>
      <c r="I94" s="59" t="str">
        <f t="shared" si="5"/>
        <v/>
      </c>
      <c r="J94" s="69"/>
      <c r="K94" s="57" t="str">
        <f t="shared" si="6"/>
        <v/>
      </c>
    </row>
    <row r="95" spans="1:11" x14ac:dyDescent="0.3">
      <c r="A95" s="27"/>
      <c r="B95" s="67" t="str">
        <f t="shared" si="4"/>
        <v/>
      </c>
      <c r="C95" s="62"/>
      <c r="D95" s="64"/>
      <c r="E95" s="27"/>
      <c r="F95" s="27"/>
      <c r="G95" s="64"/>
      <c r="H95" s="27"/>
      <c r="I95" s="59" t="str">
        <f t="shared" si="5"/>
        <v/>
      </c>
      <c r="J95" s="69"/>
      <c r="K95" s="57" t="str">
        <f t="shared" si="6"/>
        <v/>
      </c>
    </row>
    <row r="96" spans="1:11" x14ac:dyDescent="0.3">
      <c r="A96" s="27"/>
      <c r="B96" s="67" t="str">
        <f t="shared" si="4"/>
        <v/>
      </c>
      <c r="C96" s="62"/>
      <c r="D96" s="64"/>
      <c r="E96" s="27"/>
      <c r="F96" s="27"/>
      <c r="G96" s="64"/>
      <c r="H96" s="27"/>
      <c r="I96" s="59" t="str">
        <f t="shared" si="5"/>
        <v/>
      </c>
      <c r="J96" s="69"/>
      <c r="K96" s="57" t="str">
        <f t="shared" si="6"/>
        <v/>
      </c>
    </row>
    <row r="97" spans="1:11" x14ac:dyDescent="0.3">
      <c r="A97" s="27"/>
      <c r="B97" s="67" t="str">
        <f t="shared" si="4"/>
        <v/>
      </c>
      <c r="C97" s="62"/>
      <c r="D97" s="64"/>
      <c r="E97" s="27"/>
      <c r="F97" s="27"/>
      <c r="G97" s="64"/>
      <c r="H97" s="27"/>
      <c r="I97" s="59" t="str">
        <f t="shared" si="5"/>
        <v/>
      </c>
      <c r="J97" s="69"/>
      <c r="K97" s="57" t="str">
        <f t="shared" si="6"/>
        <v/>
      </c>
    </row>
    <row r="98" spans="1:11" x14ac:dyDescent="0.3">
      <c r="A98" s="27"/>
      <c r="B98" s="67" t="str">
        <f t="shared" si="4"/>
        <v/>
      </c>
      <c r="C98" s="62"/>
      <c r="D98" s="64"/>
      <c r="E98" s="27"/>
      <c r="F98" s="27"/>
      <c r="G98" s="64"/>
      <c r="H98" s="27"/>
      <c r="I98" s="59" t="str">
        <f t="shared" si="5"/>
        <v/>
      </c>
      <c r="J98" s="69"/>
      <c r="K98" s="57" t="str">
        <f t="shared" si="6"/>
        <v/>
      </c>
    </row>
    <row r="99" spans="1:11" x14ac:dyDescent="0.3">
      <c r="A99" s="27"/>
      <c r="B99" s="67" t="str">
        <f t="shared" si="4"/>
        <v/>
      </c>
      <c r="C99" s="62"/>
      <c r="D99" s="64"/>
      <c r="E99" s="27"/>
      <c r="F99" s="27"/>
      <c r="G99" s="64"/>
      <c r="H99" s="27"/>
      <c r="I99" s="59" t="str">
        <f t="shared" si="5"/>
        <v/>
      </c>
      <c r="J99" s="69"/>
      <c r="K99" s="57" t="str">
        <f t="shared" si="6"/>
        <v/>
      </c>
    </row>
    <row r="100" spans="1:11" x14ac:dyDescent="0.3">
      <c r="A100" s="27"/>
      <c r="B100" s="67" t="str">
        <f t="shared" si="4"/>
        <v/>
      </c>
      <c r="C100" s="62"/>
      <c r="D100" s="64"/>
      <c r="E100" s="27"/>
      <c r="F100" s="27"/>
      <c r="G100" s="64"/>
      <c r="H100" s="27"/>
      <c r="I100" s="59" t="str">
        <f t="shared" si="5"/>
        <v/>
      </c>
      <c r="J100" s="69"/>
      <c r="K100" s="57" t="str">
        <f t="shared" si="6"/>
        <v/>
      </c>
    </row>
  </sheetData>
  <sheetProtection sheet="1" objects="1" scenarios="1"/>
  <pageMargins left="0.7" right="0.7" top="0.75" bottom="0.75" header="0.3" footer="0.3"/>
  <pageSetup paperSize="9" orientation="portrait" horizontalDpi="4294967295" verticalDpi="4294967295"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Réf!$A$6:$A$11</xm:f>
          </x14:formula1>
          <xm:sqref>C2:C1048576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D29A71B5D5B2B48B49BBE91151F5979" ma:contentTypeVersion="12" ma:contentTypeDescription="Crée un document." ma:contentTypeScope="" ma:versionID="01cafcb5321b28ab8342d99aaea451b8">
  <xsd:schema xmlns:xsd="http://www.w3.org/2001/XMLSchema" xmlns:xs="http://www.w3.org/2001/XMLSchema" xmlns:p="http://schemas.microsoft.com/office/2006/metadata/properties" xmlns:ns2="d2020712-424a-4400-ad0c-f33a0c7e775a" xmlns:ns3="f4ba004b-9e9a-49ed-84ff-f3311c109b55" targetNamespace="http://schemas.microsoft.com/office/2006/metadata/properties" ma:root="true" ma:fieldsID="123eba7abef332ac98101f586b14668a" ns2:_="" ns3:_="">
    <xsd:import namespace="d2020712-424a-4400-ad0c-f33a0c7e775a"/>
    <xsd:import namespace="f4ba004b-9e9a-49ed-84ff-f3311c109b5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020712-424a-4400-ad0c-f33a0c7e77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4ba004b-9e9a-49ed-84ff-f3311c109b55" elementFormDefault="qualified">
    <xsd:import namespace="http://schemas.microsoft.com/office/2006/documentManagement/types"/>
    <xsd:import namespace="http://schemas.microsoft.com/office/infopath/2007/PartnerControls"/>
    <xsd:element name="SharedWithUsers" ma:index="1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324BE9E-4149-4E1B-B052-E30C93FDD6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020712-424a-4400-ad0c-f33a0c7e775a"/>
    <ds:schemaRef ds:uri="f4ba004b-9e9a-49ed-84ff-f3311c109b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E982833-EB5E-438D-B942-76433ABE8D76}">
  <ds:schemaRefs>
    <ds:schemaRef ds:uri="http://schemas.microsoft.com/sharepoint/v3/contenttype/forms"/>
  </ds:schemaRefs>
</ds:datastoreItem>
</file>

<file path=customXml/itemProps3.xml><?xml version="1.0" encoding="utf-8"?>
<ds:datastoreItem xmlns:ds="http://schemas.openxmlformats.org/officeDocument/2006/customXml" ds:itemID="{BC7D1F1D-D376-4E84-81CE-FD6D01A9AFF9}">
  <ds:schemaRefs>
    <ds:schemaRef ds:uri="http://purl.org/dc/dcmitype/"/>
    <ds:schemaRef ds:uri="http://schemas.microsoft.com/office/2006/metadata/properties"/>
    <ds:schemaRef ds:uri="http://www.w3.org/XML/1998/namespace"/>
    <ds:schemaRef ds:uri="http://schemas.microsoft.com/office/infopath/2007/PartnerControls"/>
    <ds:schemaRef ds:uri="http://purl.org/dc/elements/1.1/"/>
    <ds:schemaRef ds:uri="http://schemas.microsoft.com/office/2006/documentManagement/types"/>
    <ds:schemaRef ds:uri="d2020712-424a-4400-ad0c-f33a0c7e775a"/>
    <ds:schemaRef ds:uri="http://schemas.openxmlformats.org/package/2006/metadata/core-properties"/>
    <ds:schemaRef ds:uri="f4ba004b-9e9a-49ed-84ff-f3311c109b55"/>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Réf</vt:lpstr>
      <vt:lpstr>RawDATA_Cat_B</vt:lpstr>
      <vt:lpstr>Rapport_Cat_B</vt:lpstr>
      <vt:lpstr>Rapport_Cat_B_Modif SPW</vt:lpstr>
      <vt:lpstr>Rapport_Cat_S</vt:lpstr>
    </vt:vector>
  </TitlesOfParts>
  <Company>IMMOEXP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Philippe Taverniers</dc:creator>
  <cp:lastModifiedBy>JEANMART Emile</cp:lastModifiedBy>
  <dcterms:created xsi:type="dcterms:W3CDTF">2021-07-05T09:50:50Z</dcterms:created>
  <dcterms:modified xsi:type="dcterms:W3CDTF">2022-02-11T10:16:19Z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0x010100DD29A71B5D5B2B48B49BBE91151F5979</vt:lpwstr>
  </property>
  <property fmtid="{D5CDD505-2E9C-101B-9397-08002B2CF9AE}" pid="3" name="MSIP_Label_97a477d1-147d-4e34-b5e3-7b26d2f44870_Enabled">
    <vt:lpwstr>true</vt:lpwstr>
  </property>
  <property fmtid="{D5CDD505-2E9C-101B-9397-08002B2CF9AE}" pid="4" name="MSIP_Label_97a477d1-147d-4e34-b5e3-7b26d2f44870_SetDate">
    <vt:lpwstr>2022-02-04T08:46:27Z</vt:lpwstr>
  </property>
  <property fmtid="{D5CDD505-2E9C-101B-9397-08002B2CF9AE}" pid="5" name="MSIP_Label_97a477d1-147d-4e34-b5e3-7b26d2f44870_Method">
    <vt:lpwstr>Standard</vt:lpwstr>
  </property>
  <property fmtid="{D5CDD505-2E9C-101B-9397-08002B2CF9AE}" pid="6" name="MSIP_Label_97a477d1-147d-4e34-b5e3-7b26d2f44870_Name">
    <vt:lpwstr>97a477d1-147d-4e34-b5e3-7b26d2f44870</vt:lpwstr>
  </property>
  <property fmtid="{D5CDD505-2E9C-101B-9397-08002B2CF9AE}" pid="7" name="MSIP_Label_97a477d1-147d-4e34-b5e3-7b26d2f44870_SiteId">
    <vt:lpwstr>1f816a84-7aa6-4a56-b22a-7b3452fa8681</vt:lpwstr>
  </property>
  <property fmtid="{D5CDD505-2E9C-101B-9397-08002B2CF9AE}" pid="8" name="MSIP_Label_97a477d1-147d-4e34-b5e3-7b26d2f44870_ActionId">
    <vt:lpwstr>ee8cee3f-cc24-4761-85fe-07bea2841718</vt:lpwstr>
  </property>
  <property fmtid="{D5CDD505-2E9C-101B-9397-08002B2CF9AE}" pid="9" name="MSIP_Label_97a477d1-147d-4e34-b5e3-7b26d2f44870_ContentBits">
    <vt:lpwstr>0</vt:lpwstr>
  </property>
</Properties>
</file>