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51849\Documents\quota 2025\2026\"/>
    </mc:Choice>
  </mc:AlternateContent>
  <xr:revisionPtr revIDLastSave="0" documentId="13_ncr:1_{1ADD6FB4-EC32-46EF-9F25-04036677D538}" xr6:coauthVersionLast="47" xr6:coauthVersionMax="47" xr10:uidLastSave="{00000000-0000-0000-0000-000000000000}"/>
  <bookViews>
    <workbookView xWindow="-28920" yWindow="-120" windowWidth="29040" windowHeight="15720" tabRatio="896" activeTab="4" xr2:uid="{00000000-000D-0000-FFFF-FFFF00000000}"/>
  </bookViews>
  <sheets>
    <sheet name="entete électricité" sheetId="1" r:id="rId1"/>
    <sheet name="personnes de contact" sheetId="11" r:id="rId2"/>
    <sheet name="TAB 1 - clients fournisseurs" sheetId="8" r:id="rId3"/>
    <sheet name="TAB 2-3 - GRD et CV" sheetId="9" state="hidden" r:id="rId4"/>
    <sheet name="TAB 4 - les switches" sheetId="10" r:id="rId5"/>
    <sheet name="TAB 5 - remarques" sheetId="4" r:id="rId6"/>
    <sheet name="TAB 6-Conso propre fournisseurs" sheetId="12" state="hidden" r:id="rId7"/>
    <sheet name="paramètres" sheetId="3" r:id="rId8"/>
  </sheets>
  <definedNames>
    <definedName name="_xlnm.Print_Titles" localSheetId="2">'TAB 1 - clients fournisseurs'!$7:$10</definedName>
    <definedName name="_xlnm.Print_Titles" localSheetId="6">'TAB 6-Conso propre fournisseurs'!$9:$10</definedName>
    <definedName name="_xlnm.Print_Area" localSheetId="0">'entete électricité'!$A$1:$G$24</definedName>
    <definedName name="_xlnm.Print_Area" localSheetId="7">paramètres!$A$1:$I$74</definedName>
    <definedName name="_xlnm.Print_Area" localSheetId="1">'personnes de contact'!$A$1:$B$27</definedName>
    <definedName name="_xlnm.Print_Area" localSheetId="2">'TAB 1 - clients fournisseurs'!$A$1:$U$146</definedName>
    <definedName name="_xlnm.Print_Area" localSheetId="3">'TAB 2-3 - GRD et CV'!$A$1:$G$40</definedName>
    <definedName name="_xlnm.Print_Area" localSheetId="6">'TAB 6-Conso propre fournisseurs'!$A$1:$J$163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7" i="3" l="1"/>
  <c r="A68" i="3" s="1"/>
  <c r="A69" i="3" s="1"/>
  <c r="A70" i="3" s="1"/>
  <c r="A71" i="3" s="1"/>
  <c r="A72" i="3" s="1"/>
  <c r="A73" i="3" s="1"/>
  <c r="A74" i="3" s="1"/>
  <c r="I5" i="3" l="1"/>
  <c r="H5" i="3"/>
  <c r="G5" i="3"/>
  <c r="F4" i="3"/>
  <c r="A8" i="10" l="1"/>
  <c r="A7" i="8"/>
  <c r="B15" i="11"/>
  <c r="B12" i="11"/>
  <c r="L130" i="3" l="1"/>
  <c r="A139" i="8" s="1"/>
  <c r="L128" i="3"/>
  <c r="A137" i="8" s="1"/>
  <c r="B251" i="12" l="1"/>
  <c r="B252" i="12"/>
  <c r="B253" i="12"/>
  <c r="B254" i="12"/>
  <c r="B255" i="12"/>
  <c r="B256" i="12"/>
  <c r="B257" i="12"/>
  <c r="B258" i="12"/>
  <c r="B259" i="12"/>
  <c r="B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250" i="12"/>
  <c r="Q141" i="8" l="1"/>
  <c r="R141" i="8"/>
  <c r="Q142" i="8"/>
  <c r="R142" i="8"/>
  <c r="P142" i="8"/>
  <c r="P141" i="8"/>
  <c r="M141" i="8"/>
  <c r="N141" i="8"/>
  <c r="M142" i="8"/>
  <c r="N142" i="8"/>
  <c r="L142" i="8"/>
  <c r="L141" i="8"/>
  <c r="I141" i="8"/>
  <c r="J141" i="8"/>
  <c r="I142" i="8"/>
  <c r="J142" i="8"/>
  <c r="H142" i="8"/>
  <c r="H141" i="8"/>
  <c r="E141" i="8"/>
  <c r="F141" i="8"/>
  <c r="E142" i="8"/>
  <c r="F142" i="8"/>
  <c r="D142" i="8"/>
  <c r="D141" i="8"/>
  <c r="Q143" i="8"/>
  <c r="Q145" i="8" s="1"/>
  <c r="R143" i="8"/>
  <c r="R145" i="8" s="1"/>
  <c r="P143" i="8"/>
  <c r="P145" i="8" s="1"/>
  <c r="M143" i="8"/>
  <c r="M145" i="8" s="1"/>
  <c r="N143" i="8"/>
  <c r="N145" i="8" s="1"/>
  <c r="L143" i="8"/>
  <c r="L145" i="8" s="1"/>
  <c r="I143" i="8"/>
  <c r="I145" i="8" s="1"/>
  <c r="J143" i="8"/>
  <c r="J145" i="8" s="1"/>
  <c r="H143" i="8"/>
  <c r="H145" i="8" s="1"/>
  <c r="E143" i="8"/>
  <c r="E145" i="8" s="1"/>
  <c r="F143" i="8"/>
  <c r="F145" i="8" s="1"/>
  <c r="D143" i="8"/>
  <c r="D145" i="8" s="1"/>
  <c r="G121" i="8"/>
  <c r="K121" i="8"/>
  <c r="O121" i="8"/>
  <c r="S121" i="8"/>
  <c r="G122" i="8"/>
  <c r="K122" i="8"/>
  <c r="O122" i="8"/>
  <c r="S122" i="8"/>
  <c r="G123" i="8"/>
  <c r="K123" i="8"/>
  <c r="O123" i="8"/>
  <c r="S123" i="8"/>
  <c r="G124" i="8"/>
  <c r="K124" i="8"/>
  <c r="O124" i="8"/>
  <c r="S124" i="8"/>
  <c r="G125" i="8"/>
  <c r="K125" i="8"/>
  <c r="O125" i="8"/>
  <c r="S125" i="8"/>
  <c r="G126" i="8"/>
  <c r="K126" i="8"/>
  <c r="O126" i="8"/>
  <c r="S126" i="8"/>
  <c r="G127" i="8"/>
  <c r="K127" i="8"/>
  <c r="O127" i="8"/>
  <c r="S127" i="8"/>
  <c r="G128" i="8"/>
  <c r="K128" i="8"/>
  <c r="O128" i="8"/>
  <c r="S128" i="8"/>
  <c r="G129" i="8"/>
  <c r="K129" i="8"/>
  <c r="O129" i="8"/>
  <c r="S129" i="8"/>
  <c r="G130" i="8"/>
  <c r="K130" i="8"/>
  <c r="O130" i="8"/>
  <c r="S130" i="8"/>
  <c r="G131" i="8"/>
  <c r="K131" i="8"/>
  <c r="O131" i="8"/>
  <c r="S131" i="8"/>
  <c r="G132" i="8"/>
  <c r="K132" i="8"/>
  <c r="O132" i="8"/>
  <c r="S132" i="8"/>
  <c r="G133" i="8"/>
  <c r="K133" i="8"/>
  <c r="O133" i="8"/>
  <c r="S133" i="8"/>
  <c r="G134" i="8"/>
  <c r="K134" i="8"/>
  <c r="O134" i="8"/>
  <c r="S134" i="8"/>
  <c r="G135" i="8"/>
  <c r="K135" i="8"/>
  <c r="O135" i="8"/>
  <c r="S135" i="8"/>
  <c r="G136" i="8"/>
  <c r="K136" i="8"/>
  <c r="O136" i="8"/>
  <c r="S136" i="8"/>
  <c r="G137" i="8"/>
  <c r="K137" i="8"/>
  <c r="O137" i="8"/>
  <c r="S137" i="8"/>
  <c r="G138" i="8"/>
  <c r="K138" i="8"/>
  <c r="O138" i="8"/>
  <c r="S138" i="8"/>
  <c r="G139" i="8"/>
  <c r="K139" i="8"/>
  <c r="O139" i="8"/>
  <c r="S139" i="8"/>
  <c r="G140" i="8"/>
  <c r="K140" i="8"/>
  <c r="O140" i="8"/>
  <c r="S140" i="8"/>
  <c r="L126" i="3"/>
  <c r="A135" i="8" s="1"/>
  <c r="L124" i="3"/>
  <c r="A133" i="8" s="1"/>
  <c r="L122" i="3"/>
  <c r="A131" i="8" s="1"/>
  <c r="L120" i="3"/>
  <c r="A129" i="8" s="1"/>
  <c r="L118" i="3"/>
  <c r="A127" i="8" s="1"/>
  <c r="L116" i="3"/>
  <c r="A125" i="8" s="1"/>
  <c r="L114" i="3"/>
  <c r="A123" i="8" s="1"/>
  <c r="L112" i="3"/>
  <c r="A121" i="8" s="1"/>
  <c r="L110" i="3"/>
  <c r="A119" i="8" s="1"/>
  <c r="L108" i="3"/>
  <c r="A117" i="8" s="1"/>
  <c r="T132" i="8" l="1"/>
  <c r="T130" i="8"/>
  <c r="T136" i="8"/>
  <c r="T134" i="8"/>
  <c r="T140" i="8"/>
  <c r="T138" i="8"/>
  <c r="T124" i="8"/>
  <c r="T122" i="8"/>
  <c r="T128" i="8"/>
  <c r="T126" i="8"/>
  <c r="L106" i="3"/>
  <c r="A115" i="8" s="1"/>
  <c r="L104" i="3"/>
  <c r="A113" i="8" s="1"/>
  <c r="L102" i="3"/>
  <c r="A111" i="8" s="1"/>
  <c r="L100" i="3"/>
  <c r="A109" i="8" s="1"/>
  <c r="G113" i="8"/>
  <c r="K113" i="8"/>
  <c r="O113" i="8"/>
  <c r="S113" i="8"/>
  <c r="G114" i="8"/>
  <c r="K114" i="8"/>
  <c r="O114" i="8"/>
  <c r="S114" i="8"/>
  <c r="G115" i="8"/>
  <c r="K115" i="8"/>
  <c r="O115" i="8"/>
  <c r="S115" i="8"/>
  <c r="G116" i="8"/>
  <c r="K116" i="8"/>
  <c r="O116" i="8"/>
  <c r="S116" i="8"/>
  <c r="G117" i="8"/>
  <c r="K117" i="8"/>
  <c r="O117" i="8"/>
  <c r="S117" i="8"/>
  <c r="G118" i="8"/>
  <c r="K118" i="8"/>
  <c r="O118" i="8"/>
  <c r="S118" i="8"/>
  <c r="G119" i="8"/>
  <c r="K119" i="8"/>
  <c r="O119" i="8"/>
  <c r="S119" i="8"/>
  <c r="G120" i="8"/>
  <c r="K120" i="8"/>
  <c r="O120" i="8"/>
  <c r="S120" i="8"/>
  <c r="J7" i="12"/>
  <c r="H7" i="12"/>
  <c r="F7" i="12"/>
  <c r="I7" i="12"/>
  <c r="G7" i="12"/>
  <c r="E7" i="12"/>
  <c r="D7" i="12"/>
  <c r="C7" i="12"/>
  <c r="T118" i="8" l="1"/>
  <c r="T116" i="8"/>
  <c r="T120" i="8"/>
  <c r="T114" i="8"/>
  <c r="O22" i="10" l="1"/>
  <c r="O21" i="10"/>
  <c r="O20" i="10"/>
  <c r="O19" i="10"/>
  <c r="G39" i="9"/>
  <c r="S105" i="8"/>
  <c r="S106" i="8"/>
  <c r="S107" i="8"/>
  <c r="S108" i="8"/>
  <c r="S109" i="8"/>
  <c r="S110" i="8"/>
  <c r="S111" i="8"/>
  <c r="S112" i="8"/>
  <c r="O105" i="8"/>
  <c r="O106" i="8"/>
  <c r="O107" i="8"/>
  <c r="O108" i="8"/>
  <c r="O109" i="8"/>
  <c r="O110" i="8"/>
  <c r="O111" i="8"/>
  <c r="O112" i="8"/>
  <c r="K105" i="8"/>
  <c r="K106" i="8"/>
  <c r="K107" i="8"/>
  <c r="K108" i="8"/>
  <c r="K109" i="8"/>
  <c r="K110" i="8"/>
  <c r="K111" i="8"/>
  <c r="K112" i="8"/>
  <c r="G105" i="8"/>
  <c r="G106" i="8"/>
  <c r="G107" i="8"/>
  <c r="G108" i="8"/>
  <c r="T108" i="8" s="1"/>
  <c r="G109" i="8"/>
  <c r="G110" i="8"/>
  <c r="G111" i="8"/>
  <c r="G112" i="8"/>
  <c r="L98" i="3"/>
  <c r="A107" i="8" s="1"/>
  <c r="L96" i="3"/>
  <c r="A105" i="8" s="1"/>
  <c r="L94" i="3"/>
  <c r="A103" i="8" s="1"/>
  <c r="L92" i="3"/>
  <c r="A101" i="8" s="1"/>
  <c r="L90" i="3"/>
  <c r="A99" i="8" s="1"/>
  <c r="T112" i="8" l="1"/>
  <c r="T110" i="8"/>
  <c r="T106" i="8"/>
  <c r="A12" i="12"/>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F10" i="12"/>
  <c r="H10" i="12" s="1"/>
  <c r="J10" i="12" s="1"/>
  <c r="E10" i="12"/>
  <c r="G10" i="12" s="1"/>
  <c r="I10" i="12" s="1"/>
  <c r="F6" i="12"/>
  <c r="H6" i="12" s="1"/>
  <c r="J6" i="12" s="1"/>
  <c r="E6" i="12"/>
  <c r="G6" i="12" s="1"/>
  <c r="I6" i="12" s="1"/>
  <c r="G4" i="3"/>
  <c r="H4" i="3"/>
  <c r="I4" i="3"/>
  <c r="D13" i="9"/>
  <c r="E13" i="9"/>
  <c r="F13" i="9"/>
  <c r="C13" i="9"/>
  <c r="F26" i="9"/>
  <c r="E26" i="9"/>
  <c r="D26" i="9"/>
  <c r="C26" i="9"/>
  <c r="F12" i="9"/>
  <c r="E12" i="9"/>
  <c r="D12" i="9"/>
  <c r="C12" i="9"/>
  <c r="G9" i="9"/>
  <c r="C44" i="9"/>
  <c r="G73" i="8"/>
  <c r="G72" i="8"/>
  <c r="G71" i="8"/>
  <c r="G70" i="8"/>
  <c r="G69" i="8"/>
  <c r="G68" i="8"/>
  <c r="G67" i="8"/>
  <c r="G66" i="8"/>
  <c r="G65" i="8"/>
  <c r="G64" i="8"/>
  <c r="G63" i="8"/>
  <c r="G62" i="8"/>
  <c r="G61" i="8"/>
  <c r="S142" i="8" l="1"/>
  <c r="S141" i="8"/>
  <c r="O142" i="8"/>
  <c r="O141" i="8"/>
  <c r="K142" i="8"/>
  <c r="K141" i="8"/>
  <c r="S94" i="8"/>
  <c r="O94" i="8"/>
  <c r="K94" i="8"/>
  <c r="G94" i="8"/>
  <c r="S93" i="8"/>
  <c r="O93" i="8"/>
  <c r="K93" i="8"/>
  <c r="G93" i="8"/>
  <c r="S92" i="8"/>
  <c r="O92" i="8"/>
  <c r="K92" i="8"/>
  <c r="G92" i="8"/>
  <c r="S91" i="8"/>
  <c r="O91" i="8"/>
  <c r="K91" i="8"/>
  <c r="G91" i="8"/>
  <c r="S90" i="8"/>
  <c r="O90" i="8"/>
  <c r="K90" i="8"/>
  <c r="G90" i="8"/>
  <c r="S89" i="8"/>
  <c r="O89" i="8"/>
  <c r="K89" i="8"/>
  <c r="G89" i="8"/>
  <c r="S88" i="8"/>
  <c r="O88" i="8"/>
  <c r="K88" i="8"/>
  <c r="G88" i="8"/>
  <c r="S87" i="8"/>
  <c r="O87" i="8"/>
  <c r="K87" i="8"/>
  <c r="G87" i="8"/>
  <c r="S86" i="8"/>
  <c r="O86" i="8"/>
  <c r="K86" i="8"/>
  <c r="G86" i="8"/>
  <c r="S85" i="8"/>
  <c r="O85" i="8"/>
  <c r="K85" i="8"/>
  <c r="G85" i="8"/>
  <c r="L82" i="3"/>
  <c r="A91" i="8" s="1"/>
  <c r="L84" i="3"/>
  <c r="A93" i="8" s="1"/>
  <c r="L86" i="3"/>
  <c r="A95" i="8" s="1"/>
  <c r="L88" i="3"/>
  <c r="A97" i="8" s="1"/>
  <c r="L72" i="3"/>
  <c r="A81" i="8" s="1"/>
  <c r="L74" i="3"/>
  <c r="A83" i="8" s="1"/>
  <c r="L76" i="3"/>
  <c r="A85" i="8" s="1"/>
  <c r="L78" i="3"/>
  <c r="A87" i="8" s="1"/>
  <c r="L80" i="3"/>
  <c r="A89" i="8" s="1"/>
  <c r="S104" i="8"/>
  <c r="O104" i="8"/>
  <c r="K104" i="8"/>
  <c r="G104" i="8"/>
  <c r="S103" i="8"/>
  <c r="O103" i="8"/>
  <c r="K103" i="8"/>
  <c r="G103" i="8"/>
  <c r="S102" i="8"/>
  <c r="O102" i="8"/>
  <c r="K102" i="8"/>
  <c r="G102" i="8"/>
  <c r="S101" i="8"/>
  <c r="O101" i="8"/>
  <c r="K101" i="8"/>
  <c r="G101" i="8"/>
  <c r="S100" i="8"/>
  <c r="O100" i="8"/>
  <c r="K100" i="8"/>
  <c r="G100" i="8"/>
  <c r="S99" i="8"/>
  <c r="O99" i="8"/>
  <c r="K99" i="8"/>
  <c r="G99" i="8"/>
  <c r="S98" i="8"/>
  <c r="O98" i="8"/>
  <c r="K98" i="8"/>
  <c r="G98" i="8"/>
  <c r="S97" i="8"/>
  <c r="O97" i="8"/>
  <c r="K97" i="8"/>
  <c r="G97" i="8"/>
  <c r="S96" i="8"/>
  <c r="O96" i="8"/>
  <c r="K96" i="8"/>
  <c r="G96" i="8"/>
  <c r="S95" i="8"/>
  <c r="O95" i="8"/>
  <c r="K95" i="8"/>
  <c r="G95" i="8"/>
  <c r="S84" i="8"/>
  <c r="O84" i="8"/>
  <c r="K84" i="8"/>
  <c r="G84" i="8"/>
  <c r="S83" i="8"/>
  <c r="O83" i="8"/>
  <c r="K83" i="8"/>
  <c r="G83" i="8"/>
  <c r="S82" i="8"/>
  <c r="O82" i="8"/>
  <c r="K82" i="8"/>
  <c r="G82" i="8"/>
  <c r="S81" i="8"/>
  <c r="O81" i="8"/>
  <c r="K81" i="8"/>
  <c r="G81" i="8"/>
  <c r="C67" i="9"/>
  <c r="T86" i="8" l="1"/>
  <c r="T88" i="8"/>
  <c r="T92" i="8"/>
  <c r="T94" i="8"/>
  <c r="T90" i="8"/>
  <c r="T82" i="8"/>
  <c r="T100" i="8"/>
  <c r="T84" i="8"/>
  <c r="T102" i="8"/>
  <c r="T98" i="8"/>
  <c r="T96" i="8"/>
  <c r="T104" i="8"/>
  <c r="S78" i="8" l="1"/>
  <c r="O78" i="8"/>
  <c r="K78" i="8"/>
  <c r="G78" i="8"/>
  <c r="S77" i="8"/>
  <c r="O77" i="8"/>
  <c r="K77" i="8"/>
  <c r="G77" i="8"/>
  <c r="S76" i="8"/>
  <c r="O76" i="8"/>
  <c r="K76" i="8"/>
  <c r="G76" i="8"/>
  <c r="S75" i="8"/>
  <c r="O75" i="8"/>
  <c r="K75" i="8"/>
  <c r="G75" i="8"/>
  <c r="L70" i="3"/>
  <c r="A79" i="8" s="1"/>
  <c r="L68" i="3"/>
  <c r="A77" i="8" s="1"/>
  <c r="L56" i="3"/>
  <c r="A65" i="8" s="1"/>
  <c r="L54" i="3"/>
  <c r="A63" i="8" s="1"/>
  <c r="L52" i="3"/>
  <c r="A61" i="8" s="1"/>
  <c r="L50" i="3"/>
  <c r="A59" i="8" s="1"/>
  <c r="L48" i="3"/>
  <c r="A57" i="8" s="1"/>
  <c r="L46" i="3"/>
  <c r="A55" i="8" s="1"/>
  <c r="L44" i="3"/>
  <c r="A53" i="8" s="1"/>
  <c r="L42" i="3"/>
  <c r="A51" i="8" s="1"/>
  <c r="L40" i="3"/>
  <c r="A49" i="8" s="1"/>
  <c r="L38" i="3"/>
  <c r="A47" i="8" s="1"/>
  <c r="L36" i="3"/>
  <c r="A45" i="8" s="1"/>
  <c r="T78" i="8" l="1"/>
  <c r="T76" i="8"/>
  <c r="A3" i="3" l="1"/>
  <c r="A4" i="3" s="1"/>
  <c r="A5" i="3" s="1"/>
  <c r="A6" i="3" s="1"/>
  <c r="A7" i="3" s="1"/>
  <c r="A8" i="3" s="1"/>
  <c r="A9" i="3" s="1"/>
  <c r="A10" i="3" s="1"/>
  <c r="A11" i="3" s="1"/>
  <c r="A12" i="3" s="1"/>
  <c r="A13" i="3" s="1"/>
  <c r="A14" i="3" s="1"/>
  <c r="A15" i="3" l="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l="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B50" i="9"/>
  <c r="B53" i="9"/>
  <c r="B54" i="9"/>
  <c r="B55" i="9"/>
  <c r="B56" i="9"/>
  <c r="B57" i="9"/>
  <c r="B58" i="9"/>
  <c r="B59" i="9"/>
  <c r="B60" i="9"/>
  <c r="B61" i="9"/>
  <c r="B62" i="9"/>
  <c r="B63" i="9"/>
  <c r="B64" i="9"/>
  <c r="B65" i="9"/>
  <c r="B66" i="9"/>
  <c r="B52" i="9"/>
  <c r="A17" i="10"/>
  <c r="A25" i="9"/>
  <c r="K67" i="8"/>
  <c r="O67" i="8"/>
  <c r="S67" i="8"/>
  <c r="K68" i="8"/>
  <c r="O68" i="8"/>
  <c r="S68" i="8"/>
  <c r="S80" i="8"/>
  <c r="O80" i="8"/>
  <c r="K80" i="8"/>
  <c r="G80" i="8"/>
  <c r="S79" i="8"/>
  <c r="O79" i="8"/>
  <c r="K79" i="8"/>
  <c r="G79" i="8"/>
  <c r="S74" i="8"/>
  <c r="O74" i="8"/>
  <c r="K74" i="8"/>
  <c r="G74" i="8"/>
  <c r="S73" i="8"/>
  <c r="O73" i="8"/>
  <c r="K73" i="8"/>
  <c r="S72" i="8"/>
  <c r="O72" i="8"/>
  <c r="K72" i="8"/>
  <c r="S71" i="8"/>
  <c r="O71" i="8"/>
  <c r="K71" i="8"/>
  <c r="S70" i="8"/>
  <c r="O70" i="8"/>
  <c r="K70" i="8"/>
  <c r="S69" i="8"/>
  <c r="O69" i="8"/>
  <c r="K69" i="8"/>
  <c r="S66" i="8"/>
  <c r="O66" i="8"/>
  <c r="K66" i="8"/>
  <c r="S65" i="8"/>
  <c r="O65" i="8"/>
  <c r="K65" i="8"/>
  <c r="S64" i="8"/>
  <c r="O64" i="8"/>
  <c r="K64" i="8"/>
  <c r="S63" i="8"/>
  <c r="O63" i="8"/>
  <c r="K63" i="8"/>
  <c r="S62" i="8"/>
  <c r="O62" i="8"/>
  <c r="K62" i="8"/>
  <c r="S61" i="8"/>
  <c r="O61" i="8"/>
  <c r="K61" i="8"/>
  <c r="S60" i="8"/>
  <c r="O60" i="8"/>
  <c r="K60" i="8"/>
  <c r="G60" i="8"/>
  <c r="S59" i="8"/>
  <c r="O59" i="8"/>
  <c r="K59" i="8"/>
  <c r="G59" i="8"/>
  <c r="S58" i="8"/>
  <c r="O58" i="8"/>
  <c r="K58" i="8"/>
  <c r="G58" i="8"/>
  <c r="S57" i="8"/>
  <c r="O57" i="8"/>
  <c r="K57" i="8"/>
  <c r="G57" i="8"/>
  <c r="S56" i="8"/>
  <c r="O56" i="8"/>
  <c r="K56" i="8"/>
  <c r="G56" i="8"/>
  <c r="S55" i="8"/>
  <c r="O55" i="8"/>
  <c r="K55" i="8"/>
  <c r="G55" i="8"/>
  <c r="S54" i="8"/>
  <c r="O54" i="8"/>
  <c r="K54" i="8"/>
  <c r="G54" i="8"/>
  <c r="S53" i="8"/>
  <c r="O53" i="8"/>
  <c r="K53" i="8"/>
  <c r="G53" i="8"/>
  <c r="S52" i="8"/>
  <c r="O52" i="8"/>
  <c r="K52" i="8"/>
  <c r="G52" i="8"/>
  <c r="S51" i="8"/>
  <c r="O51" i="8"/>
  <c r="K51" i="8"/>
  <c r="G51" i="8"/>
  <c r="S50" i="8"/>
  <c r="O50" i="8"/>
  <c r="K50" i="8"/>
  <c r="G50" i="8"/>
  <c r="S49" i="8"/>
  <c r="O49" i="8"/>
  <c r="K49" i="8"/>
  <c r="G49" i="8"/>
  <c r="S48" i="8"/>
  <c r="O48" i="8"/>
  <c r="K48" i="8"/>
  <c r="G48" i="8"/>
  <c r="S47" i="8"/>
  <c r="O47" i="8"/>
  <c r="K47" i="8"/>
  <c r="G47" i="8"/>
  <c r="S46" i="8"/>
  <c r="O46" i="8"/>
  <c r="K46" i="8"/>
  <c r="G46" i="8"/>
  <c r="S45" i="8"/>
  <c r="O45" i="8"/>
  <c r="K45" i="8"/>
  <c r="G45" i="8"/>
  <c r="S44" i="8"/>
  <c r="O44" i="8"/>
  <c r="K44" i="8"/>
  <c r="G44" i="8"/>
  <c r="S43" i="8"/>
  <c r="O43" i="8"/>
  <c r="K43" i="8"/>
  <c r="G43" i="8"/>
  <c r="S42" i="8"/>
  <c r="O42" i="8"/>
  <c r="K42" i="8"/>
  <c r="G42" i="8"/>
  <c r="S41" i="8"/>
  <c r="O41" i="8"/>
  <c r="K41" i="8"/>
  <c r="G41" i="8"/>
  <c r="S40" i="8"/>
  <c r="O40" i="8"/>
  <c r="K40" i="8"/>
  <c r="G40" i="8"/>
  <c r="S39" i="8"/>
  <c r="O39" i="8"/>
  <c r="K39" i="8"/>
  <c r="G39" i="8"/>
  <c r="S38" i="8"/>
  <c r="O38" i="8"/>
  <c r="K38" i="8"/>
  <c r="G38" i="8"/>
  <c r="S37" i="8"/>
  <c r="O37" i="8"/>
  <c r="K37" i="8"/>
  <c r="G37" i="8"/>
  <c r="S36" i="8"/>
  <c r="O36" i="8"/>
  <c r="K36" i="8"/>
  <c r="G36" i="8"/>
  <c r="S35" i="8"/>
  <c r="O35" i="8"/>
  <c r="K35" i="8"/>
  <c r="G35" i="8"/>
  <c r="S34" i="8"/>
  <c r="O34" i="8"/>
  <c r="K34" i="8"/>
  <c r="G34" i="8"/>
  <c r="S33" i="8"/>
  <c r="O33" i="8"/>
  <c r="K33" i="8"/>
  <c r="G33" i="8"/>
  <c r="S32" i="8"/>
  <c r="O32" i="8"/>
  <c r="K32" i="8"/>
  <c r="G32" i="8"/>
  <c r="S31" i="8"/>
  <c r="O31" i="8"/>
  <c r="K31" i="8"/>
  <c r="G31" i="8"/>
  <c r="S30" i="8"/>
  <c r="O30" i="8"/>
  <c r="K30" i="8"/>
  <c r="G30" i="8"/>
  <c r="S29" i="8"/>
  <c r="O29" i="8"/>
  <c r="K29" i="8"/>
  <c r="G29" i="8"/>
  <c r="S28" i="8"/>
  <c r="O28" i="8"/>
  <c r="K28" i="8"/>
  <c r="G28" i="8"/>
  <c r="S27" i="8"/>
  <c r="O27" i="8"/>
  <c r="K27" i="8"/>
  <c r="G27" i="8"/>
  <c r="S12" i="8"/>
  <c r="O12" i="8"/>
  <c r="K12" i="8"/>
  <c r="G12" i="8"/>
  <c r="S11" i="8"/>
  <c r="O11" i="8"/>
  <c r="K11" i="8"/>
  <c r="G11" i="8"/>
  <c r="S24" i="8"/>
  <c r="O24" i="8"/>
  <c r="K24" i="8"/>
  <c r="G24" i="8"/>
  <c r="S23" i="8"/>
  <c r="O23" i="8"/>
  <c r="K23" i="8"/>
  <c r="G23" i="8"/>
  <c r="S26" i="8"/>
  <c r="O26" i="8"/>
  <c r="K26" i="8"/>
  <c r="G26" i="8"/>
  <c r="S25" i="8"/>
  <c r="O25" i="8"/>
  <c r="K25" i="8"/>
  <c r="G25" i="8"/>
  <c r="S22" i="8"/>
  <c r="O22" i="8"/>
  <c r="K22" i="8"/>
  <c r="G22" i="8"/>
  <c r="S21" i="8"/>
  <c r="O21" i="8"/>
  <c r="K21" i="8"/>
  <c r="G21" i="8"/>
  <c r="S20" i="8"/>
  <c r="O20" i="8"/>
  <c r="K20" i="8"/>
  <c r="G20" i="8"/>
  <c r="S19" i="8"/>
  <c r="O19" i="8"/>
  <c r="K19" i="8"/>
  <c r="G19" i="8"/>
  <c r="S18" i="8"/>
  <c r="O18" i="8"/>
  <c r="K18" i="8"/>
  <c r="G18" i="8"/>
  <c r="S17" i="8"/>
  <c r="O17" i="8"/>
  <c r="K17" i="8"/>
  <c r="G17" i="8"/>
  <c r="S16" i="8"/>
  <c r="O16" i="8"/>
  <c r="K16" i="8"/>
  <c r="G16" i="8"/>
  <c r="S15" i="8"/>
  <c r="O15" i="8"/>
  <c r="K15" i="8"/>
  <c r="G15" i="8"/>
  <c r="L64" i="3"/>
  <c r="A73" i="8" s="1"/>
  <c r="L66" i="3"/>
  <c r="A75" i="8" s="1"/>
  <c r="L4" i="3"/>
  <c r="A13" i="8" s="1"/>
  <c r="L6" i="3"/>
  <c r="A15" i="8" s="1"/>
  <c r="L8" i="3"/>
  <c r="A17" i="8" s="1"/>
  <c r="L10" i="3"/>
  <c r="A19" i="8" s="1"/>
  <c r="L12" i="3"/>
  <c r="A21" i="8" s="1"/>
  <c r="L14" i="3"/>
  <c r="A23" i="8" s="1"/>
  <c r="L16" i="3"/>
  <c r="A25" i="8" s="1"/>
  <c r="L18" i="3"/>
  <c r="A27" i="8" s="1"/>
  <c r="L20" i="3"/>
  <c r="A29" i="8" s="1"/>
  <c r="L22" i="3"/>
  <c r="A31" i="8" s="1"/>
  <c r="L24" i="3"/>
  <c r="A33" i="8" s="1"/>
  <c r="L26" i="3"/>
  <c r="A35" i="8" s="1"/>
  <c r="L28" i="3"/>
  <c r="A37" i="8" s="1"/>
  <c r="L30" i="3"/>
  <c r="A39" i="8" s="1"/>
  <c r="L32" i="3"/>
  <c r="A41" i="8" s="1"/>
  <c r="L34" i="3"/>
  <c r="A43" i="8" s="1"/>
  <c r="L58" i="3"/>
  <c r="A67" i="8" s="1"/>
  <c r="L60" i="3"/>
  <c r="A69" i="8" s="1"/>
  <c r="L62" i="3"/>
  <c r="A71" i="8" s="1"/>
  <c r="L2" i="3"/>
  <c r="A11" i="8" s="1"/>
  <c r="D20" i="9"/>
  <c r="E20" i="9"/>
  <c r="F20" i="9"/>
  <c r="C20" i="9"/>
  <c r="A1" i="1"/>
  <c r="G19" i="1" s="1"/>
  <c r="F44" i="9"/>
  <c r="E44" i="9"/>
  <c r="D44" i="9"/>
  <c r="L15" i="10"/>
  <c r="I15" i="10"/>
  <c r="F15" i="10"/>
  <c r="C15" i="10"/>
  <c r="O13" i="10"/>
  <c r="O12" i="10"/>
  <c r="O11" i="10"/>
  <c r="O10" i="10"/>
  <c r="D14" i="9"/>
  <c r="D38" i="9"/>
  <c r="E14" i="9"/>
  <c r="E38" i="9"/>
  <c r="F14" i="9"/>
  <c r="F38" i="9"/>
  <c r="C14" i="9"/>
  <c r="C38" i="9"/>
  <c r="G11" i="9"/>
  <c r="G7" i="9"/>
  <c r="G35" i="9"/>
  <c r="G14" i="8"/>
  <c r="K14" i="8"/>
  <c r="O14" i="8"/>
  <c r="S14" i="8"/>
  <c r="S13" i="8"/>
  <c r="O13" i="8"/>
  <c r="K13" i="8"/>
  <c r="G13" i="8"/>
  <c r="D27" i="9"/>
  <c r="E27" i="9"/>
  <c r="F27" i="9"/>
  <c r="C27" i="9"/>
  <c r="B9" i="4"/>
  <c r="B8" i="4"/>
  <c r="B7" i="4"/>
  <c r="B6" i="4"/>
  <c r="D17" i="1" l="1"/>
  <c r="G17" i="1"/>
  <c r="F17" i="1"/>
  <c r="E17" i="1"/>
  <c r="F41" i="9"/>
  <c r="F39" i="9" s="1"/>
  <c r="D18" i="1"/>
  <c r="F34" i="9"/>
  <c r="F36" i="9" s="1"/>
  <c r="G12" i="9"/>
  <c r="E41" i="9"/>
  <c r="E39" i="9" s="1"/>
  <c r="A2" i="1"/>
  <c r="D19" i="1"/>
  <c r="E18" i="1"/>
  <c r="E34" i="9"/>
  <c r="E36" i="9" s="1"/>
  <c r="T10" i="8"/>
  <c r="E15" i="1"/>
  <c r="A19" i="9"/>
  <c r="E19" i="1"/>
  <c r="D15" i="1"/>
  <c r="D41" i="9"/>
  <c r="D39" i="9" s="1"/>
  <c r="T26" i="8"/>
  <c r="T16" i="8"/>
  <c r="T18" i="8"/>
  <c r="T20" i="8"/>
  <c r="T22" i="8"/>
  <c r="T24" i="8"/>
  <c r="T28" i="8"/>
  <c r="T30" i="8"/>
  <c r="T32" i="8"/>
  <c r="T34" i="8"/>
  <c r="T36" i="8"/>
  <c r="T38" i="8"/>
  <c r="T40" i="8"/>
  <c r="T42" i="8"/>
  <c r="T46" i="8"/>
  <c r="T48" i="8"/>
  <c r="T50" i="8"/>
  <c r="T52" i="8"/>
  <c r="T54" i="8"/>
  <c r="T14" i="8"/>
  <c r="T56" i="8"/>
  <c r="T68" i="8"/>
  <c r="C41" i="9"/>
  <c r="C39" i="9" s="1"/>
  <c r="G44" i="9"/>
  <c r="T60" i="8"/>
  <c r="T62" i="8"/>
  <c r="T64" i="8"/>
  <c r="T12" i="8"/>
  <c r="T66" i="8"/>
  <c r="T70" i="8"/>
  <c r="T72" i="8"/>
  <c r="T74" i="8"/>
  <c r="T80" i="8"/>
  <c r="T44" i="8"/>
  <c r="T58" i="8"/>
  <c r="G141" i="8"/>
  <c r="G142" i="8"/>
  <c r="A37" i="9"/>
  <c r="F15" i="1"/>
  <c r="G5" i="12" s="1"/>
  <c r="G9" i="12" s="1"/>
  <c r="F19" i="1"/>
  <c r="F18" i="1"/>
  <c r="G18" i="1"/>
  <c r="G5" i="9"/>
  <c r="G25" i="9" s="1"/>
  <c r="G33" i="9" s="1"/>
  <c r="O9" i="10"/>
  <c r="O18" i="10" s="1"/>
  <c r="G15" i="1"/>
  <c r="I5" i="12" s="1"/>
  <c r="I9" i="12" s="1"/>
  <c r="G13" i="9"/>
  <c r="G26" i="9"/>
  <c r="D34" i="9"/>
  <c r="D36" i="9" s="1"/>
  <c r="C50" i="9"/>
  <c r="C37" i="9" s="1"/>
  <c r="C34" i="9" s="1"/>
  <c r="C36" i="9" s="1"/>
  <c r="A5" i="9"/>
  <c r="A33" i="9"/>
  <c r="A6" i="4" l="1"/>
  <c r="C5" i="12"/>
  <c r="C9" i="12" s="1"/>
  <c r="H7" i="8"/>
  <c r="E5" i="12"/>
  <c r="E9" i="12" s="1"/>
  <c r="D7" i="8"/>
  <c r="C8" i="10"/>
  <c r="C17" i="10" s="1"/>
  <c r="C5" i="9"/>
  <c r="C25" i="9" s="1"/>
  <c r="C33" i="9" s="1"/>
  <c r="A7" i="4"/>
  <c r="F8" i="10"/>
  <c r="F17" i="10" s="1"/>
  <c r="D5" i="9"/>
  <c r="D25" i="9" s="1"/>
  <c r="D33" i="9" s="1"/>
  <c r="B28" i="9"/>
  <c r="B39" i="9" s="1"/>
  <c r="G34" i="9"/>
  <c r="T141" i="8"/>
  <c r="T142" i="8"/>
  <c r="E5" i="9"/>
  <c r="E25" i="9" s="1"/>
  <c r="E33" i="9" s="1"/>
  <c r="I8" i="10"/>
  <c r="I17" i="10" s="1"/>
  <c r="A8" i="4"/>
  <c r="L7" i="8"/>
  <c r="P7" i="8"/>
  <c r="L8" i="10"/>
  <c r="L17" i="10" s="1"/>
  <c r="A9" i="4"/>
  <c r="F5" i="9"/>
  <c r="F25" i="9" s="1"/>
  <c r="F33" i="9" s="1"/>
  <c r="G36" i="9"/>
  <c r="C4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tc={9072A259-1458-48E7-B2EA-8C04245C55B1}</author>
  </authors>
  <commentList>
    <comment ref="A21" authorId="0" shapeId="0" xr:uid="{9072A259-1458-48E7-B2EA-8C04245C55B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masquer car plus d'intérêt selon moi</t>
      </text>
    </comment>
  </commentList>
</comments>
</file>

<file path=xl/sharedStrings.xml><?xml version="1.0" encoding="utf-8"?>
<sst xmlns="http://schemas.openxmlformats.org/spreadsheetml/2006/main" count="354" uniqueCount="182">
  <si>
    <t>Adresse Email de cette personne :</t>
  </si>
  <si>
    <t>Numéro de téléphone de cette personne :</t>
  </si>
  <si>
    <t>Date de rédaction</t>
  </si>
  <si>
    <t>-------------</t>
  </si>
  <si>
    <t>Evolution des fournitures en Région wallonne</t>
  </si>
  <si>
    <t>Trimestre</t>
  </si>
  <si>
    <t>Date de rédaction du formulaire pour les données du trimestre concerné :</t>
  </si>
  <si>
    <t>TOTAL</t>
  </si>
  <si>
    <t>Situation en date du :</t>
  </si>
  <si>
    <t>Formulaire à rentrer au plus tard pour le :</t>
  </si>
  <si>
    <t>Explications / Commentaires / Suggestions</t>
  </si>
  <si>
    <t>TRIM 1</t>
  </si>
  <si>
    <t>TRIM 2</t>
  </si>
  <si>
    <t>TRIM 3</t>
  </si>
  <si>
    <t>TRIM 4</t>
  </si>
  <si>
    <t>Nombre de certificats verts dus pour la période :</t>
  </si>
  <si>
    <t>Nombre de points (codes EAN) alimentés (a)</t>
  </si>
  <si>
    <t>données manquantes</t>
  </si>
  <si>
    <t>CV manquants</t>
  </si>
  <si>
    <t>Tableau 3b : LES CERTIFICATS VERTS</t>
  </si>
  <si>
    <t>Tableau 3 : QUOTA CERTIFICATS VERTS</t>
  </si>
  <si>
    <t>Compléter par catégorie de clients et par fournisseur :</t>
  </si>
  <si>
    <t>Clients NON résidentiels (b)</t>
  </si>
  <si>
    <t>Clients résidentiels (c)</t>
  </si>
  <si>
    <r>
      <t xml:space="preserve">Quantité d'énergie </t>
    </r>
    <r>
      <rPr>
        <b/>
        <u/>
        <sz val="12"/>
        <rFont val="Trebuchet MS"/>
        <family val="2"/>
      </rPr>
      <t>(MWh)</t>
    </r>
    <r>
      <rPr>
        <sz val="12"/>
        <rFont val="Trebuchet MS"/>
        <family val="2"/>
      </rPr>
      <t xml:space="preserve"> prélevée (d)</t>
    </r>
  </si>
  <si>
    <t>Tableau 2 : les fournitures du GRD</t>
  </si>
  <si>
    <t>Clients
AMR</t>
  </si>
  <si>
    <t>ITEMS</t>
  </si>
  <si>
    <r>
      <t xml:space="preserve">donnée sur fond orange = donnée </t>
    </r>
    <r>
      <rPr>
        <b/>
        <u/>
        <sz val="16"/>
        <rFont val="Trebuchet MS"/>
        <family val="2"/>
      </rPr>
      <t>potentiellement</t>
    </r>
    <r>
      <rPr>
        <b/>
        <sz val="16"/>
        <rFont val="Trebuchet MS"/>
        <family val="2"/>
      </rPr>
      <t xml:space="preserve"> erronée</t>
    </r>
  </si>
  <si>
    <t>Nombre de "Supplier switches"</t>
  </si>
  <si>
    <t>processed</t>
  </si>
  <si>
    <t>canceled</t>
  </si>
  <si>
    <t>Nombre de "Combined switches"</t>
  </si>
  <si>
    <t>Tableau 1 : répartition des livraisons et données de comptage</t>
  </si>
  <si>
    <t>Tableau 4 : LES SWITCHES</t>
  </si>
  <si>
    <t>janvier</t>
  </si>
  <si>
    <t>février</t>
  </si>
  <si>
    <t>mars</t>
  </si>
  <si>
    <t>avril</t>
  </si>
  <si>
    <t>mai</t>
  </si>
  <si>
    <t>juin</t>
  </si>
  <si>
    <t>juillet</t>
  </si>
  <si>
    <t>août</t>
  </si>
  <si>
    <t>septembre</t>
  </si>
  <si>
    <t>octobre</t>
  </si>
  <si>
    <t>novembre</t>
  </si>
  <si>
    <t>décembre</t>
  </si>
  <si>
    <r>
      <t>Le nombre de "supplier switches" :</t>
    </r>
    <r>
      <rPr>
        <sz val="10"/>
        <rFont val="Trebuchet MS"/>
        <family val="2"/>
      </rPr>
      <t xml:space="preserve"> nombre total de demandes de changement de fournisseur effectivement réalisées (= processed) et annulées (= canceled), au cours du mois.</t>
    </r>
  </si>
  <si>
    <r>
      <t>Le nombre de "combined switches" :</t>
    </r>
    <r>
      <rPr>
        <sz val="10"/>
        <rFont val="Trebuchet MS"/>
        <family val="2"/>
      </rPr>
      <t xml:space="preserve"> nombre total de demandes de changement de fournisseur, lors d'un déménagement, effectivement réalisées (= processed) et annulées (= canceled), au cours du mois.</t>
    </r>
  </si>
  <si>
    <t>Tableau 5 : Explications / Commentaires / Suggestions</t>
  </si>
  <si>
    <r>
      <t xml:space="preserve">Nombre (*) de certificats verts introduits par le GRD :
</t>
    </r>
    <r>
      <rPr>
        <sz val="12"/>
        <color indexed="18"/>
        <rFont val="Arial"/>
        <family val="2"/>
      </rPr>
      <t>(*) veuillez introduire un nombre arrondi à l'unité inférieure (aucune décimale)</t>
    </r>
  </si>
  <si>
    <t>Energies fournies entre …</t>
  </si>
  <si>
    <t>Quota</t>
  </si>
  <si>
    <t>1er trimestre</t>
  </si>
  <si>
    <t>2e trimestre</t>
  </si>
  <si>
    <t>3e trimestre</t>
  </si>
  <si>
    <t>4e trimestre</t>
  </si>
  <si>
    <t>Quotas CV</t>
  </si>
  <si>
    <t>AIEG</t>
  </si>
  <si>
    <t>AIESH</t>
  </si>
  <si>
    <t>GASELWEST</t>
  </si>
  <si>
    <t>IDEG</t>
  </si>
  <si>
    <t>IEH</t>
  </si>
  <si>
    <t>INTEREST</t>
  </si>
  <si>
    <t>INTERLUX</t>
  </si>
  <si>
    <t>PBE</t>
  </si>
  <si>
    <t>SEDILEC</t>
  </si>
  <si>
    <t>SIMOGEL</t>
  </si>
  <si>
    <t>Régie de WAVRE</t>
  </si>
  <si>
    <t>TECTEO</t>
  </si>
  <si>
    <t>test</t>
  </si>
  <si>
    <t>liste des fournisseurs</t>
  </si>
  <si>
    <t xml:space="preserve">A adresser à : </t>
  </si>
  <si>
    <t>A adresser à :</t>
  </si>
  <si>
    <t>NB : Sous réserve d'obtention de la licence</t>
  </si>
  <si>
    <t>Personne en charge du rapportage et pouvant être 
contactée si nécessaire :</t>
  </si>
  <si>
    <t>Nombre d'utilisateurs (1) au …</t>
  </si>
  <si>
    <t>INTERMOSANE</t>
  </si>
  <si>
    <t>En copie à la CWaPE</t>
  </si>
  <si>
    <t>Tableau 3a : LES FOURNITURES SOUMISES A CV (en MWh)</t>
  </si>
  <si>
    <r>
      <t xml:space="preserve">1. Nombre de </t>
    </r>
    <r>
      <rPr>
        <u/>
        <sz val="12"/>
        <rFont val="Trebuchet MS"/>
        <family val="2"/>
      </rPr>
      <t>clients protégés</t>
    </r>
    <r>
      <rPr>
        <sz val="12"/>
        <rFont val="Trebuchet MS"/>
        <family val="2"/>
      </rPr>
      <t xml:space="preserve"> </t>
    </r>
    <r>
      <rPr>
        <b/>
        <sz val="12"/>
        <color rgb="FFFF0000"/>
        <rFont val="Trebuchet MS"/>
        <family val="2"/>
      </rPr>
      <t>REGIONAUX</t>
    </r>
    <r>
      <rPr>
        <sz val="12"/>
        <rFont val="Trebuchet MS"/>
        <family val="2"/>
      </rPr>
      <t xml:space="preserve"> dont vous êtes le fournisseur (a)</t>
    </r>
  </si>
  <si>
    <r>
      <t xml:space="preserve">   Quantité d'énergie </t>
    </r>
    <r>
      <rPr>
        <b/>
        <u/>
        <sz val="12"/>
        <rFont val="Trebuchet MS"/>
        <family val="2"/>
      </rPr>
      <t>(en MWh)</t>
    </r>
    <r>
      <rPr>
        <sz val="12"/>
        <rFont val="Trebuchet MS"/>
        <family val="2"/>
      </rPr>
      <t xml:space="preserve"> prélevée par ces clients (b) </t>
    </r>
    <r>
      <rPr>
        <b/>
        <sz val="12"/>
        <color rgb="FFFF0000"/>
        <rFont val="Trebuchet MS"/>
        <family val="2"/>
      </rPr>
      <t>arrondie en KWh</t>
    </r>
  </si>
  <si>
    <r>
      <t xml:space="preserve">2. Nombre de </t>
    </r>
    <r>
      <rPr>
        <u/>
        <sz val="12"/>
        <rFont val="Trebuchet MS"/>
        <family val="2"/>
      </rPr>
      <t>clients protégés</t>
    </r>
    <r>
      <rPr>
        <sz val="12"/>
        <rFont val="Trebuchet MS"/>
        <family val="2"/>
      </rPr>
      <t xml:space="preserve"> </t>
    </r>
    <r>
      <rPr>
        <b/>
        <sz val="12"/>
        <color rgb="FFFF0000"/>
        <rFont val="Trebuchet MS"/>
        <family val="2"/>
      </rPr>
      <t>FEDERAUX</t>
    </r>
    <r>
      <rPr>
        <sz val="12"/>
        <rFont val="Trebuchet MS"/>
        <family val="2"/>
      </rPr>
      <t xml:space="preserve"> dont vous êtes le fournisseur (a)</t>
    </r>
  </si>
  <si>
    <r>
      <t>3. Nombre d'</t>
    </r>
    <r>
      <rPr>
        <u/>
        <sz val="12"/>
        <rFont val="Trebuchet MS"/>
        <family val="2"/>
      </rPr>
      <t>autres clients</t>
    </r>
    <r>
      <rPr>
        <sz val="12"/>
        <rFont val="Trebuchet MS"/>
        <family val="2"/>
      </rPr>
      <t xml:space="preserve"> (fournisseur X)</t>
    </r>
  </si>
  <si>
    <r>
      <t xml:space="preserve">   Quantité d'énergie (en MWh) prélevée par ces clients (b) </t>
    </r>
    <r>
      <rPr>
        <b/>
        <sz val="12"/>
        <color rgb="FFFF0000"/>
        <rFont val="Trebuchet MS"/>
        <family val="2"/>
      </rPr>
      <t>arrondie en KWh</t>
    </r>
  </si>
  <si>
    <t>Nombre total de clients (1+2+3)</t>
  </si>
  <si>
    <t>Quantité totale d'énergie prélevée (en MWh) (1+2+3)</t>
  </si>
  <si>
    <t>TOTAL des fournitures soumises à CV (protégés fédéraux + X) (2+3)</t>
  </si>
  <si>
    <r>
      <t xml:space="preserve">a) Le nombre de points de prélèvement correspondant à des clients dont, le premier jour du dernier mois de trimestre concerné, vous assurez la fourniture en respect des prescriptions du Décret et ses arrêtés
    d'application (clients protégés, …).  Il s'agit donc de clients </t>
    </r>
    <r>
      <rPr>
        <b/>
        <u/>
        <sz val="12"/>
        <rFont val="Trebuchet MS"/>
        <family val="2"/>
      </rPr>
      <t>non repris au TABLEAU 1</t>
    </r>
    <r>
      <rPr>
        <sz val="12"/>
        <rFont val="Trebuchet MS"/>
        <family val="2"/>
      </rPr>
      <t xml:space="preserve"> de la page précédente.
b) La quantité d'énergie (en MWh (</t>
    </r>
    <r>
      <rPr>
        <b/>
        <sz val="12"/>
        <color rgb="FFFF0000"/>
        <rFont val="Trebuchet MS"/>
        <family val="2"/>
      </rPr>
      <t>arrondie en KWh</t>
    </r>
    <r>
      <rPr>
        <sz val="12"/>
        <rFont val="Trebuchet MS"/>
        <family val="2"/>
      </rPr>
      <t xml:space="preserve">) et sur base des énergies allouées au cours du trimestre (allocation validée) prélevée par ces utilisateurs durant tout le trimestre concerné.
</t>
    </r>
  </si>
  <si>
    <t>Pour ôter les protections des feuilles :
123</t>
  </si>
  <si>
    <t>N total de codes EAN alimentés</t>
  </si>
  <si>
    <t>E totale prélevée par ces codes (MWh)</t>
  </si>
  <si>
    <t>N° de code EAN concerné (b)</t>
  </si>
  <si>
    <t>Energie prélevée via ce code EAN (en MWh) (c)</t>
  </si>
  <si>
    <t>= donnée potentiellement erronée (valeur nulle, donnée incomplète, code EAN pas 18 caractères, …)</t>
  </si>
  <si>
    <t>Nom du fournisseur (a)</t>
  </si>
  <si>
    <t>Relevé des consommations propres des fournisseurs via les réseaux :</t>
  </si>
  <si>
    <r>
      <t xml:space="preserve">a) Le nombre équivalent à la somme de tous les points de prélèvement raccordés sur votre réseau qui, le premier jour du dernier mois de trimestre concerné, sont alimentés par les fournisseurs concernés, et ce, même si à ces points, il n'y a pas eu d'énergie prélevée pendant le trimestre (cfr snapshots).
    Devront donc également être repris les points correspondant à des unités de production où un prélèvement est possible notamment lorsque les unités sont à l'arrêt, à des alimentations de secours, ... ainsi que les points de prélèvement où les fournisseurs concernés consomment de l'énergie pour leur propre usage.
b) Clients </t>
    </r>
    <r>
      <rPr>
        <u/>
        <sz val="16"/>
        <rFont val="Trebuchet MS"/>
        <family val="2"/>
      </rPr>
      <t>NON</t>
    </r>
    <r>
      <rPr>
        <sz val="16"/>
        <rFont val="Trebuchet MS"/>
        <family val="2"/>
      </rPr>
      <t xml:space="preserve"> résidentiels : clients HT et BT dont le profil correspond aux courbes SLP S11 - S12 - S18 - S19.
c) Clients résidentiels : clients dont le profil correspond aux courbes SLP S21 - S22.
d) La quantité totale d’énergie (exprimée en </t>
    </r>
    <r>
      <rPr>
        <b/>
        <u/>
        <sz val="16"/>
        <rFont val="Trebuchet MS"/>
        <family val="2"/>
      </rPr>
      <t xml:space="preserve">MWh et </t>
    </r>
    <r>
      <rPr>
        <b/>
        <u/>
        <sz val="16"/>
        <color rgb="FFFF0000"/>
        <rFont val="Trebuchet MS"/>
        <family val="2"/>
      </rPr>
      <t>arrondie au KWh</t>
    </r>
    <r>
      <rPr>
        <sz val="16"/>
        <color rgb="FFFF0000"/>
        <rFont val="Trebuchet MS"/>
        <family val="2"/>
      </rPr>
      <t>)</t>
    </r>
    <r>
      <rPr>
        <sz val="16"/>
        <rFont val="Trebuchet MS"/>
        <family val="2"/>
      </rPr>
      <t xml:space="preserve"> prélevée à ces points durant tout le trimestre.  Cette quantité sera basée sur les </t>
    </r>
    <r>
      <rPr>
        <u/>
        <sz val="16"/>
        <rFont val="Trebuchet MS"/>
        <family val="2"/>
      </rPr>
      <t>données de mesure validées</t>
    </r>
    <r>
      <rPr>
        <sz val="16"/>
        <rFont val="Trebuchet MS"/>
        <family val="2"/>
      </rPr>
      <t xml:space="preserve"> pour les points AMR (Automatic Meter Reading) et, pour les autres points, sur la quantité d'énergie </t>
    </r>
    <r>
      <rPr>
        <u/>
        <sz val="16"/>
        <rFont val="Trebuchet MS"/>
        <family val="2"/>
      </rPr>
      <t>allouée</t>
    </r>
    <r>
      <rPr>
        <sz val="16"/>
        <rFont val="Trebuchet MS"/>
        <family val="2"/>
      </rPr>
      <t>, pour tout le trimestre, suivant all</t>
    </r>
    <r>
      <rPr>
        <u/>
        <sz val="16"/>
        <rFont val="Trebuchet MS"/>
        <family val="2"/>
      </rPr>
      <t>ocation validée.</t>
    </r>
  </si>
  <si>
    <t>Compléter pour les mois du trimestre concerné et par type de clientèle :</t>
  </si>
  <si>
    <t>CLIENTS RESIDENTIELS</t>
  </si>
  <si>
    <t xml:space="preserve">CLIENTS NON RESIDENTIELS </t>
  </si>
  <si>
    <r>
      <rPr>
        <u/>
        <sz val="8"/>
        <color theme="1"/>
        <rFont val="Arial"/>
        <family val="2"/>
      </rPr>
      <t xml:space="preserve">Dans le tableau ci-dessous, veuillez nous communiquer :
</t>
    </r>
    <r>
      <rPr>
        <sz val="8"/>
        <color theme="1"/>
        <rFont val="Arial"/>
        <family val="2"/>
      </rPr>
      <t xml:space="preserve">a) Le nom  du fournisseur qui a consommé de l'énergie au cours du trimestre concerné.
b) Les n° des codes EAN correspondant aux entités du fournisseur qui ont consommé de l'énergie au cours du trimestre concerné.
c) La quantité totale d’énergie (exprimée en MWh et </t>
    </r>
    <r>
      <rPr>
        <sz val="8"/>
        <color rgb="FFFF0000"/>
        <rFont val="Arial"/>
        <family val="2"/>
      </rPr>
      <t>arrondie au KWh</t>
    </r>
    <r>
      <rPr>
        <sz val="8"/>
        <color theme="1"/>
        <rFont val="Arial"/>
        <family val="2"/>
      </rPr>
      <t>) prélevée à ce point durant la période (*).</t>
    </r>
    <r>
      <rPr>
        <sz val="8"/>
        <rFont val="Arial"/>
        <family val="2"/>
      </rPr>
      <t>Cette quantité sera basée sur les données de mesure validées pour les points AMR (Automatic Meter Reading) et, pour les autres points, sur la quantité d'énergie allouée, pour tout le trimestre, suivant allocation validée.</t>
    </r>
    <r>
      <rPr>
        <sz val="8"/>
        <color rgb="FFFF0000"/>
        <rFont val="Arial"/>
        <family val="2"/>
      </rPr>
      <t xml:space="preserve">
</t>
    </r>
    <r>
      <rPr>
        <sz val="8"/>
        <rFont val="Arial"/>
        <family val="2"/>
      </rPr>
      <t>(*) Ce point pourra, le cas échéant, faire l’objet d’une vérification dans le cadre des visites de contrôle de la CWaPE auprès des fournisseurs.</t>
    </r>
  </si>
  <si>
    <t>Dans le tableau ci-dessous, veuillez :
         - nous informer des problèmes éventuellement rencontrés, notamment en matière de communication des données (erreurs de comptage, problèmes de transmission ou de respect des délais, ...) pouvant influencer une   facturation correcte des fournisseurs ainsi que l'origine de ceux-ci ; 
         - du rerun d'allocations ;
         - nous faire part de vos commentaires ou suggestions.</t>
  </si>
  <si>
    <t/>
  </si>
  <si>
    <t>GRFP concerné :</t>
  </si>
  <si>
    <t>Coordonnées de la personne de contact du Gestionnaire de Réseau Fermé Professionnel (GRFP)</t>
  </si>
  <si>
    <r>
      <t>(1) Pour permettre, le cas échéant, la comparaison avec les snapshots des GR</t>
    </r>
    <r>
      <rPr>
        <sz val="10"/>
        <rFont val="Trebuchet MS"/>
        <family val="2"/>
      </rPr>
      <t>.</t>
    </r>
  </si>
  <si>
    <t>NB : 
Ce formulaire est à rentrer trimestriellement avant la fin du deuxième mois qui suit un trimestre écoulé en fonction des renseignements en votre possession à l'issue de ce délai ; moyennant accord de l'administration, une régularisation de ces données est toujours possible lors de la rentrée des renseignements aux échéances suivantes.</t>
  </si>
  <si>
    <t>Fichier à adresser à :</t>
  </si>
  <si>
    <t>En direct à l'administration</t>
  </si>
  <si>
    <t>Transmission au GRFP : adresses Email des personnes de contact auxquelles l'administration peut transmettre ses conclusions à l'issue des recoupements :</t>
  </si>
  <si>
    <t xml:space="preserve">fournitures@cwape.be </t>
  </si>
  <si>
    <t>7C SOLARPARKEN BELGIUM SRL</t>
  </si>
  <si>
    <t>DANSKE COMMODITIES A/S</t>
  </si>
  <si>
    <t>ENERGY CLUSTER SA</t>
  </si>
  <si>
    <t>ENI SpA</t>
  </si>
  <si>
    <t>FAIRWIND SA</t>
  </si>
  <si>
    <t>SKYSIX SA</t>
  </si>
  <si>
    <t>TOTAL DIRECT ENERGIE SA</t>
  </si>
  <si>
    <t>UKKO ENERGY SA</t>
  </si>
  <si>
    <t>VENTIS SA</t>
  </si>
  <si>
    <t>annulation.certificatsverts@spw.wallonie.be</t>
  </si>
  <si>
    <t>Nom du GRFP</t>
  </si>
  <si>
    <t>ARCELOR RAMET</t>
  </si>
  <si>
    <t>ARCELOR SERAING</t>
  </si>
  <si>
    <t>ARCELOR MARCHIN</t>
  </si>
  <si>
    <t xml:space="preserve">2VALORISE AMEL </t>
  </si>
  <si>
    <t xml:space="preserve">A &amp; S ENERGIE </t>
  </si>
  <si>
    <t>ALIX (ex. AYA)</t>
  </si>
  <si>
    <t>ARCELORMITTAL ENERGY</t>
  </si>
  <si>
    <t>ASPIRAVI ENERGY</t>
  </si>
  <si>
    <t>AXPO BENELUX</t>
  </si>
  <si>
    <t>BELGIAN ECO ENERGY (BEE)</t>
  </si>
  <si>
    <t xml:space="preserve">BERTEMES </t>
  </si>
  <si>
    <t>BESIX Power</t>
  </si>
  <si>
    <t>BIOWANZE</t>
  </si>
  <si>
    <t>BOLT ENERGIE (BOLT)</t>
  </si>
  <si>
    <t>BURGO ENERGIA</t>
  </si>
  <si>
    <t>CALCAIRES AGRI ENERGIE</t>
  </si>
  <si>
    <t>CHU DINANT GODINNE St ELISABETH-UCL-NAMUR</t>
  </si>
  <si>
    <t>COCITER</t>
  </si>
  <si>
    <t>COGENPAC BELGIUM</t>
  </si>
  <si>
    <t>DATS 24</t>
  </si>
  <si>
    <t xml:space="preserve">ECOFIX GAZ &amp; POWER </t>
  </si>
  <si>
    <t>ECOPOWER</t>
  </si>
  <si>
    <t>ELECTRABEL (ENGIE)</t>
  </si>
  <si>
    <t>ELINDUS</t>
  </si>
  <si>
    <t>ENECO BELGIUM</t>
  </si>
  <si>
    <t>ENERDEAL SOLAR Invest II SA</t>
  </si>
  <si>
    <t>ENERGIE.BE</t>
  </si>
  <si>
    <t xml:space="preserve">ENERGYVISION </t>
  </si>
  <si>
    <t xml:space="preserve">ENGIE SUN4BUSINESS </t>
  </si>
  <si>
    <t>ENWYSE BV (ex. SLIM MET ENERGIE BELGIË BV)</t>
  </si>
  <si>
    <t>EOLY</t>
  </si>
  <si>
    <t>GETEC ENERGIE</t>
  </si>
  <si>
    <t>GREEN BELGIAN ENVIRONMENTAL SOLUTIONS  (GBES)</t>
  </si>
  <si>
    <t>GREEN ENERGY SOLUTIONS INVEST  (GES)</t>
  </si>
  <si>
    <t>GREEN FOR POWER  (ex. HELIOS)</t>
  </si>
  <si>
    <t>GREEN4POWER</t>
  </si>
  <si>
    <t>Gridlink SA</t>
  </si>
  <si>
    <t>Ile solaire du Perlonjour</t>
  </si>
  <si>
    <t>L'Oréal Libramont SA</t>
  </si>
  <si>
    <t>LUMINUS</t>
  </si>
  <si>
    <t>MYPOWER</t>
  </si>
  <si>
    <t>NEXT KRAFTWERKE GmBH</t>
  </si>
  <si>
    <t>OCTA+ ENERGIE</t>
  </si>
  <si>
    <t>POWER ONLINE (ex. MEGA)</t>
  </si>
  <si>
    <t>RABOTAGE ET SECHAGE DU BOIS  (RSB)</t>
  </si>
  <si>
    <t>RWE SUPPLY&amp;TRADING</t>
  </si>
  <si>
    <t>SCHOLT ENERGY NV (ex. SCHOLT ENERGY CONTROL NV)</t>
  </si>
  <si>
    <t>SKYSUN 2 SRL</t>
  </si>
  <si>
    <t>SOCIETE EUROPEENNE DE GESTION DE L'ENERGIE (SEGE)</t>
  </si>
  <si>
    <t>SOLAR ROOF BE SA (ex. WEERTS ENERGY SA)</t>
  </si>
  <si>
    <t>SOLARBUILD SRL (ex. ENERGYVISION)</t>
  </si>
  <si>
    <t xml:space="preserve">TOTALENERGIES GAS &amp; POWER WESTERN EUROPE (ex. TOTAL GAS &amp; POWER BELGIUM) </t>
  </si>
  <si>
    <t>TOTALENERGIES POWER &amp; GAS BELGIUM (ex. LAMPIRIS)</t>
  </si>
  <si>
    <t xml:space="preserve">TOTALENERGIES RENEWABLES DG BELGIUM ASSETCO 1 </t>
  </si>
  <si>
    <t>TREVION</t>
  </si>
  <si>
    <t xml:space="preserve">VENTS D'HOUYET </t>
  </si>
  <si>
    <t>VLAAMS ENERGIEBEDRIJF</t>
  </si>
  <si>
    <t>WEERTS LOGISTIC PARK BER 1</t>
  </si>
  <si>
    <t xml:space="preserve">YUSO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</si>
</sst>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C]dd\-mmm\-yy;@"/>
    <numFmt numFmtId="165" formatCode="#,##0.000"/>
    <numFmt numFmtId="166" formatCode="[$-80C]d\ mmmm\ yyyy;@"/>
    <numFmt numFmtId="167" formatCode="0.000"/>
  </numFmts>
  <fonts count="67" x14ac:knownFonts="1">
    <font>
      <sz val="10"/>
      <name val="Trebuchet MS"/>
    </font>
    <font>
      <sz val="10"/>
      <name val="Trebuchet MS"/>
      <family val="2"/>
    </font>
    <font>
      <b/>
      <sz val="10"/>
      <name val="Trebuchet MS"/>
      <family val="2"/>
    </font>
    <font>
      <sz val="10"/>
      <color indexed="53"/>
      <name val="Trebuchet MS"/>
      <family val="2"/>
    </font>
    <font>
      <sz val="8"/>
      <name val="Trebuchet MS"/>
      <family val="2"/>
    </font>
    <font>
      <sz val="16"/>
      <name val="Trebuchet MS"/>
      <family val="2"/>
    </font>
    <font>
      <sz val="10"/>
      <color indexed="9"/>
      <name val="Trebuchet MS"/>
      <family val="2"/>
    </font>
    <font>
      <b/>
      <u/>
      <sz val="10"/>
      <name val="Trebuchet MS"/>
      <family val="2"/>
    </font>
    <font>
      <b/>
      <u/>
      <sz val="16"/>
      <name val="Trebuchet MS"/>
      <family val="2"/>
    </font>
    <font>
      <sz val="16"/>
      <name val="Trebuchet MS"/>
      <family val="2"/>
    </font>
    <font>
      <b/>
      <sz val="12"/>
      <name val="Trebuchet MS"/>
      <family val="2"/>
    </font>
    <font>
      <b/>
      <u/>
      <sz val="12"/>
      <name val="Trebuchet MS"/>
      <family val="2"/>
    </font>
    <font>
      <sz val="12"/>
      <name val="Trebuchet MS"/>
      <family val="2"/>
    </font>
    <font>
      <b/>
      <u/>
      <sz val="20"/>
      <name val="Trebuchet MS"/>
      <family val="2"/>
    </font>
    <font>
      <b/>
      <u/>
      <sz val="26"/>
      <name val="Trebuchet MS"/>
      <family val="2"/>
    </font>
    <font>
      <b/>
      <sz val="20"/>
      <name val="Trebuchet MS"/>
      <family val="2"/>
    </font>
    <font>
      <b/>
      <u/>
      <sz val="14"/>
      <name val="Trebuchet MS"/>
      <family val="2"/>
    </font>
    <font>
      <b/>
      <sz val="16"/>
      <name val="Trebuchet MS"/>
      <family val="2"/>
    </font>
    <font>
      <b/>
      <sz val="24"/>
      <name val="Trebuchet MS"/>
      <family val="2"/>
    </font>
    <font>
      <b/>
      <sz val="14"/>
      <name val="Trebuchet MS"/>
      <family val="2"/>
    </font>
    <font>
      <sz val="14"/>
      <color indexed="8"/>
      <name val="Trebuchet MS"/>
      <family val="2"/>
    </font>
    <font>
      <sz val="14"/>
      <name val="Trebuchet MS"/>
      <family val="2"/>
    </font>
    <font>
      <u/>
      <sz val="12"/>
      <name val="Trebuchet MS"/>
      <family val="2"/>
    </font>
    <font>
      <u/>
      <sz val="16"/>
      <name val="Trebuchet MS"/>
      <family val="2"/>
    </font>
    <font>
      <b/>
      <u/>
      <sz val="18"/>
      <name val="Trebuchet MS"/>
      <family val="2"/>
    </font>
    <font>
      <sz val="14"/>
      <name val="Arial"/>
      <family val="2"/>
    </font>
    <font>
      <sz val="10"/>
      <name val="Arial"/>
      <family val="2"/>
    </font>
    <font>
      <sz val="8"/>
      <name val="Arial"/>
      <family val="2"/>
    </font>
    <font>
      <sz val="12"/>
      <name val="Arial"/>
      <family val="2"/>
    </font>
    <font>
      <b/>
      <sz val="12"/>
      <name val="Arial"/>
      <family val="2"/>
    </font>
    <font>
      <b/>
      <sz val="14"/>
      <color indexed="10"/>
      <name val="Arial"/>
      <family val="2"/>
    </font>
    <font>
      <sz val="14"/>
      <color indexed="10"/>
      <name val="Trebuchet MS"/>
      <family val="2"/>
    </font>
    <font>
      <sz val="14"/>
      <name val="Arial"/>
      <family val="2"/>
    </font>
    <font>
      <sz val="16"/>
      <color indexed="18"/>
      <name val="Arial"/>
      <family val="2"/>
    </font>
    <font>
      <sz val="20"/>
      <name val="Trebuchet MS"/>
      <family val="2"/>
    </font>
    <font>
      <b/>
      <u/>
      <sz val="28"/>
      <name val="Trebuchet MS"/>
      <family val="2"/>
    </font>
    <font>
      <b/>
      <sz val="16"/>
      <name val="Arial"/>
      <family val="2"/>
    </font>
    <font>
      <u/>
      <sz val="14"/>
      <name val="Trebuchet MS"/>
      <family val="2"/>
    </font>
    <font>
      <sz val="11"/>
      <name val="Trebuchet MS"/>
      <family val="2"/>
    </font>
    <font>
      <b/>
      <sz val="11"/>
      <name val="Trebuchet MS"/>
      <family val="2"/>
    </font>
    <font>
      <sz val="12"/>
      <color indexed="18"/>
      <name val="Arial"/>
      <family val="2"/>
    </font>
    <font>
      <sz val="12"/>
      <color indexed="8"/>
      <name val="Arial"/>
      <family val="2"/>
    </font>
    <font>
      <sz val="10"/>
      <name val="Trebuchet MS"/>
      <family val="2"/>
    </font>
    <font>
      <sz val="22"/>
      <name val="Arial"/>
      <family val="2"/>
    </font>
    <font>
      <sz val="24"/>
      <name val="Arial"/>
      <family val="2"/>
    </font>
    <font>
      <i/>
      <sz val="14"/>
      <name val="Trebuchet MS"/>
      <family val="2"/>
    </font>
    <font>
      <sz val="10"/>
      <color rgb="FFFF0000"/>
      <name val="Trebuchet MS"/>
      <family val="2"/>
    </font>
    <font>
      <sz val="10"/>
      <color rgb="FFFF0000"/>
      <name val="Arial"/>
      <family val="2"/>
    </font>
    <font>
      <i/>
      <sz val="11"/>
      <color theme="1"/>
      <name val="Trebuchet MS"/>
      <family val="2"/>
    </font>
    <font>
      <b/>
      <sz val="14"/>
      <color theme="1" tint="0.499984740745262"/>
      <name val="Trebuchet MS"/>
      <family val="2"/>
    </font>
    <font>
      <b/>
      <sz val="14"/>
      <color theme="1"/>
      <name val="Trebuchet MS"/>
      <family val="2"/>
    </font>
    <font>
      <b/>
      <u/>
      <sz val="10"/>
      <color rgb="FFFF0000"/>
      <name val="Trebuchet MS"/>
      <family val="2"/>
    </font>
    <font>
      <b/>
      <u/>
      <sz val="16"/>
      <color rgb="FFFF0000"/>
      <name val="Trebuchet MS"/>
      <family val="2"/>
    </font>
    <font>
      <sz val="16"/>
      <color rgb="FFFF0000"/>
      <name val="Trebuchet MS"/>
      <family val="2"/>
    </font>
    <font>
      <sz val="12"/>
      <color rgb="FFFF0000"/>
      <name val="Trebuchet MS"/>
      <family val="2"/>
    </font>
    <font>
      <b/>
      <sz val="12"/>
      <color rgb="FFFF0000"/>
      <name val="Trebuchet MS"/>
      <family val="2"/>
    </font>
    <font>
      <b/>
      <u/>
      <sz val="11"/>
      <name val="Trebuchet MS"/>
      <family val="2"/>
    </font>
    <font>
      <u/>
      <sz val="10"/>
      <color theme="10"/>
      <name val="Trebuchet MS"/>
      <family val="2"/>
    </font>
    <font>
      <i/>
      <sz val="10"/>
      <name val="Arial"/>
      <family val="2"/>
    </font>
    <font>
      <sz val="12"/>
      <color theme="1"/>
      <name val="Trebuchet MS"/>
      <family val="2"/>
    </font>
    <font>
      <sz val="9"/>
      <name val="Trebuchet MS"/>
      <family val="2"/>
    </font>
    <font>
      <b/>
      <u/>
      <sz val="14"/>
      <color rgb="FFFF0000"/>
      <name val="Trebuchet MS"/>
      <family val="2"/>
    </font>
    <font>
      <sz val="8"/>
      <color theme="1"/>
      <name val="Arial"/>
      <family val="2"/>
    </font>
    <font>
      <u/>
      <sz val="8"/>
      <color theme="1"/>
      <name val="Arial"/>
      <family val="2"/>
    </font>
    <font>
      <sz val="8"/>
      <color rgb="FFFF0000"/>
      <name val="Arial"/>
      <family val="2"/>
    </font>
    <font>
      <sz val="7"/>
      <name val="Trebuchet MS"/>
      <family val="2"/>
    </font>
    <font>
      <sz val="11"/>
      <color rgb="FF000000"/>
      <name val="Calibri"/>
    </font>
  </fonts>
  <fills count="2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indexed="52"/>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0066"/>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
      <patternFill patternType="solid">
        <fgColor rgb="FF00FF00"/>
        <bgColor indexed="64"/>
      </patternFill>
    </fill>
    <fill>
      <patternFill patternType="solid">
        <fgColor theme="0"/>
        <bgColor indexed="64"/>
      </patternFill>
    </fill>
    <fill>
      <patternFill patternType="solid">
        <fgColor rgb="FF99FFCC"/>
        <bgColor indexed="64"/>
      </patternFill>
    </fill>
    <fill>
      <patternFill patternType="solid">
        <fgColor rgb="FFCCFFFF"/>
        <bgColor indexed="64"/>
      </patternFill>
    </fill>
    <fill>
      <patternFill patternType="solid">
        <fgColor rgb="FFFFFF99"/>
        <bgColor indexed="64"/>
      </patternFill>
    </fill>
    <fill>
      <patternFill patternType="solid">
        <fgColor rgb="FFFF99CC"/>
        <bgColor indexed="64"/>
      </patternFill>
    </fill>
    <fill>
      <patternFill patternType="solid">
        <fgColor rgb="FFFFC000"/>
        <bgColor indexed="64"/>
      </patternFill>
    </fill>
    <fill>
      <patternFill patternType="solid">
        <fgColor rgb="FF66FFFF"/>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s>
  <borders count="117">
    <border>
      <left/>
      <right/>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style="double">
        <color indexed="64"/>
      </left>
      <right/>
      <top style="thin">
        <color indexed="64"/>
      </top>
      <bottom/>
      <diagonal/>
    </border>
    <border>
      <left style="double">
        <color indexed="64"/>
      </left>
      <right style="double">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26" fillId="0" borderId="0"/>
    <xf numFmtId="9" fontId="42" fillId="0" borderId="0" applyFont="0" applyFill="0" applyBorder="0" applyAlignment="0" applyProtection="0"/>
    <xf numFmtId="0" fontId="57" fillId="0" borderId="0" applyNumberFormat="0" applyFill="0" applyBorder="0" applyAlignment="0" applyProtection="0">
      <alignment vertical="top"/>
      <protection locked="0"/>
    </xf>
    <xf numFmtId="0" fontId="66" fillId="0" borderId="0"/>
  </cellStyleXfs>
  <cellXfs count="392">
    <xf numFmtId="0" fontId="0" fillId="0" borderId="0" xfId="0"/>
    <xf numFmtId="0" fontId="2" fillId="0" borderId="0" xfId="0" applyFont="1" applyAlignment="1">
      <alignment horizontal="center"/>
    </xf>
    <xf numFmtId="0" fontId="1" fillId="0" borderId="0" xfId="0" applyFont="1"/>
    <xf numFmtId="0" fontId="7" fillId="0" borderId="0" xfId="0" applyFont="1" applyAlignment="1">
      <alignment horizontal="center" vertical="center"/>
    </xf>
    <xf numFmtId="0" fontId="8" fillId="0" borderId="0" xfId="0" applyFont="1"/>
    <xf numFmtId="0" fontId="9" fillId="0" borderId="0" xfId="0" applyFont="1"/>
    <xf numFmtId="0" fontId="6" fillId="0" borderId="0" xfId="0" applyFont="1"/>
    <xf numFmtId="0" fontId="3"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1" fontId="6" fillId="0" borderId="0" xfId="0" applyNumberFormat="1" applyFont="1" applyAlignment="1">
      <alignment horizontal="center" vertical="center"/>
    </xf>
    <xf numFmtId="1" fontId="6" fillId="0" borderId="0" xfId="0" applyNumberFormat="1" applyFont="1" applyAlignment="1">
      <alignment vertical="center"/>
    </xf>
    <xf numFmtId="0" fontId="1" fillId="0" borderId="0" xfId="0" applyFont="1" applyAlignment="1">
      <alignment horizontal="left" wrapText="1"/>
    </xf>
    <xf numFmtId="17" fontId="2" fillId="2" borderId="1" xfId="0" applyNumberFormat="1" applyFont="1" applyFill="1" applyBorder="1" applyAlignment="1">
      <alignment horizontal="center" vertical="center" wrapText="1"/>
    </xf>
    <xf numFmtId="17" fontId="2" fillId="2" borderId="2" xfId="0" applyNumberFormat="1" applyFont="1" applyFill="1" applyBorder="1" applyAlignment="1">
      <alignment horizontal="center" vertical="center" wrapText="1"/>
    </xf>
    <xf numFmtId="17" fontId="10" fillId="2" borderId="1" xfId="0" applyNumberFormat="1" applyFont="1" applyFill="1" applyBorder="1" applyAlignment="1">
      <alignment horizontal="center" vertical="center"/>
    </xf>
    <xf numFmtId="17" fontId="10" fillId="2" borderId="2" xfId="0" applyNumberFormat="1" applyFont="1" applyFill="1" applyBorder="1" applyAlignment="1">
      <alignment horizontal="center" vertical="center"/>
    </xf>
    <xf numFmtId="17" fontId="10" fillId="2" borderId="3" xfId="0" applyNumberFormat="1" applyFont="1" applyFill="1" applyBorder="1" applyAlignment="1">
      <alignment horizontal="center" vertical="center"/>
    </xf>
    <xf numFmtId="0" fontId="13" fillId="0" borderId="0" xfId="0" applyFont="1"/>
    <xf numFmtId="0" fontId="16" fillId="0" borderId="0" xfId="0" applyFont="1" applyAlignment="1">
      <alignment vertical="center"/>
    </xf>
    <xf numFmtId="0" fontId="14" fillId="0" borderId="0" xfId="0" applyFont="1"/>
    <xf numFmtId="1" fontId="6" fillId="0" borderId="0" xfId="0" applyNumberFormat="1" applyFont="1" applyAlignment="1">
      <alignment horizontal="left" vertical="center"/>
    </xf>
    <xf numFmtId="0" fontId="13" fillId="0" borderId="0" xfId="0" applyFont="1" applyAlignment="1">
      <alignment vertic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wrapText="1"/>
    </xf>
    <xf numFmtId="17" fontId="20" fillId="2" borderId="8" xfId="0" applyNumberFormat="1" applyFont="1" applyFill="1" applyBorder="1" applyAlignment="1">
      <alignment horizontal="center" vertical="center" wrapText="1"/>
    </xf>
    <xf numFmtId="164" fontId="21" fillId="0" borderId="9" xfId="0" applyNumberFormat="1" applyFont="1" applyBorder="1" applyAlignment="1">
      <alignment horizontal="center" vertical="center"/>
    </xf>
    <xf numFmtId="17" fontId="20" fillId="2" borderId="10" xfId="0" applyNumberFormat="1" applyFont="1" applyFill="1" applyBorder="1" applyAlignment="1">
      <alignment horizontal="center" vertical="center" wrapText="1"/>
    </xf>
    <xf numFmtId="164" fontId="21" fillId="0" borderId="11" xfId="0" applyNumberFormat="1" applyFont="1" applyBorder="1" applyAlignment="1">
      <alignment horizontal="center" vertical="center"/>
    </xf>
    <xf numFmtId="17" fontId="20" fillId="2" borderId="12" xfId="0" applyNumberFormat="1" applyFont="1" applyFill="1" applyBorder="1" applyAlignment="1">
      <alignment horizontal="center" vertical="center" wrapText="1"/>
    </xf>
    <xf numFmtId="164" fontId="21" fillId="0" borderId="13" xfId="0" applyNumberFormat="1" applyFont="1" applyBorder="1" applyAlignment="1">
      <alignment horizontal="center" vertical="center"/>
    </xf>
    <xf numFmtId="0" fontId="12" fillId="0" borderId="0" xfId="0" applyFont="1"/>
    <xf numFmtId="0" fontId="22" fillId="0" borderId="0" xfId="0" applyFont="1" applyAlignment="1">
      <alignment horizontal="left"/>
    </xf>
    <xf numFmtId="0" fontId="2" fillId="0" borderId="0" xfId="0" applyFont="1"/>
    <xf numFmtId="0" fontId="10" fillId="0" borderId="0" xfId="0" applyFont="1"/>
    <xf numFmtId="0" fontId="25" fillId="2" borderId="16" xfId="0" applyFont="1" applyFill="1" applyBorder="1"/>
    <xf numFmtId="0" fontId="21" fillId="2" borderId="17" xfId="0" applyFont="1" applyFill="1" applyBorder="1"/>
    <xf numFmtId="0" fontId="25" fillId="2" borderId="18" xfId="0" applyFont="1" applyFill="1" applyBorder="1" applyAlignment="1">
      <alignment horizontal="right"/>
    </xf>
    <xf numFmtId="0" fontId="25" fillId="2" borderId="16" xfId="0" applyFont="1" applyFill="1" applyBorder="1" applyAlignment="1">
      <alignment horizontal="left"/>
    </xf>
    <xf numFmtId="0" fontId="26" fillId="0" borderId="0" xfId="1"/>
    <xf numFmtId="0" fontId="26" fillId="0" borderId="0" xfId="1" applyAlignment="1">
      <alignment wrapText="1"/>
    </xf>
    <xf numFmtId="17" fontId="10" fillId="2" borderId="19" xfId="0" applyNumberFormat="1" applyFont="1" applyFill="1" applyBorder="1" applyAlignment="1">
      <alignment horizontal="center" vertical="center"/>
    </xf>
    <xf numFmtId="0" fontId="29" fillId="0" borderId="0" xfId="1" applyFont="1" applyAlignment="1">
      <alignment horizontal="center" wrapText="1"/>
    </xf>
    <xf numFmtId="165" fontId="12" fillId="0" borderId="0" xfId="0" applyNumberFormat="1" applyFont="1" applyAlignment="1">
      <alignment vertical="center" wrapText="1"/>
    </xf>
    <xf numFmtId="165" fontId="12" fillId="0" borderId="0" xfId="0" applyNumberFormat="1" applyFont="1" applyAlignment="1">
      <alignment horizontal="center" vertical="center" wrapText="1"/>
    </xf>
    <xf numFmtId="0" fontId="30" fillId="0" borderId="0" xfId="1" applyFont="1" applyAlignment="1">
      <alignment horizontal="center" vertical="center" wrapText="1"/>
    </xf>
    <xf numFmtId="3" fontId="19" fillId="4" borderId="20" xfId="0" applyNumberFormat="1" applyFont="1" applyFill="1" applyBorder="1" applyAlignment="1">
      <alignment horizontal="right" vertical="center" wrapText="1"/>
    </xf>
    <xf numFmtId="165" fontId="19" fillId="4" borderId="21" xfId="0" applyNumberFormat="1" applyFont="1" applyFill="1" applyBorder="1" applyAlignment="1">
      <alignment horizontal="right" vertical="center" wrapText="1"/>
    </xf>
    <xf numFmtId="3" fontId="19" fillId="5" borderId="20" xfId="0" applyNumberFormat="1" applyFont="1" applyFill="1" applyBorder="1" applyAlignment="1">
      <alignment horizontal="right" vertical="center" wrapText="1"/>
    </xf>
    <xf numFmtId="165" fontId="19" fillId="5" borderId="21" xfId="0" applyNumberFormat="1" applyFont="1" applyFill="1" applyBorder="1" applyAlignment="1">
      <alignment horizontal="right" vertical="center" wrapText="1"/>
    </xf>
    <xf numFmtId="165" fontId="21" fillId="0" borderId="21" xfId="0" applyNumberFormat="1" applyFont="1" applyBorder="1" applyAlignment="1" applyProtection="1">
      <alignment horizontal="right" vertical="center" wrapText="1"/>
      <protection locked="0"/>
    </xf>
    <xf numFmtId="3" fontId="21" fillId="0" borderId="20" xfId="0" applyNumberFormat="1" applyFont="1" applyBorder="1" applyAlignment="1" applyProtection="1">
      <alignment horizontal="right" vertical="center" wrapText="1"/>
      <protection locked="0"/>
    </xf>
    <xf numFmtId="0" fontId="31" fillId="0" borderId="0" xfId="0" applyFont="1" applyAlignment="1">
      <alignment horizontal="center"/>
    </xf>
    <xf numFmtId="165" fontId="19" fillId="6" borderId="22" xfId="0" applyNumberFormat="1" applyFont="1" applyFill="1" applyBorder="1" applyAlignment="1">
      <alignment horizontal="right" vertical="center" wrapText="1"/>
    </xf>
    <xf numFmtId="3" fontId="19" fillId="6" borderId="23" xfId="0" applyNumberFormat="1" applyFont="1" applyFill="1" applyBorder="1" applyAlignment="1">
      <alignment horizontal="right" vertical="center" wrapText="1"/>
    </xf>
    <xf numFmtId="0" fontId="23" fillId="0" borderId="0" xfId="0" applyFont="1" applyAlignment="1">
      <alignment vertical="center"/>
    </xf>
    <xf numFmtId="0" fontId="9" fillId="0" borderId="0" xfId="0" applyFont="1" applyAlignment="1">
      <alignment horizontal="center"/>
    </xf>
    <xf numFmtId="3" fontId="21" fillId="0" borderId="24" xfId="0" applyNumberFormat="1" applyFont="1" applyBorder="1" applyAlignment="1" applyProtection="1">
      <alignment horizontal="right" vertical="center" wrapText="1"/>
      <protection locked="0"/>
    </xf>
    <xf numFmtId="165" fontId="21" fillId="0" borderId="25" xfId="0" applyNumberFormat="1" applyFont="1" applyBorder="1" applyAlignment="1" applyProtection="1">
      <alignment horizontal="right" vertical="center" wrapText="1"/>
      <protection locked="0"/>
    </xf>
    <xf numFmtId="3" fontId="19" fillId="3" borderId="26" xfId="0" applyNumberFormat="1" applyFont="1" applyFill="1" applyBorder="1" applyAlignment="1">
      <alignment horizontal="right" vertical="center" wrapText="1"/>
    </xf>
    <xf numFmtId="3" fontId="21" fillId="0" borderId="23" xfId="0" applyNumberFormat="1" applyFont="1" applyBorder="1" applyAlignment="1" applyProtection="1">
      <alignment horizontal="right" vertical="center" wrapText="1"/>
      <protection locked="0"/>
    </xf>
    <xf numFmtId="165" fontId="21" fillId="0" borderId="22" xfId="0" applyNumberFormat="1" applyFont="1" applyBorder="1" applyAlignment="1" applyProtection="1">
      <alignment horizontal="right" vertical="center" wrapText="1"/>
      <protection locked="0"/>
    </xf>
    <xf numFmtId="165" fontId="21" fillId="0" borderId="5" xfId="0" applyNumberFormat="1" applyFont="1" applyBorder="1" applyAlignment="1" applyProtection="1">
      <alignment horizontal="right" vertical="center" wrapText="1"/>
      <protection locked="0"/>
    </xf>
    <xf numFmtId="17" fontId="10" fillId="4" borderId="1" xfId="0" applyNumberFormat="1" applyFont="1" applyFill="1" applyBorder="1" applyAlignment="1">
      <alignment horizontal="center" vertical="center"/>
    </xf>
    <xf numFmtId="17" fontId="10" fillId="4" borderId="3" xfId="0" applyNumberFormat="1" applyFont="1" applyFill="1" applyBorder="1" applyAlignment="1">
      <alignment horizontal="center" vertical="center"/>
    </xf>
    <xf numFmtId="17" fontId="10" fillId="5" borderId="2" xfId="0" applyNumberFormat="1" applyFont="1" applyFill="1" applyBorder="1" applyAlignment="1">
      <alignment horizontal="center" vertical="center"/>
    </xf>
    <xf numFmtId="17" fontId="10" fillId="5" borderId="1" xfId="0" applyNumberFormat="1" applyFont="1" applyFill="1" applyBorder="1" applyAlignment="1">
      <alignment horizontal="center" vertical="center"/>
    </xf>
    <xf numFmtId="17" fontId="10" fillId="7" borderId="2" xfId="0" applyNumberFormat="1" applyFont="1" applyFill="1" applyBorder="1" applyAlignment="1">
      <alignment horizontal="center" vertical="center"/>
    </xf>
    <xf numFmtId="0" fontId="12" fillId="2" borderId="27" xfId="0" applyFont="1" applyFill="1" applyBorder="1" applyAlignment="1">
      <alignment vertical="top" wrapText="1"/>
    </xf>
    <xf numFmtId="0" fontId="12" fillId="2" borderId="16" xfId="0" applyFont="1" applyFill="1" applyBorder="1" applyAlignment="1">
      <alignment vertical="top" wrapText="1"/>
    </xf>
    <xf numFmtId="1" fontId="26" fillId="0" borderId="0" xfId="1" applyNumberFormat="1"/>
    <xf numFmtId="1" fontId="26" fillId="0" borderId="0" xfId="1" applyNumberFormat="1" applyAlignment="1">
      <alignment wrapText="1"/>
    </xf>
    <xf numFmtId="0" fontId="1" fillId="0" borderId="28" xfId="0" applyFont="1" applyBorder="1" applyAlignment="1">
      <alignment horizontal="left" vertical="center"/>
    </xf>
    <xf numFmtId="0" fontId="1" fillId="0" borderId="24" xfId="0" applyFont="1" applyBorder="1" applyAlignment="1">
      <alignment vertical="center"/>
    </xf>
    <xf numFmtId="166" fontId="1" fillId="0" borderId="2" xfId="0" applyNumberFormat="1" applyFont="1" applyBorder="1" applyAlignment="1" applyProtection="1">
      <alignment horizontal="center" vertical="center"/>
      <protection locked="0"/>
    </xf>
    <xf numFmtId="165" fontId="21" fillId="4" borderId="29" xfId="0" applyNumberFormat="1" applyFont="1" applyFill="1" applyBorder="1" applyAlignment="1">
      <alignment vertical="center" wrapText="1"/>
    </xf>
    <xf numFmtId="165" fontId="21" fillId="8" borderId="29" xfId="0" applyNumberFormat="1" applyFont="1" applyFill="1" applyBorder="1" applyAlignment="1">
      <alignment vertical="center" wrapText="1"/>
    </xf>
    <xf numFmtId="165" fontId="21" fillId="5" borderId="2" xfId="0" applyNumberFormat="1" applyFont="1" applyFill="1" applyBorder="1" applyAlignment="1">
      <alignment vertical="center" wrapText="1"/>
    </xf>
    <xf numFmtId="3" fontId="21" fillId="2" borderId="29" xfId="0" applyNumberFormat="1" applyFont="1" applyFill="1" applyBorder="1" applyAlignment="1">
      <alignment vertical="center" wrapText="1"/>
    </xf>
    <xf numFmtId="165" fontId="21" fillId="3" borderId="5" xfId="0" applyNumberFormat="1" applyFont="1" applyFill="1" applyBorder="1" applyAlignment="1">
      <alignment vertical="center" wrapText="1"/>
    </xf>
    <xf numFmtId="3" fontId="21" fillId="4" borderId="24" xfId="0" applyNumberFormat="1" applyFont="1" applyFill="1" applyBorder="1" applyAlignment="1">
      <alignment horizontal="right" vertical="center" wrapText="1"/>
    </xf>
    <xf numFmtId="165" fontId="21" fillId="4" borderId="5" xfId="0" applyNumberFormat="1" applyFont="1" applyFill="1" applyBorder="1" applyAlignment="1">
      <alignment horizontal="right" vertical="center" wrapText="1"/>
    </xf>
    <xf numFmtId="165" fontId="32" fillId="6" borderId="2" xfId="1" applyNumberFormat="1" applyFont="1" applyFill="1" applyBorder="1"/>
    <xf numFmtId="165" fontId="21" fillId="9" borderId="2" xfId="0" applyNumberFormat="1" applyFont="1" applyFill="1" applyBorder="1" applyAlignment="1">
      <alignment vertical="center" wrapText="1"/>
    </xf>
    <xf numFmtId="165" fontId="21" fillId="9" borderId="5" xfId="0" applyNumberFormat="1" applyFont="1" applyFill="1" applyBorder="1" applyAlignment="1">
      <alignment vertical="center" wrapText="1"/>
    </xf>
    <xf numFmtId="0" fontId="1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vertical="center"/>
    </xf>
    <xf numFmtId="0" fontId="2" fillId="7"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5" xfId="0" applyFont="1" applyFill="1" applyBorder="1" applyAlignment="1">
      <alignment horizontal="center" vertical="center"/>
    </xf>
    <xf numFmtId="0" fontId="37" fillId="0" borderId="0" xfId="0" applyFont="1" applyAlignment="1">
      <alignment horizontal="left" vertical="center"/>
    </xf>
    <xf numFmtId="0" fontId="38" fillId="0" borderId="36" xfId="0" applyFont="1" applyBorder="1" applyAlignment="1">
      <alignment vertical="center"/>
    </xf>
    <xf numFmtId="3" fontId="39" fillId="0" borderId="37" xfId="0" applyNumberFormat="1" applyFont="1" applyBorder="1" applyAlignment="1">
      <alignment horizontal="right" vertical="center"/>
    </xf>
    <xf numFmtId="0" fontId="38" fillId="0" borderId="0" xfId="0" applyFont="1"/>
    <xf numFmtId="0" fontId="38" fillId="0" borderId="38" xfId="0" applyFont="1" applyBorder="1" applyAlignment="1">
      <alignment vertical="center"/>
    </xf>
    <xf numFmtId="3" fontId="39" fillId="0" borderId="39" xfId="0" applyNumberFormat="1" applyFont="1" applyBorder="1" applyAlignment="1">
      <alignment horizontal="right" vertical="center"/>
    </xf>
    <xf numFmtId="3" fontId="39" fillId="0" borderId="40" xfId="0" applyNumberFormat="1" applyFont="1" applyBorder="1" applyAlignment="1">
      <alignment horizontal="right" vertical="center"/>
    </xf>
    <xf numFmtId="0" fontId="2" fillId="7" borderId="41" xfId="0" applyFont="1" applyFill="1" applyBorder="1" applyAlignment="1">
      <alignment horizontal="center" vertical="center"/>
    </xf>
    <xf numFmtId="3" fontId="38" fillId="0" borderId="42" xfId="0" applyNumberFormat="1" applyFont="1" applyBorder="1" applyAlignment="1" applyProtection="1">
      <alignment horizontal="center" vertical="center"/>
      <protection locked="0"/>
    </xf>
    <xf numFmtId="3" fontId="38" fillId="0" borderId="43" xfId="0" applyNumberFormat="1" applyFont="1" applyBorder="1" applyAlignment="1" applyProtection="1">
      <alignment horizontal="center" vertical="center"/>
      <protection locked="0"/>
    </xf>
    <xf numFmtId="3" fontId="38" fillId="0" borderId="44" xfId="0" applyNumberFormat="1" applyFont="1" applyBorder="1" applyAlignment="1" applyProtection="1">
      <alignment horizontal="center" vertical="center"/>
      <protection locked="0"/>
    </xf>
    <xf numFmtId="3" fontId="38" fillId="0" borderId="45" xfId="0" applyNumberFormat="1" applyFont="1" applyBorder="1" applyAlignment="1" applyProtection="1">
      <alignment horizontal="center" vertical="center"/>
      <protection locked="0"/>
    </xf>
    <xf numFmtId="3" fontId="38" fillId="0" borderId="46" xfId="0" applyNumberFormat="1" applyFont="1" applyBorder="1" applyAlignment="1" applyProtection="1">
      <alignment horizontal="center" vertical="center"/>
      <protection locked="0"/>
    </xf>
    <xf numFmtId="3" fontId="38" fillId="0" borderId="47" xfId="0" applyNumberFormat="1" applyFont="1" applyBorder="1" applyAlignment="1" applyProtection="1">
      <alignment horizontal="center" vertical="center"/>
      <protection locked="0"/>
    </xf>
    <xf numFmtId="3" fontId="38" fillId="0" borderId="48" xfId="0" applyNumberFormat="1" applyFont="1" applyBorder="1" applyAlignment="1" applyProtection="1">
      <alignment horizontal="center" vertical="center"/>
      <protection locked="0"/>
    </xf>
    <xf numFmtId="3" fontId="38" fillId="0" borderId="49" xfId="0" applyNumberFormat="1" applyFont="1" applyBorder="1" applyAlignment="1" applyProtection="1">
      <alignment horizontal="center" vertical="center"/>
      <protection locked="0"/>
    </xf>
    <xf numFmtId="3" fontId="38" fillId="0" borderId="50" xfId="0" applyNumberFormat="1" applyFont="1" applyBorder="1" applyAlignment="1" applyProtection="1">
      <alignment horizontal="center" vertical="center"/>
      <protection locked="0"/>
    </xf>
    <xf numFmtId="3" fontId="38" fillId="0" borderId="51" xfId="0" applyNumberFormat="1" applyFont="1" applyBorder="1" applyAlignment="1" applyProtection="1">
      <alignment horizontal="center" vertical="center"/>
      <protection locked="0"/>
    </xf>
    <xf numFmtId="3" fontId="38" fillId="0" borderId="52" xfId="0" applyNumberFormat="1" applyFont="1" applyBorder="1" applyAlignment="1" applyProtection="1">
      <alignment horizontal="center" vertical="center"/>
      <protection locked="0"/>
    </xf>
    <xf numFmtId="3" fontId="38" fillId="0" borderId="53" xfId="0" applyNumberFormat="1" applyFont="1" applyBorder="1" applyAlignment="1" applyProtection="1">
      <alignment horizontal="center" vertical="center"/>
      <protection locked="0"/>
    </xf>
    <xf numFmtId="3" fontId="38" fillId="0" borderId="54" xfId="0" applyNumberFormat="1" applyFont="1" applyBorder="1" applyAlignment="1" applyProtection="1">
      <alignment horizontal="center" vertical="center"/>
      <protection locked="0"/>
    </xf>
    <xf numFmtId="3" fontId="38" fillId="0" borderId="55" xfId="0" applyNumberFormat="1" applyFont="1" applyBorder="1" applyAlignment="1" applyProtection="1">
      <alignment horizontal="center" vertical="center"/>
      <protection locked="0"/>
    </xf>
    <xf numFmtId="3" fontId="38" fillId="0" borderId="56" xfId="0" applyNumberFormat="1" applyFont="1" applyBorder="1" applyAlignment="1" applyProtection="1">
      <alignment horizontal="center" vertical="center"/>
      <protection locked="0"/>
    </xf>
    <xf numFmtId="165" fontId="19" fillId="3" borderId="57" xfId="0" applyNumberFormat="1" applyFont="1" applyFill="1" applyBorder="1" applyAlignment="1" applyProtection="1">
      <alignment vertical="center" wrapText="1"/>
      <protection locked="0"/>
    </xf>
    <xf numFmtId="165" fontId="21" fillId="7" borderId="57" xfId="0" applyNumberFormat="1" applyFont="1" applyFill="1" applyBorder="1" applyAlignment="1">
      <alignment vertical="center" wrapText="1"/>
    </xf>
    <xf numFmtId="165" fontId="26" fillId="0" borderId="0" xfId="1" applyNumberFormat="1"/>
    <xf numFmtId="0" fontId="35" fillId="9" borderId="0" xfId="0" applyFont="1" applyFill="1" applyAlignment="1">
      <alignment vertical="center"/>
    </xf>
    <xf numFmtId="165" fontId="41" fillId="0" borderId="0" xfId="1" applyNumberFormat="1" applyFont="1" applyAlignment="1">
      <alignment horizontal="center" vertical="center"/>
    </xf>
    <xf numFmtId="3" fontId="19" fillId="11" borderId="26" xfId="0" applyNumberFormat="1" applyFont="1" applyFill="1" applyBorder="1" applyAlignment="1">
      <alignment horizontal="right" vertical="center" wrapText="1"/>
    </xf>
    <xf numFmtId="165" fontId="19" fillId="11" borderId="58" xfId="0" applyNumberFormat="1" applyFont="1" applyFill="1" applyBorder="1" applyAlignment="1">
      <alignment horizontal="right" vertical="center" wrapText="1"/>
    </xf>
    <xf numFmtId="3" fontId="19" fillId="12" borderId="26" xfId="0" applyNumberFormat="1" applyFont="1" applyFill="1" applyBorder="1" applyAlignment="1">
      <alignment horizontal="right" vertical="center" wrapText="1"/>
    </xf>
    <xf numFmtId="165" fontId="19" fillId="12" borderId="58" xfId="0" applyNumberFormat="1" applyFont="1" applyFill="1" applyBorder="1" applyAlignment="1">
      <alignment horizontal="right" vertical="center" wrapText="1"/>
    </xf>
    <xf numFmtId="0" fontId="28" fillId="0" borderId="0" xfId="1" applyFont="1" applyAlignment="1">
      <alignment horizontal="center" wrapText="1"/>
    </xf>
    <xf numFmtId="2" fontId="36" fillId="0" borderId="0" xfId="1" applyNumberFormat="1" applyFont="1" applyAlignment="1">
      <alignment horizontal="center" wrapText="1"/>
    </xf>
    <xf numFmtId="10" fontId="36" fillId="4" borderId="59" xfId="2" applyNumberFormat="1" applyFont="1" applyFill="1" applyBorder="1" applyAlignment="1" applyProtection="1">
      <alignment horizontal="center" wrapText="1"/>
    </xf>
    <xf numFmtId="0" fontId="7" fillId="0" borderId="0" xfId="0" applyFont="1"/>
    <xf numFmtId="165" fontId="19" fillId="14" borderId="15" xfId="0" applyNumberFormat="1" applyFont="1" applyFill="1" applyBorder="1" applyAlignment="1">
      <alignment horizontal="right" vertical="center" wrapText="1"/>
    </xf>
    <xf numFmtId="10" fontId="36" fillId="4" borderId="60" xfId="2" applyNumberFormat="1" applyFont="1" applyFill="1" applyBorder="1" applyAlignment="1" applyProtection="1">
      <alignment horizontal="center" wrapText="1"/>
    </xf>
    <xf numFmtId="0" fontId="0" fillId="0" borderId="0" xfId="0" applyAlignment="1" applyProtection="1">
      <alignment vertical="center"/>
      <protection locked="0"/>
    </xf>
    <xf numFmtId="165" fontId="0" fillId="0" borderId="0" xfId="0" applyNumberFormat="1" applyAlignment="1" applyProtection="1">
      <alignment vertical="center"/>
      <protection locked="0"/>
    </xf>
    <xf numFmtId="0" fontId="0" fillId="0" borderId="0" xfId="0" applyProtection="1">
      <protection locked="0"/>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xf>
    <xf numFmtId="165" fontId="0" fillId="0" borderId="0" xfId="0" applyNumberFormat="1" applyAlignment="1">
      <alignment vertical="center"/>
    </xf>
    <xf numFmtId="0" fontId="0" fillId="0" borderId="0" xfId="0" applyAlignment="1">
      <alignment horizontal="right"/>
    </xf>
    <xf numFmtId="0" fontId="1" fillId="0" borderId="0" xfId="0" applyFont="1" applyAlignment="1">
      <alignment horizontal="right"/>
    </xf>
    <xf numFmtId="0" fontId="2" fillId="0" borderId="0" xfId="0" applyFont="1" applyAlignment="1">
      <alignment horizontal="center" vertical="center"/>
    </xf>
    <xf numFmtId="0" fontId="26" fillId="0" borderId="0" xfId="1" applyAlignment="1">
      <alignment horizontal="right" wrapText="1"/>
    </xf>
    <xf numFmtId="0" fontId="26" fillId="0" borderId="0" xfId="1" applyAlignment="1">
      <alignment horizontal="left"/>
    </xf>
    <xf numFmtId="0" fontId="46" fillId="0" borderId="0" xfId="0" applyFont="1" applyAlignment="1" applyProtection="1">
      <alignment horizontal="right"/>
      <protection locked="0"/>
    </xf>
    <xf numFmtId="0" fontId="47" fillId="0" borderId="0" xfId="1" applyFont="1" applyAlignment="1">
      <alignment horizontal="right" wrapText="1"/>
    </xf>
    <xf numFmtId="0" fontId="47" fillId="0" borderId="0" xfId="1" applyFont="1" applyAlignment="1">
      <alignment horizontal="left" wrapText="1"/>
    </xf>
    <xf numFmtId="3" fontId="45" fillId="0" borderId="0" xfId="0" applyNumberFormat="1" applyFont="1" applyAlignment="1">
      <alignment vertical="center"/>
    </xf>
    <xf numFmtId="3" fontId="48" fillId="13" borderId="29" xfId="0" applyNumberFormat="1" applyFont="1" applyFill="1" applyBorder="1" applyAlignment="1">
      <alignment horizontal="right" vertical="center" wrapText="1"/>
    </xf>
    <xf numFmtId="0" fontId="47" fillId="0" borderId="0" xfId="1" applyFont="1" applyAlignment="1">
      <alignment horizontal="left"/>
    </xf>
    <xf numFmtId="167" fontId="50" fillId="16" borderId="0" xfId="0" applyNumberFormat="1" applyFont="1" applyFill="1" applyAlignment="1" applyProtection="1">
      <alignment horizontal="center"/>
      <protection locked="0"/>
    </xf>
    <xf numFmtId="3" fontId="19" fillId="22" borderId="20" xfId="0" applyNumberFormat="1" applyFont="1" applyFill="1" applyBorder="1" applyAlignment="1">
      <alignment horizontal="right" vertical="center" wrapText="1"/>
    </xf>
    <xf numFmtId="165" fontId="19" fillId="22" borderId="21" xfId="0" applyNumberFormat="1" applyFont="1" applyFill="1" applyBorder="1" applyAlignment="1">
      <alignment horizontal="right" vertical="center" wrapText="1"/>
    </xf>
    <xf numFmtId="165" fontId="19" fillId="23" borderId="22" xfId="0" applyNumberFormat="1" applyFont="1" applyFill="1" applyBorder="1" applyAlignment="1">
      <alignment horizontal="right" vertical="center" wrapText="1"/>
    </xf>
    <xf numFmtId="3" fontId="19" fillId="23" borderId="23" xfId="0" applyNumberFormat="1" applyFont="1" applyFill="1" applyBorder="1" applyAlignment="1">
      <alignment horizontal="right" vertical="center" wrapText="1"/>
    </xf>
    <xf numFmtId="0" fontId="51" fillId="20" borderId="0" xfId="0" applyFont="1" applyFill="1"/>
    <xf numFmtId="0" fontId="2" fillId="21" borderId="92" xfId="0" applyFont="1" applyFill="1" applyBorder="1" applyAlignment="1">
      <alignment horizontal="center"/>
    </xf>
    <xf numFmtId="0" fontId="7" fillId="21" borderId="61" xfId="0" applyFont="1" applyFill="1" applyBorder="1"/>
    <xf numFmtId="0" fontId="57" fillId="25" borderId="60" xfId="3" applyFill="1" applyBorder="1" applyAlignment="1" applyProtection="1">
      <alignment horizontal="center"/>
    </xf>
    <xf numFmtId="0" fontId="0" fillId="0" borderId="0" xfId="0" applyAlignment="1">
      <alignment horizontal="center"/>
    </xf>
    <xf numFmtId="0" fontId="2" fillId="26" borderId="92" xfId="0" applyFont="1" applyFill="1" applyBorder="1" applyAlignment="1">
      <alignment horizontal="center"/>
    </xf>
    <xf numFmtId="0" fontId="7" fillId="26" borderId="61" xfId="0" applyFont="1" applyFill="1" applyBorder="1"/>
    <xf numFmtId="0" fontId="0" fillId="26" borderId="11" xfId="0" applyFill="1" applyBorder="1" applyAlignment="1" applyProtection="1">
      <alignment horizontal="center"/>
      <protection locked="0"/>
    </xf>
    <xf numFmtId="0" fontId="0" fillId="0" borderId="0" xfId="0" applyAlignment="1" applyProtection="1">
      <alignment horizontal="center"/>
      <protection locked="0"/>
    </xf>
    <xf numFmtId="0" fontId="2" fillId="18" borderId="0" xfId="0" applyFont="1" applyFill="1" applyAlignment="1">
      <alignment horizontal="center"/>
    </xf>
    <xf numFmtId="0" fontId="46" fillId="0" borderId="0" xfId="0" applyFont="1" applyAlignment="1">
      <alignment horizontal="center"/>
    </xf>
    <xf numFmtId="0" fontId="1" fillId="19" borderId="0" xfId="0" applyFont="1" applyFill="1"/>
    <xf numFmtId="10" fontId="0" fillId="18" borderId="11" xfId="0" applyNumberFormat="1" applyFill="1" applyBorder="1" applyAlignment="1">
      <alignment horizontal="center"/>
    </xf>
    <xf numFmtId="0" fontId="0" fillId="19" borderId="0" xfId="0" applyFill="1"/>
    <xf numFmtId="0" fontId="51" fillId="19" borderId="0" xfId="0" applyFont="1" applyFill="1"/>
    <xf numFmtId="0" fontId="54" fillId="11" borderId="0" xfId="0" applyFont="1" applyFill="1"/>
    <xf numFmtId="0" fontId="1" fillId="11" borderId="0" xfId="0" applyFont="1" applyFill="1"/>
    <xf numFmtId="3" fontId="1" fillId="2" borderId="29" xfId="0" applyNumberFormat="1" applyFont="1" applyFill="1" applyBorder="1" applyAlignment="1">
      <alignment vertical="center" wrapText="1"/>
    </xf>
    <xf numFmtId="0" fontId="58" fillId="0" borderId="0" xfId="1" applyFont="1" applyAlignment="1">
      <alignment vertical="center"/>
    </xf>
    <xf numFmtId="17" fontId="19" fillId="2" borderId="14" xfId="0" applyNumberFormat="1" applyFont="1" applyFill="1" applyBorder="1" applyAlignment="1">
      <alignment horizontal="center" vertical="center" wrapText="1"/>
    </xf>
    <xf numFmtId="17" fontId="19" fillId="2" borderId="15" xfId="0" applyNumberFormat="1" applyFont="1" applyFill="1" applyBorder="1" applyAlignment="1">
      <alignment horizontal="center" vertical="center" wrapText="1"/>
    </xf>
    <xf numFmtId="0" fontId="26" fillId="0" borderId="0" xfId="1" applyAlignment="1">
      <alignment horizontal="center"/>
    </xf>
    <xf numFmtId="165" fontId="19" fillId="3" borderId="26" xfId="0" applyNumberFormat="1" applyFont="1" applyFill="1" applyBorder="1" applyAlignment="1">
      <alignment horizontal="right" vertical="center" wrapText="1"/>
    </xf>
    <xf numFmtId="166" fontId="60" fillId="0" borderId="23" xfId="0" applyNumberFormat="1" applyFont="1" applyBorder="1" applyAlignment="1">
      <alignment horizontal="center" vertical="center"/>
    </xf>
    <xf numFmtId="166" fontId="60" fillId="0" borderId="4" xfId="0" applyNumberFormat="1" applyFont="1" applyBorder="1" applyAlignment="1">
      <alignment horizontal="center" vertical="center"/>
    </xf>
    <xf numFmtId="166" fontId="60" fillId="0" borderId="5" xfId="0" applyNumberFormat="1" applyFont="1" applyBorder="1" applyAlignment="1">
      <alignment horizontal="center" vertical="center"/>
    </xf>
    <xf numFmtId="3" fontId="21" fillId="22" borderId="24" xfId="0" applyNumberFormat="1" applyFont="1" applyFill="1" applyBorder="1" applyAlignment="1">
      <alignment horizontal="right" vertical="center" wrapText="1"/>
    </xf>
    <xf numFmtId="165" fontId="21" fillId="22" borderId="5" xfId="0" applyNumberFormat="1" applyFont="1" applyFill="1" applyBorder="1" applyAlignment="1">
      <alignment horizontal="right" vertical="center" wrapText="1"/>
    </xf>
    <xf numFmtId="165" fontId="21" fillId="24" borderId="5" xfId="0" applyNumberFormat="1" applyFont="1" applyFill="1" applyBorder="1" applyAlignment="1" applyProtection="1">
      <alignment horizontal="right" vertical="center" wrapText="1"/>
      <protection locked="0"/>
    </xf>
    <xf numFmtId="3" fontId="21" fillId="24" borderId="24" xfId="0" applyNumberFormat="1" applyFont="1" applyFill="1" applyBorder="1" applyAlignment="1" applyProtection="1">
      <alignment horizontal="right" vertical="center" wrapText="1"/>
      <protection locked="0"/>
    </xf>
    <xf numFmtId="0" fontId="1" fillId="27" borderId="92" xfId="0" applyFont="1" applyFill="1" applyBorder="1"/>
    <xf numFmtId="0" fontId="0" fillId="27" borderId="53" xfId="0" applyFill="1" applyBorder="1" applyAlignment="1">
      <alignment horizontal="center"/>
    </xf>
    <xf numFmtId="0" fontId="0" fillId="0" borderId="0" xfId="0" applyAlignment="1">
      <alignment horizontal="center" vertical="center" wrapText="1"/>
    </xf>
    <xf numFmtId="0" fontId="0" fillId="21" borderId="109" xfId="0" applyFill="1" applyBorder="1" applyAlignment="1">
      <alignment horizontal="center" vertical="center" wrapText="1"/>
    </xf>
    <xf numFmtId="0" fontId="0" fillId="22" borderId="107" xfId="0" applyFill="1" applyBorder="1" applyAlignment="1">
      <alignment horizontal="center" vertical="center" wrapText="1"/>
    </xf>
    <xf numFmtId="0" fontId="0" fillId="26" borderId="106" xfId="0" applyFill="1" applyBorder="1" applyAlignment="1">
      <alignment horizontal="center" vertical="center" wrapText="1"/>
    </xf>
    <xf numFmtId="0" fontId="0" fillId="22" borderId="108" xfId="0" applyFill="1" applyBorder="1" applyAlignment="1">
      <alignment horizontal="center" vertical="center" wrapText="1"/>
    </xf>
    <xf numFmtId="167" fontId="0" fillId="22" borderId="111" xfId="0" applyNumberFormat="1" applyFill="1" applyBorder="1" applyAlignment="1">
      <alignment horizontal="right" vertical="center" wrapText="1"/>
    </xf>
    <xf numFmtId="0" fontId="1" fillId="0" borderId="60" xfId="0" applyFont="1" applyBorder="1" applyAlignment="1">
      <alignment horizontal="center" vertical="center" wrapText="1"/>
    </xf>
    <xf numFmtId="0" fontId="0" fillId="25" borderId="82" xfId="0" applyFill="1" applyBorder="1" applyAlignment="1">
      <alignment horizontal="center" vertical="center" wrapText="1"/>
    </xf>
    <xf numFmtId="0" fontId="0" fillId="11" borderId="84" xfId="0" applyFill="1" applyBorder="1" applyAlignment="1">
      <alignment horizontal="center" vertical="center" wrapText="1"/>
    </xf>
    <xf numFmtId="0" fontId="0" fillId="18" borderId="112" xfId="0" applyFill="1" applyBorder="1" applyAlignment="1">
      <alignment horizontal="center" vertical="center" wrapText="1"/>
    </xf>
    <xf numFmtId="49" fontId="65" fillId="21" borderId="42" xfId="0" applyNumberFormat="1" applyFont="1" applyFill="1" applyBorder="1" applyProtection="1">
      <protection locked="0"/>
    </xf>
    <xf numFmtId="165" fontId="0" fillId="22" borderId="44" xfId="0" applyNumberFormat="1" applyFill="1" applyBorder="1" applyProtection="1">
      <protection locked="0"/>
    </xf>
    <xf numFmtId="49" fontId="65" fillId="26" borderId="45" xfId="0" applyNumberFormat="1" applyFont="1" applyFill="1" applyBorder="1" applyProtection="1">
      <protection locked="0"/>
    </xf>
    <xf numFmtId="49" fontId="65" fillId="21" borderId="114" xfId="0" applyNumberFormat="1" applyFont="1" applyFill="1" applyBorder="1" applyProtection="1">
      <protection locked="0"/>
    </xf>
    <xf numFmtId="165" fontId="0" fillId="22" borderId="115" xfId="0" applyNumberFormat="1" applyFill="1" applyBorder="1" applyProtection="1">
      <protection locked="0"/>
    </xf>
    <xf numFmtId="49" fontId="65" fillId="26" borderId="68" xfId="0" applyNumberFormat="1" applyFont="1" applyFill="1" applyBorder="1" applyProtection="1">
      <protection locked="0"/>
    </xf>
    <xf numFmtId="0" fontId="0" fillId="24" borderId="0" xfId="0" applyFill="1" applyProtection="1">
      <protection locked="0"/>
    </xf>
    <xf numFmtId="0" fontId="1" fillId="0" borderId="0" xfId="0" quotePrefix="1" applyFont="1" applyProtection="1">
      <protection locked="0"/>
    </xf>
    <xf numFmtId="0" fontId="0" fillId="17" borderId="0" xfId="0" applyFill="1"/>
    <xf numFmtId="1" fontId="1" fillId="21" borderId="110" xfId="0" applyNumberFormat="1" applyFont="1" applyFill="1" applyBorder="1" applyAlignment="1">
      <alignment horizontal="right" vertical="center" wrapText="1"/>
    </xf>
    <xf numFmtId="0" fontId="1" fillId="21" borderId="106" xfId="0" applyFont="1" applyFill="1" applyBorder="1" applyAlignment="1">
      <alignment horizontal="center" vertical="center" wrapText="1"/>
    </xf>
    <xf numFmtId="0" fontId="1" fillId="22" borderId="107" xfId="0" applyFont="1" applyFill="1" applyBorder="1" applyAlignment="1">
      <alignment horizontal="center" vertical="center" wrapText="1"/>
    </xf>
    <xf numFmtId="0" fontId="1" fillId="25" borderId="82" xfId="0" applyFont="1" applyFill="1" applyBorder="1" applyAlignment="1">
      <alignment horizontal="center" vertical="center" wrapText="1"/>
    </xf>
    <xf numFmtId="0" fontId="1" fillId="11" borderId="84" xfId="0" applyFont="1" applyFill="1" applyBorder="1" applyAlignment="1">
      <alignment horizontal="center" vertical="center" wrapText="1"/>
    </xf>
    <xf numFmtId="0" fontId="0" fillId="11" borderId="113" xfId="0" applyFill="1" applyBorder="1" applyAlignment="1">
      <alignment horizontal="center" vertical="center" wrapText="1"/>
    </xf>
    <xf numFmtId="0" fontId="46" fillId="0" borderId="0" xfId="0" applyFont="1" applyAlignment="1">
      <alignment vertical="center"/>
    </xf>
    <xf numFmtId="0" fontId="46" fillId="19" borderId="0" xfId="0" applyFont="1" applyFill="1"/>
    <xf numFmtId="0" fontId="51" fillId="0" borderId="0" xfId="0" applyFont="1" applyAlignment="1">
      <alignment vertical="center" wrapText="1"/>
    </xf>
    <xf numFmtId="0" fontId="0" fillId="0" borderId="37" xfId="0" applyBorder="1" applyAlignment="1" applyProtection="1">
      <alignment wrapText="1"/>
      <protection locked="0"/>
    </xf>
    <xf numFmtId="0" fontId="0" fillId="0" borderId="116" xfId="0" applyBorder="1" applyAlignment="1" applyProtection="1">
      <alignment wrapText="1"/>
      <protection locked="0"/>
    </xf>
    <xf numFmtId="49" fontId="65" fillId="26" borderId="42" xfId="0" applyNumberFormat="1" applyFont="1" applyFill="1" applyBorder="1" applyProtection="1">
      <protection locked="0"/>
    </xf>
    <xf numFmtId="49" fontId="65" fillId="26" borderId="114" xfId="0" applyNumberFormat="1" applyFont="1" applyFill="1" applyBorder="1" applyProtection="1">
      <protection locked="0"/>
    </xf>
    <xf numFmtId="0" fontId="46" fillId="0" borderId="0" xfId="0" applyFont="1"/>
    <xf numFmtId="49" fontId="65" fillId="21" borderId="45" xfId="0" applyNumberFormat="1" applyFont="1" applyFill="1" applyBorder="1" applyProtection="1">
      <protection locked="0"/>
    </xf>
    <xf numFmtId="49" fontId="65" fillId="21" borderId="68" xfId="0" applyNumberFormat="1" applyFont="1" applyFill="1" applyBorder="1" applyProtection="1">
      <protection locked="0"/>
    </xf>
    <xf numFmtId="0" fontId="0" fillId="0" borderId="39" xfId="0" applyBorder="1" applyAlignment="1" applyProtection="1">
      <alignment wrapText="1"/>
      <protection locked="0"/>
    </xf>
    <xf numFmtId="0" fontId="0" fillId="0" borderId="37" xfId="0" applyBorder="1" applyProtection="1">
      <protection locked="0"/>
    </xf>
    <xf numFmtId="0" fontId="0" fillId="0" borderId="116" xfId="0" applyBorder="1" applyProtection="1">
      <protection locked="0"/>
    </xf>
    <xf numFmtId="0" fontId="0" fillId="0" borderId="39" xfId="0" applyBorder="1" applyProtection="1">
      <protection locked="0"/>
    </xf>
    <xf numFmtId="0" fontId="57" fillId="18" borderId="60" xfId="3" applyFill="1" applyBorder="1" applyAlignment="1" applyProtection="1">
      <alignment horizontal="center"/>
    </xf>
    <xf numFmtId="166" fontId="60" fillId="0" borderId="5" xfId="0" applyNumberFormat="1" applyFont="1" applyFill="1" applyBorder="1" applyAlignment="1">
      <alignment horizontal="center" vertical="center"/>
    </xf>
    <xf numFmtId="0" fontId="66" fillId="0" borderId="0" xfId="4"/>
    <xf numFmtId="14" fontId="2" fillId="2" borderId="1"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2" borderId="19" xfId="0" applyNumberFormat="1" applyFont="1" applyFill="1" applyBorder="1" applyAlignment="1">
      <alignment horizontal="center" vertical="center" wrapText="1"/>
    </xf>
    <xf numFmtId="0" fontId="11" fillId="0" borderId="0" xfId="0" applyFont="1" applyAlignment="1">
      <alignment horizontal="left" vertical="center" wrapText="1"/>
    </xf>
    <xf numFmtId="0" fontId="1" fillId="0" borderId="58" xfId="0" applyFont="1" applyBorder="1" applyAlignment="1">
      <alignment horizontal="left" vertical="center"/>
    </xf>
    <xf numFmtId="0" fontId="1" fillId="0" borderId="63" xfId="0" applyFont="1" applyBorder="1" applyAlignment="1">
      <alignment horizontal="left" vertical="center"/>
    </xf>
    <xf numFmtId="0" fontId="1" fillId="0" borderId="64" xfId="0" applyFont="1" applyBorder="1" applyAlignment="1">
      <alignment horizontal="left" vertical="center"/>
    </xf>
    <xf numFmtId="0" fontId="1" fillId="0" borderId="2" xfId="0" applyFont="1" applyBorder="1" applyAlignment="1">
      <alignment horizontal="left" vertical="center"/>
    </xf>
    <xf numFmtId="0" fontId="1" fillId="0" borderId="65" xfId="0" applyFont="1" applyBorder="1" applyAlignment="1">
      <alignment horizontal="right" vertical="center"/>
    </xf>
    <xf numFmtId="0" fontId="1" fillId="0" borderId="66" xfId="0" applyFont="1" applyBorder="1" applyAlignment="1">
      <alignment horizontal="right" vertical="center"/>
    </xf>
    <xf numFmtId="0" fontId="1" fillId="0" borderId="62" xfId="0" applyFont="1" applyBorder="1" applyAlignment="1">
      <alignment horizontal="right" vertical="center"/>
    </xf>
    <xf numFmtId="0" fontId="1" fillId="0" borderId="67" xfId="0" applyFont="1" applyBorder="1" applyAlignment="1">
      <alignment horizontal="right" vertical="center"/>
    </xf>
    <xf numFmtId="0" fontId="14" fillId="0" borderId="0" xfId="0" applyFont="1" applyAlignment="1">
      <alignment horizontal="center"/>
    </xf>
    <xf numFmtId="0" fontId="13" fillId="0" borderId="0" xfId="0" applyFont="1" applyAlignment="1">
      <alignment horizontal="center"/>
    </xf>
    <xf numFmtId="0" fontId="10" fillId="0" borderId="11" xfId="0" applyFont="1" applyBorder="1" applyAlignment="1">
      <alignment horizontal="center" vertical="center"/>
    </xf>
    <xf numFmtId="0" fontId="10" fillId="0" borderId="61" xfId="0" applyFont="1" applyBorder="1" applyAlignment="1">
      <alignment horizontal="center" vertical="center"/>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17" fillId="0" borderId="6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61" xfId="0" applyFont="1" applyBorder="1" applyAlignment="1">
      <alignment horizontal="center" vertical="center" wrapText="1"/>
    </xf>
    <xf numFmtId="0" fontId="10" fillId="0" borderId="68" xfId="0" applyFont="1" applyBorder="1" applyAlignment="1">
      <alignment horizontal="center" vertical="center" wrapText="1"/>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8" xfId="0" applyFont="1" applyFill="1" applyBorder="1" applyAlignment="1">
      <alignment horizontal="center" vertical="center"/>
    </xf>
    <xf numFmtId="0" fontId="10" fillId="0" borderId="11" xfId="0" quotePrefix="1" applyFont="1" applyBorder="1" applyAlignment="1" applyProtection="1">
      <alignment horizontal="center" vertical="center"/>
      <protection locked="0"/>
    </xf>
    <xf numFmtId="0" fontId="8" fillId="0" borderId="61" xfId="0" applyFont="1" applyBorder="1" applyAlignment="1">
      <alignment horizontal="center" vertical="center"/>
    </xf>
    <xf numFmtId="0" fontId="8" fillId="0" borderId="68" xfId="0" applyFont="1" applyBorder="1" applyAlignment="1">
      <alignment horizontal="center" vertical="center"/>
    </xf>
    <xf numFmtId="0" fontId="56" fillId="24" borderId="72" xfId="0" applyFont="1" applyFill="1" applyBorder="1" applyAlignment="1">
      <alignment horizontal="center" vertical="center" wrapText="1"/>
    </xf>
    <xf numFmtId="0" fontId="56" fillId="24" borderId="74"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4" xfId="0" applyFont="1" applyFill="1" applyBorder="1" applyAlignment="1">
      <alignment horizontal="center" vertical="center" wrapText="1"/>
    </xf>
    <xf numFmtId="0" fontId="19" fillId="3" borderId="70" xfId="0" applyFont="1" applyFill="1" applyBorder="1" applyAlignment="1">
      <alignment horizontal="center" vertical="center" wrapText="1"/>
    </xf>
    <xf numFmtId="0" fontId="19" fillId="3" borderId="71" xfId="0" applyFont="1" applyFill="1" applyBorder="1" applyAlignment="1">
      <alignment horizontal="center" vertical="center" wrapText="1"/>
    </xf>
    <xf numFmtId="0" fontId="12" fillId="3" borderId="46" xfId="0" applyFont="1" applyFill="1" applyBorder="1" applyAlignment="1">
      <alignment horizontal="left" vertical="center" wrapText="1"/>
    </xf>
    <xf numFmtId="0" fontId="12" fillId="3" borderId="94" xfId="0" applyFont="1" applyFill="1" applyBorder="1" applyAlignment="1">
      <alignment horizontal="left" vertical="center" wrapText="1"/>
    </xf>
    <xf numFmtId="0" fontId="12" fillId="3" borderId="51" xfId="0" applyFont="1" applyFill="1" applyBorder="1" applyAlignment="1">
      <alignment horizontal="left" vertical="center" wrapText="1"/>
    </xf>
    <xf numFmtId="0" fontId="12" fillId="3" borderId="93" xfId="0" applyFont="1" applyFill="1" applyBorder="1" applyAlignment="1">
      <alignment horizontal="left" vertical="center" wrapText="1"/>
    </xf>
    <xf numFmtId="0" fontId="12" fillId="3" borderId="69" xfId="0" applyFont="1" applyFill="1" applyBorder="1" applyAlignment="1">
      <alignment horizontal="left" vertical="center" wrapText="1"/>
    </xf>
    <xf numFmtId="0" fontId="12" fillId="3" borderId="56" xfId="0" applyFont="1" applyFill="1" applyBorder="1" applyAlignment="1">
      <alignment horizontal="left" vertical="center" wrapText="1"/>
    </xf>
    <xf numFmtId="0" fontId="12" fillId="3" borderId="65" xfId="0" applyFont="1" applyFill="1" applyBorder="1" applyAlignment="1">
      <alignment horizontal="left" vertical="center" wrapText="1"/>
    </xf>
    <xf numFmtId="0" fontId="50" fillId="21" borderId="70" xfId="0" applyFont="1" applyFill="1" applyBorder="1" applyAlignment="1">
      <alignment horizontal="center" vertical="center" wrapText="1"/>
    </xf>
    <xf numFmtId="0" fontId="50" fillId="21" borderId="71" xfId="0" applyFont="1" applyFill="1" applyBorder="1" applyAlignment="1">
      <alignment horizontal="center" vertical="center" wrapText="1"/>
    </xf>
    <xf numFmtId="0" fontId="12" fillId="21" borderId="56" xfId="0" applyFont="1" applyFill="1" applyBorder="1" applyAlignment="1">
      <alignment horizontal="left" vertical="center" wrapText="1"/>
    </xf>
    <xf numFmtId="0" fontId="12" fillId="21" borderId="65" xfId="0" applyFont="1" applyFill="1" applyBorder="1" applyAlignment="1">
      <alignment horizontal="left" vertical="center" wrapText="1"/>
    </xf>
    <xf numFmtId="0" fontId="12" fillId="21" borderId="51" xfId="0" applyFont="1" applyFill="1" applyBorder="1" applyAlignment="1">
      <alignment horizontal="left" vertical="center" wrapText="1"/>
    </xf>
    <xf numFmtId="0" fontId="12" fillId="21" borderId="69" xfId="0" applyFont="1" applyFill="1" applyBorder="1" applyAlignment="1">
      <alignment horizontal="left" vertical="center" wrapText="1"/>
    </xf>
    <xf numFmtId="0" fontId="35" fillId="9" borderId="72" xfId="0" applyFont="1" applyFill="1" applyBorder="1" applyAlignment="1">
      <alignment horizontal="center" vertical="center"/>
    </xf>
    <xf numFmtId="0" fontId="35" fillId="9" borderId="73" xfId="0" applyFont="1" applyFill="1" applyBorder="1" applyAlignment="1">
      <alignment horizontal="center" vertical="center"/>
    </xf>
    <xf numFmtId="0" fontId="35" fillId="9" borderId="74" xfId="0" applyFont="1" applyFill="1" applyBorder="1" applyAlignment="1">
      <alignment horizontal="center" vertical="center"/>
    </xf>
    <xf numFmtId="0" fontId="5" fillId="0" borderId="0" xfId="0" applyFont="1" applyAlignment="1">
      <alignment horizontal="left" vertical="top" wrapText="1"/>
    </xf>
    <xf numFmtId="0" fontId="9" fillId="0" borderId="0" xfId="0" applyFont="1" applyAlignment="1">
      <alignment horizontal="left" vertical="top" wrapText="1"/>
    </xf>
    <xf numFmtId="17" fontId="24" fillId="2" borderId="27" xfId="0" applyNumberFormat="1" applyFont="1" applyFill="1" applyBorder="1" applyAlignment="1">
      <alignment horizontal="center" vertical="center"/>
    </xf>
    <xf numFmtId="17" fontId="24" fillId="2" borderId="75" xfId="0" applyNumberFormat="1" applyFont="1" applyFill="1" applyBorder="1" applyAlignment="1">
      <alignment horizontal="center" vertical="center"/>
    </xf>
    <xf numFmtId="17" fontId="24" fillId="2" borderId="76" xfId="0" applyNumberFormat="1" applyFont="1" applyFill="1" applyBorder="1" applyAlignment="1">
      <alignment horizontal="center" vertical="center"/>
    </xf>
    <xf numFmtId="0" fontId="18" fillId="2" borderId="27" xfId="0" applyFont="1" applyFill="1" applyBorder="1" applyAlignment="1">
      <alignment horizontal="center" vertical="center" wrapText="1"/>
    </xf>
    <xf numFmtId="0" fontId="18" fillId="2" borderId="75" xfId="0" applyFont="1" applyFill="1" applyBorder="1" applyAlignment="1">
      <alignment horizontal="center" vertical="center" wrapText="1"/>
    </xf>
    <xf numFmtId="0" fontId="18" fillId="2" borderId="7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17" fontId="19" fillId="2" borderId="14" xfId="0" applyNumberFormat="1" applyFont="1" applyFill="1" applyBorder="1" applyAlignment="1">
      <alignment horizontal="center" vertical="center" wrapText="1"/>
    </xf>
    <xf numFmtId="17" fontId="19" fillId="2" borderId="15" xfId="0" applyNumberFormat="1" applyFont="1" applyFill="1" applyBorder="1" applyAlignment="1">
      <alignment horizontal="center" vertical="center" wrapText="1"/>
    </xf>
    <xf numFmtId="17" fontId="19" fillId="2" borderId="27" xfId="0" applyNumberFormat="1" applyFont="1" applyFill="1" applyBorder="1" applyAlignment="1">
      <alignment horizontal="center" vertical="center" wrapText="1"/>
    </xf>
    <xf numFmtId="17" fontId="19" fillId="2" borderId="16" xfId="0" applyNumberFormat="1" applyFont="1" applyFill="1" applyBorder="1" applyAlignment="1">
      <alignment horizontal="center" vertical="center" wrapText="1"/>
    </xf>
    <xf numFmtId="0" fontId="17" fillId="10" borderId="72" xfId="0" applyFont="1" applyFill="1" applyBorder="1" applyAlignment="1">
      <alignment horizontal="center" vertical="center"/>
    </xf>
    <xf numFmtId="0" fontId="17" fillId="10" borderId="73" xfId="0" applyFont="1" applyFill="1" applyBorder="1" applyAlignment="1">
      <alignment horizontal="center" vertical="center"/>
    </xf>
    <xf numFmtId="0" fontId="17" fillId="10" borderId="74" xfId="0" applyFont="1" applyFill="1" applyBorder="1" applyAlignment="1">
      <alignment horizontal="center" vertical="center"/>
    </xf>
    <xf numFmtId="0" fontId="31" fillId="0" borderId="75" xfId="0" applyFont="1" applyBorder="1" applyAlignment="1">
      <alignment horizontal="center"/>
    </xf>
    <xf numFmtId="0" fontId="19" fillId="3" borderId="81" xfId="0" applyFont="1" applyFill="1" applyBorder="1" applyAlignment="1">
      <alignment horizontal="center" vertical="center" wrapText="1"/>
    </xf>
    <xf numFmtId="0" fontId="19" fillId="21" borderId="70" xfId="0" applyFont="1" applyFill="1" applyBorder="1" applyAlignment="1">
      <alignment horizontal="center" vertical="center" wrapText="1"/>
    </xf>
    <xf numFmtId="0" fontId="19" fillId="21" borderId="71" xfId="0" applyFont="1" applyFill="1" applyBorder="1" applyAlignment="1">
      <alignment horizontal="center" vertical="center" wrapText="1"/>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2" fillId="3" borderId="78" xfId="0" applyFont="1" applyFill="1" applyBorder="1" applyAlignment="1">
      <alignment horizontal="left" vertical="center" wrapText="1"/>
    </xf>
    <xf numFmtId="0" fontId="12" fillId="3" borderId="79" xfId="0" applyFont="1" applyFill="1" applyBorder="1" applyAlignment="1">
      <alignment horizontal="left" vertical="center" wrapText="1"/>
    </xf>
    <xf numFmtId="0" fontId="12" fillId="3" borderId="80" xfId="0" applyFont="1" applyFill="1" applyBorder="1" applyAlignment="1">
      <alignment horizontal="left" vertical="center" wrapText="1"/>
    </xf>
    <xf numFmtId="0" fontId="12" fillId="3" borderId="63" xfId="0" applyFont="1" applyFill="1" applyBorder="1" applyAlignment="1">
      <alignment horizontal="left" vertical="center" wrapText="1"/>
    </xf>
    <xf numFmtId="0" fontId="12" fillId="0" borderId="0" xfId="0" applyFont="1" applyAlignment="1">
      <alignment horizontal="left" vertical="center" wrapText="1"/>
    </xf>
    <xf numFmtId="14" fontId="19" fillId="2" borderId="1" xfId="0" applyNumberFormat="1" applyFont="1" applyFill="1" applyBorder="1" applyAlignment="1">
      <alignment horizontal="center" vertical="center" wrapText="1"/>
    </xf>
    <xf numFmtId="14" fontId="19" fillId="2" borderId="19" xfId="0" applyNumberFormat="1" applyFont="1" applyFill="1" applyBorder="1" applyAlignment="1">
      <alignment horizontal="center" vertical="center" wrapText="1"/>
    </xf>
    <xf numFmtId="0" fontId="33" fillId="0" borderId="16" xfId="1" applyFont="1" applyBorder="1" applyAlignment="1">
      <alignment horizontal="center" vertical="center" wrapText="1"/>
    </xf>
    <xf numFmtId="0" fontId="33" fillId="0" borderId="18" xfId="1" applyFont="1" applyBorder="1" applyAlignment="1">
      <alignment horizontal="center" vertical="center" wrapText="1"/>
    </xf>
    <xf numFmtId="0" fontId="12" fillId="24" borderId="16" xfId="0" applyFont="1" applyFill="1" applyBorder="1" applyAlignment="1">
      <alignment horizontal="left" vertical="top" wrapText="1"/>
    </xf>
    <xf numFmtId="0" fontId="12" fillId="24" borderId="18" xfId="0" applyFont="1" applyFill="1" applyBorder="1" applyAlignment="1">
      <alignment horizontal="left" vertical="top" wrapText="1"/>
    </xf>
    <xf numFmtId="0" fontId="43" fillId="0" borderId="82" xfId="1" applyFont="1" applyBorder="1" applyAlignment="1">
      <alignment horizontal="center" wrapText="1"/>
    </xf>
    <xf numFmtId="0" fontId="43" fillId="0" borderId="83" xfId="1" applyFont="1" applyBorder="1" applyAlignment="1">
      <alignment horizontal="center" wrapText="1"/>
    </xf>
    <xf numFmtId="0" fontId="43" fillId="0" borderId="84" xfId="1" applyFont="1" applyBorder="1" applyAlignment="1">
      <alignment horizontal="center" wrapText="1"/>
    </xf>
    <xf numFmtId="0" fontId="8" fillId="8" borderId="72" xfId="0" applyFont="1" applyFill="1" applyBorder="1" applyAlignment="1">
      <alignment horizontal="center" vertical="center"/>
    </xf>
    <xf numFmtId="0" fontId="8" fillId="8" borderId="73" xfId="0" applyFont="1" applyFill="1" applyBorder="1" applyAlignment="1">
      <alignment horizontal="center" vertical="center"/>
    </xf>
    <xf numFmtId="0" fontId="8" fillId="8" borderId="74" xfId="0" applyFont="1" applyFill="1" applyBorder="1" applyAlignment="1">
      <alignment horizontal="center" vertical="center"/>
    </xf>
    <xf numFmtId="0" fontId="36" fillId="0" borderId="42" xfId="1" applyFont="1" applyBorder="1" applyAlignment="1">
      <alignment horizontal="center" vertical="center" wrapText="1"/>
    </xf>
    <xf numFmtId="0" fontId="36" fillId="0" borderId="46" xfId="1" applyFont="1" applyBorder="1" applyAlignment="1">
      <alignment horizontal="center" vertical="center" wrapText="1"/>
    </xf>
    <xf numFmtId="0" fontId="36" fillId="0" borderId="47" xfId="1" applyFont="1" applyBorder="1" applyAlignment="1">
      <alignment horizontal="center" vertical="center" wrapText="1"/>
    </xf>
    <xf numFmtId="0" fontId="36" fillId="0" borderId="51" xfId="1" applyFont="1" applyBorder="1" applyAlignment="1">
      <alignment horizontal="center" vertical="center" wrapText="1"/>
    </xf>
    <xf numFmtId="0" fontId="29" fillId="0" borderId="1" xfId="1" applyFont="1" applyBorder="1" applyAlignment="1">
      <alignment horizontal="center" vertical="center" wrapText="1"/>
    </xf>
    <xf numFmtId="0" fontId="29" fillId="0" borderId="19" xfId="1" applyFont="1" applyBorder="1" applyAlignment="1">
      <alignment horizontal="center" vertical="center" wrapText="1"/>
    </xf>
    <xf numFmtId="0" fontId="12" fillId="0" borderId="27" xfId="0" applyFont="1" applyBorder="1" applyAlignment="1">
      <alignment horizontal="left" vertical="top" wrapText="1"/>
    </xf>
    <xf numFmtId="0" fontId="12" fillId="0" borderId="76" xfId="0" applyFont="1" applyBorder="1" applyAlignment="1">
      <alignment horizontal="left" vertical="top" wrapText="1"/>
    </xf>
    <xf numFmtId="0" fontId="12" fillId="0" borderId="16" xfId="0" applyFont="1" applyBorder="1" applyAlignment="1">
      <alignment horizontal="left" vertical="top" wrapText="1"/>
    </xf>
    <xf numFmtId="0" fontId="12" fillId="0" borderId="18" xfId="0" applyFont="1" applyBorder="1" applyAlignment="1">
      <alignment horizontal="left" vertical="top" wrapText="1"/>
    </xf>
    <xf numFmtId="0" fontId="49" fillId="0" borderId="75" xfId="0" applyFont="1" applyBorder="1" applyAlignment="1">
      <alignment horizontal="center"/>
    </xf>
    <xf numFmtId="0" fontId="8" fillId="5" borderId="72" xfId="0" applyFont="1" applyFill="1" applyBorder="1" applyAlignment="1">
      <alignment horizontal="center" vertical="center"/>
    </xf>
    <xf numFmtId="0" fontId="8" fillId="5" borderId="73" xfId="0" applyFont="1" applyFill="1" applyBorder="1" applyAlignment="1">
      <alignment horizontal="center" vertical="center"/>
    </xf>
    <xf numFmtId="0" fontId="8" fillId="5" borderId="74" xfId="0" applyFont="1" applyFill="1" applyBorder="1" applyAlignment="1">
      <alignment horizontal="center" vertical="center"/>
    </xf>
    <xf numFmtId="0" fontId="12" fillId="24" borderId="27" xfId="0" applyFont="1" applyFill="1" applyBorder="1" applyAlignment="1">
      <alignment horizontal="left" vertical="top" wrapText="1"/>
    </xf>
    <xf numFmtId="0" fontId="12" fillId="24" borderId="76" xfId="0" applyFont="1" applyFill="1" applyBorder="1" applyAlignment="1">
      <alignment horizontal="left" vertical="top" wrapText="1"/>
    </xf>
    <xf numFmtId="0" fontId="44" fillId="15" borderId="0" xfId="1" applyFont="1" applyFill="1" applyAlignment="1">
      <alignment horizontal="center"/>
    </xf>
    <xf numFmtId="0" fontId="34" fillId="2" borderId="14" xfId="0" applyFont="1" applyFill="1" applyBorder="1" applyAlignment="1">
      <alignment horizontal="center" vertical="center"/>
    </xf>
    <xf numFmtId="0" fontId="34" fillId="2" borderId="15" xfId="0" applyFont="1" applyFill="1" applyBorder="1" applyAlignment="1">
      <alignment horizontal="center" vertical="center"/>
    </xf>
    <xf numFmtId="0" fontId="32" fillId="0" borderId="26" xfId="1" applyFont="1" applyBorder="1" applyAlignment="1">
      <alignment horizontal="center" vertical="center" wrapText="1"/>
    </xf>
    <xf numFmtId="0" fontId="32" fillId="0" borderId="85" xfId="1" applyFont="1" applyBorder="1" applyAlignment="1">
      <alignment horizontal="center" vertical="center" wrapText="1"/>
    </xf>
    <xf numFmtId="0" fontId="32" fillId="6" borderId="16" xfId="1" applyFont="1" applyFill="1" applyBorder="1" applyAlignment="1">
      <alignment horizontal="center" vertical="center" wrapText="1"/>
    </xf>
    <xf numFmtId="0" fontId="32" fillId="6" borderId="18" xfId="1" applyFont="1" applyFill="1" applyBorder="1" applyAlignment="1">
      <alignment horizontal="center" vertical="center" wrapText="1"/>
    </xf>
    <xf numFmtId="0" fontId="38" fillId="0" borderId="82" xfId="0" applyFont="1" applyBorder="1" applyAlignment="1">
      <alignment vertical="center"/>
    </xf>
    <xf numFmtId="0" fontId="38" fillId="0" borderId="86" xfId="0" applyFont="1" applyBorder="1" applyAlignment="1">
      <alignment vertical="center"/>
    </xf>
    <xf numFmtId="0" fontId="10" fillId="21" borderId="72" xfId="0" applyFont="1" applyFill="1" applyBorder="1" applyAlignment="1">
      <alignment horizontal="center"/>
    </xf>
    <xf numFmtId="0" fontId="10" fillId="21" borderId="73" xfId="0" applyFont="1" applyFill="1" applyBorder="1" applyAlignment="1">
      <alignment horizontal="center"/>
    </xf>
    <xf numFmtId="0" fontId="10" fillId="21" borderId="74" xfId="0" applyFont="1" applyFill="1" applyBorder="1" applyAlignment="1">
      <alignment horizontal="center"/>
    </xf>
    <xf numFmtId="17" fontId="2" fillId="4" borderId="72" xfId="0" applyNumberFormat="1" applyFont="1" applyFill="1" applyBorder="1" applyAlignment="1">
      <alignment horizontal="center" vertical="center"/>
    </xf>
    <xf numFmtId="17" fontId="2" fillId="4" borderId="73" xfId="0" applyNumberFormat="1" applyFont="1" applyFill="1" applyBorder="1" applyAlignment="1">
      <alignment horizontal="center" vertical="center"/>
    </xf>
    <xf numFmtId="17" fontId="2" fillId="4" borderId="74" xfId="0" applyNumberFormat="1" applyFont="1" applyFill="1" applyBorder="1" applyAlignment="1">
      <alignment horizontal="center" vertical="center"/>
    </xf>
    <xf numFmtId="17" fontId="2" fillId="5" borderId="73" xfId="0" applyNumberFormat="1" applyFont="1" applyFill="1" applyBorder="1" applyAlignment="1">
      <alignment horizontal="center" vertical="center"/>
    </xf>
    <xf numFmtId="17" fontId="2" fillId="5" borderId="74" xfId="0" applyNumberFormat="1" applyFont="1" applyFill="1" applyBorder="1" applyAlignment="1">
      <alignment horizontal="center" vertical="center"/>
    </xf>
    <xf numFmtId="0" fontId="34" fillId="0" borderId="11"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87" xfId="0" applyFont="1" applyBorder="1" applyAlignment="1" applyProtection="1">
      <alignment horizontal="left" vertical="top" wrapText="1"/>
      <protection locked="0"/>
    </xf>
    <xf numFmtId="0" fontId="1" fillId="0" borderId="61" xfId="0" applyFont="1" applyBorder="1" applyAlignment="1" applyProtection="1">
      <alignment horizontal="left" vertical="top" wrapText="1"/>
      <protection locked="0"/>
    </xf>
    <xf numFmtId="0" fontId="1" fillId="0" borderId="62" xfId="0" applyFont="1" applyBorder="1" applyAlignment="1" applyProtection="1">
      <alignment horizontal="left" vertical="top" wrapText="1"/>
      <protection locked="0"/>
    </xf>
    <xf numFmtId="0" fontId="1" fillId="0" borderId="67" xfId="0" applyFont="1" applyBorder="1" applyAlignment="1" applyProtection="1">
      <alignment horizontal="left" vertical="top" wrapText="1"/>
      <protection locked="0"/>
    </xf>
    <xf numFmtId="0" fontId="1" fillId="0" borderId="80" xfId="0" applyFont="1" applyBorder="1" applyAlignment="1" applyProtection="1">
      <alignment horizontal="left" vertical="top" wrapText="1"/>
      <protection locked="0"/>
    </xf>
    <xf numFmtId="0" fontId="1" fillId="0" borderId="63" xfId="0" applyFont="1" applyBorder="1" applyAlignment="1" applyProtection="1">
      <alignment horizontal="left" vertical="top" wrapText="1"/>
      <protection locked="0"/>
    </xf>
    <xf numFmtId="0" fontId="1" fillId="0" borderId="64" xfId="0" applyFont="1" applyBorder="1" applyAlignment="1" applyProtection="1">
      <alignment horizontal="left" vertical="top" wrapText="1"/>
      <protection locked="0"/>
    </xf>
    <xf numFmtId="0" fontId="35" fillId="9" borderId="59" xfId="0" applyFont="1" applyFill="1" applyBorder="1" applyAlignment="1">
      <alignment horizontal="center" vertical="center"/>
    </xf>
    <xf numFmtId="0" fontId="35" fillId="9" borderId="88" xfId="0" applyFont="1" applyFill="1" applyBorder="1" applyAlignment="1">
      <alignment horizontal="center" vertical="center"/>
    </xf>
    <xf numFmtId="0" fontId="35" fillId="9" borderId="89"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90" xfId="0" applyFont="1" applyFill="1" applyBorder="1" applyAlignment="1">
      <alignment horizontal="center" vertical="center"/>
    </xf>
    <xf numFmtId="0" fontId="1" fillId="0" borderId="9" xfId="0" applyFont="1" applyBorder="1" applyAlignment="1" applyProtection="1">
      <alignment horizontal="left" vertical="top" wrapText="1"/>
      <protection locked="0"/>
    </xf>
    <xf numFmtId="0" fontId="1" fillId="0" borderId="91" xfId="0" applyFont="1" applyBorder="1" applyAlignment="1" applyProtection="1">
      <alignment horizontal="left" vertical="top" wrapText="1"/>
      <protection locked="0"/>
    </xf>
    <xf numFmtId="0" fontId="59" fillId="0" borderId="0" xfId="0" applyFont="1" applyAlignment="1">
      <alignment horizontal="left" vertical="center" wrapText="1"/>
    </xf>
    <xf numFmtId="17" fontId="0" fillId="28" borderId="59" xfId="0" applyNumberFormat="1" applyFill="1" applyBorder="1" applyAlignment="1">
      <alignment horizontal="center"/>
    </xf>
    <xf numFmtId="0" fontId="0" fillId="28" borderId="89" xfId="0" applyFill="1" applyBorder="1" applyAlignment="1">
      <alignment horizontal="center"/>
    </xf>
    <xf numFmtId="0" fontId="16" fillId="0" borderId="0" xfId="0" applyFont="1" applyAlignment="1">
      <alignment horizontal="center"/>
    </xf>
    <xf numFmtId="0" fontId="62" fillId="0" borderId="0" xfId="1" applyFont="1" applyAlignment="1">
      <alignment horizontal="left" vertical="top" wrapText="1"/>
    </xf>
    <xf numFmtId="17" fontId="0" fillId="28" borderId="102" xfId="0" applyNumberFormat="1" applyFill="1" applyBorder="1" applyAlignment="1">
      <alignment horizontal="center"/>
    </xf>
    <xf numFmtId="0" fontId="0" fillId="28" borderId="103" xfId="0" applyFill="1" applyBorder="1" applyAlignment="1">
      <alignment horizontal="center"/>
    </xf>
    <xf numFmtId="0" fontId="0" fillId="28" borderId="104" xfId="0" applyFill="1" applyBorder="1" applyAlignment="1">
      <alignment horizontal="center"/>
    </xf>
    <xf numFmtId="17" fontId="0" fillId="28" borderId="105" xfId="0" applyNumberFormat="1" applyFill="1" applyBorder="1" applyAlignment="1">
      <alignment horizontal="center"/>
    </xf>
    <xf numFmtId="0" fontId="7" fillId="0" borderId="0" xfId="0" applyFont="1" applyAlignment="1">
      <alignment horizontal="center"/>
    </xf>
    <xf numFmtId="0" fontId="46" fillId="19" borderId="0" xfId="0" applyFont="1" applyFill="1" applyAlignment="1">
      <alignment horizontal="center" vertical="center" wrapText="1"/>
    </xf>
    <xf numFmtId="0" fontId="61" fillId="24" borderId="95" xfId="0" applyFont="1" applyFill="1" applyBorder="1" applyAlignment="1">
      <alignment horizontal="center" vertical="center" wrapText="1"/>
    </xf>
    <xf numFmtId="0" fontId="61" fillId="24" borderId="96" xfId="0" applyFont="1" applyFill="1" applyBorder="1" applyAlignment="1">
      <alignment horizontal="center" vertical="center" wrapText="1"/>
    </xf>
    <xf numFmtId="0" fontId="61" fillId="24" borderId="97" xfId="0" applyFont="1" applyFill="1" applyBorder="1" applyAlignment="1">
      <alignment horizontal="center" vertical="center" wrapText="1"/>
    </xf>
    <xf numFmtId="0" fontId="61" fillId="24" borderId="98" xfId="0" applyFont="1" applyFill="1" applyBorder="1" applyAlignment="1">
      <alignment horizontal="center" vertical="center" wrapText="1"/>
    </xf>
    <xf numFmtId="0" fontId="61" fillId="24" borderId="0" xfId="0" applyFont="1" applyFill="1" applyAlignment="1">
      <alignment horizontal="center" vertical="center" wrapText="1"/>
    </xf>
    <xf numFmtId="0" fontId="61" fillId="24" borderId="99" xfId="0" applyFont="1" applyFill="1" applyBorder="1" applyAlignment="1">
      <alignment horizontal="center" vertical="center" wrapText="1"/>
    </xf>
    <xf numFmtId="0" fontId="61" fillId="24" borderId="100" xfId="0" applyFont="1" applyFill="1" applyBorder="1" applyAlignment="1">
      <alignment horizontal="center" vertical="center" wrapText="1"/>
    </xf>
    <xf numFmtId="0" fontId="61" fillId="24" borderId="38" xfId="0" applyFont="1" applyFill="1" applyBorder="1" applyAlignment="1">
      <alignment horizontal="center" vertical="center" wrapText="1"/>
    </xf>
    <xf numFmtId="0" fontId="61" fillId="24" borderId="101" xfId="0" applyFont="1" applyFill="1" applyBorder="1" applyAlignment="1">
      <alignment horizontal="center" vertical="center" wrapText="1"/>
    </xf>
    <xf numFmtId="0" fontId="19" fillId="3" borderId="70" xfId="0" applyFont="1" applyFill="1" applyBorder="1" applyAlignment="1" applyProtection="1">
      <alignment horizontal="center" vertical="center" wrapText="1"/>
    </xf>
    <xf numFmtId="0" fontId="19" fillId="3" borderId="71" xfId="0" applyFont="1" applyFill="1" applyBorder="1" applyAlignment="1" applyProtection="1">
      <alignment horizontal="center" vertical="center" wrapText="1"/>
    </xf>
  </cellXfs>
  <cellStyles count="5">
    <cellStyle name="Lien hypertexte" xfId="3" builtinId="8"/>
    <cellStyle name="Normal" xfId="0" builtinId="0"/>
    <cellStyle name="Normal 5" xfId="4" xr:uid="{1903C628-BCA8-4AF2-8F28-45701CB3D18B}"/>
    <cellStyle name="Normal_GRD-2005-MODELE FORMULAIRE" xfId="1" xr:uid="{00000000-0005-0000-0000-000002000000}"/>
    <cellStyle name="Pourcentage" xfId="2" builtinId="5"/>
  </cellStyles>
  <dxfs count="97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10"/>
        </patternFill>
      </fill>
    </dxf>
    <dxf>
      <font>
        <condense val="0"/>
        <extend val="0"/>
        <color indexed="9"/>
      </font>
    </dxf>
    <dxf>
      <fill>
        <patternFill>
          <bgColor rgb="FFFF0000"/>
        </patternFill>
      </fill>
    </dxf>
    <dxf>
      <font>
        <b/>
        <i val="0"/>
        <condense val="0"/>
        <extend val="0"/>
      </font>
    </dxf>
    <dxf>
      <fill>
        <patternFill patternType="none">
          <bgColor indexed="65"/>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ill>
        <patternFill>
          <bgColor indexed="52"/>
        </patternFill>
      </fill>
    </dxf>
    <dxf>
      <font>
        <b/>
        <i val="0"/>
        <condense val="0"/>
        <extend val="0"/>
      </font>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font>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font>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font>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ont>
        <b/>
        <i val="0"/>
      </font>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ont>
        <b/>
        <i val="0"/>
        <condense val="0"/>
        <extend val="0"/>
      </font>
    </dxf>
    <dxf>
      <fill>
        <patternFill>
          <bgColor indexed="52"/>
        </patternFill>
      </fill>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10"/>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ont>
        <b/>
        <i val="0"/>
      </font>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font>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font>
    </dxf>
    <dxf>
      <fill>
        <patternFill>
          <bgColor indexed="52"/>
        </patternFill>
      </fill>
    </dxf>
    <dxf>
      <fill>
        <patternFill>
          <bgColor indexed="52"/>
        </patternFill>
      </fill>
    </dxf>
    <dxf>
      <font>
        <b/>
        <i val="0"/>
        <condense val="0"/>
        <extend val="0"/>
      </font>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indexed="52"/>
        </patternFill>
      </fill>
    </dxf>
    <dxf>
      <font>
        <b/>
        <i val="0"/>
        <condense val="0"/>
        <extend val="0"/>
      </font>
    </dxf>
    <dxf>
      <fill>
        <patternFill>
          <bgColor indexed="52"/>
        </patternFill>
      </fill>
    </dxf>
    <dxf>
      <fill>
        <patternFill>
          <bgColor indexed="52"/>
        </patternFill>
      </fill>
    </dxf>
    <dxf>
      <fill>
        <patternFill>
          <bgColor indexed="52"/>
        </patternFill>
      </fill>
    </dxf>
    <dxf>
      <font>
        <b/>
        <i val="0"/>
        <condense val="0"/>
        <extend val="0"/>
      </font>
    </dxf>
    <dxf>
      <font>
        <b/>
        <i val="0"/>
        <condense val="0"/>
        <extend val="0"/>
      </font>
    </dxf>
    <dxf>
      <fill>
        <patternFill>
          <bgColor indexed="52"/>
        </patternFill>
      </fill>
    </dxf>
    <dxf>
      <fill>
        <patternFill>
          <bgColor indexed="52"/>
        </patternFill>
      </fill>
    </dxf>
    <dxf>
      <fill>
        <patternFill>
          <bgColor indexed="1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ill>
        <patternFill>
          <bgColor indexed="52"/>
        </patternFill>
      </fill>
    </dxf>
    <dxf>
      <font>
        <b/>
        <i val="0"/>
        <condense val="0"/>
        <extend val="0"/>
      </font>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ill>
        <patternFill>
          <bgColor indexed="52"/>
        </patternFill>
      </fill>
    </dxf>
    <dxf>
      <font>
        <b/>
        <i val="0"/>
        <condense val="0"/>
        <extend val="0"/>
      </font>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font>
    </dxf>
    <dxf>
      <font>
        <b/>
        <i val="0"/>
        <condense val="0"/>
        <extend val="0"/>
      </font>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ont>
        <b/>
        <i val="0"/>
        <condense val="0"/>
        <extend val="0"/>
      </font>
    </dxf>
    <dxf>
      <fill>
        <patternFill>
          <bgColor indexed="52"/>
        </patternFill>
      </fill>
    </dxf>
    <dxf>
      <fill>
        <patternFill>
          <bgColor indexed="52"/>
        </patternFill>
      </fill>
    </dxf>
    <dxf>
      <font>
        <b/>
        <i val="0"/>
        <condense val="0"/>
        <extend val="0"/>
      </font>
      <fill>
        <patternFill>
          <bgColor indexed="52"/>
        </patternFill>
      </fill>
    </dxf>
    <dxf>
      <font>
        <b/>
        <i val="0"/>
      </font>
    </dxf>
    <dxf>
      <fill>
        <patternFill>
          <bgColor indexed="52"/>
        </patternFill>
      </fill>
    </dxf>
    <dxf>
      <font>
        <b/>
        <i val="0"/>
        <condense val="0"/>
        <extend val="0"/>
      </font>
    </dxf>
    <dxf>
      <fill>
        <patternFill>
          <bgColor indexed="52"/>
        </patternFill>
      </fill>
    </dxf>
    <dxf>
      <fill>
        <patternFill>
          <bgColor indexed="52"/>
        </patternFill>
      </fill>
    </dxf>
    <dxf>
      <fill>
        <patternFill>
          <bgColor indexed="52"/>
        </patternFill>
      </fill>
    </dxf>
    <dxf>
      <font>
        <b/>
        <i val="0"/>
        <condense val="0"/>
        <extend val="0"/>
      </font>
    </dxf>
    <dxf>
      <font>
        <b/>
        <i val="0"/>
        <condense val="0"/>
        <extend val="0"/>
      </font>
    </dxf>
    <dxf>
      <fill>
        <patternFill>
          <bgColor indexed="52"/>
        </patternFill>
      </fill>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ill>
        <patternFill>
          <bgColor indexed="52"/>
        </patternFill>
      </fill>
    </dxf>
    <dxf>
      <font>
        <b/>
        <i val="0"/>
        <condense val="0"/>
        <extend val="0"/>
      </font>
    </dxf>
    <dxf>
      <fill>
        <patternFill>
          <bgColor indexed="52"/>
        </patternFill>
      </fill>
    </dxf>
    <dxf>
      <font>
        <b/>
        <i val="0"/>
        <condense val="0"/>
        <extend val="0"/>
      </font>
      <fill>
        <patternFill>
          <bgColor indexed="52"/>
        </patternFill>
      </fill>
    </dxf>
    <dxf>
      <font>
        <b/>
        <i val="0"/>
      </font>
    </dxf>
    <dxf>
      <fill>
        <patternFill>
          <bgColor indexed="43"/>
        </patternFill>
      </fill>
    </dxf>
    <dxf>
      <fill>
        <patternFill>
          <bgColor indexed="43"/>
        </patternFill>
      </fill>
    </dxf>
  </dxfs>
  <tableStyles count="0" defaultTableStyle="TableStyleMedium9" defaultPivotStyle="PivotStyleLight16"/>
  <colors>
    <mruColors>
      <color rgb="FF99FFCC"/>
      <color rgb="FFCCFFFF"/>
      <color rgb="FFFFFF99"/>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250032</xdr:colOff>
      <xdr:row>0</xdr:row>
      <xdr:rowOff>0</xdr:rowOff>
    </xdr:from>
    <xdr:to>
      <xdr:col>0</xdr:col>
      <xdr:colOff>1678783</xdr:colOff>
      <xdr:row>4</xdr:row>
      <xdr:rowOff>30163</xdr:rowOff>
    </xdr:to>
    <xdr:pic>
      <xdr:nvPicPr>
        <xdr:cNvPr id="3" name="Imag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032" y="0"/>
          <a:ext cx="1428751" cy="1807369"/>
        </a:xfrm>
        <a:prstGeom prst="rect">
          <a:avLst/>
        </a:prstGeom>
      </xdr:spPr>
    </xdr:pic>
    <xdr:clientData/>
  </xdr:twoCellAnchor>
  <xdr:twoCellAnchor editAs="oneCell">
    <xdr:from>
      <xdr:col>5</xdr:col>
      <xdr:colOff>1924050</xdr:colOff>
      <xdr:row>0</xdr:row>
      <xdr:rowOff>609600</xdr:rowOff>
    </xdr:from>
    <xdr:to>
      <xdr:col>6</xdr:col>
      <xdr:colOff>1778212</xdr:colOff>
      <xdr:row>2</xdr:row>
      <xdr:rowOff>76200</xdr:rowOff>
    </xdr:to>
    <xdr:pic>
      <xdr:nvPicPr>
        <xdr:cNvPr id="4" name="Image 3">
          <a:extLst>
            <a:ext uri="{FF2B5EF4-FFF2-40B4-BE49-F238E27FC236}">
              <a16:creationId xmlns:a16="http://schemas.microsoft.com/office/drawing/2014/main" id="{9701B8CB-433F-445C-A34F-3CA75C7342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34650" y="609600"/>
          <a:ext cx="1809962"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25</xdr:row>
      <xdr:rowOff>0</xdr:rowOff>
    </xdr:from>
    <xdr:to>
      <xdr:col>1</xdr:col>
      <xdr:colOff>1685925</xdr:colOff>
      <xdr:row>25</xdr:row>
      <xdr:rowOff>0</xdr:rowOff>
    </xdr:to>
    <xdr:sp macro="" textlink="">
      <xdr:nvSpPr>
        <xdr:cNvPr id="5121" name="Text Box 1">
          <a:extLst>
            <a:ext uri="{FF2B5EF4-FFF2-40B4-BE49-F238E27FC236}">
              <a16:creationId xmlns:a16="http://schemas.microsoft.com/office/drawing/2014/main" id="{00000000-0008-0000-0300-000001140000}"/>
            </a:ext>
          </a:extLst>
        </xdr:cNvPr>
        <xdr:cNvSpPr txBox="1">
          <a:spLocks noChangeArrowheads="1"/>
        </xdr:cNvSpPr>
      </xdr:nvSpPr>
      <xdr:spPr bwMode="auto">
        <a:xfrm>
          <a:off x="1181100" y="6219825"/>
          <a:ext cx="1600200" cy="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1">
            <a:defRPr sz="1000"/>
          </a:pPr>
          <a:r>
            <a:rPr lang="en-US" sz="1200" b="0" i="0" strike="noStrike">
              <a:solidFill>
                <a:srgbClr val="000000"/>
              </a:solidFill>
              <a:latin typeface="Arial"/>
              <a:cs typeface="Arial"/>
            </a:rPr>
            <a:t>Trimestre :</a:t>
          </a:r>
        </a:p>
        <a:p>
          <a:pPr algn="ctr" rtl="1">
            <a:defRPr sz="1000"/>
          </a:pPr>
          <a:endParaRPr lang="en-US" sz="1200" b="0" i="0" strike="noStrike">
            <a:solidFill>
              <a:srgbClr val="000000"/>
            </a:solidFill>
            <a:latin typeface="Arial"/>
            <a:cs typeface="Arial"/>
          </a:endParaRPr>
        </a:p>
        <a:p>
          <a:pPr algn="ctr" rtl="1">
            <a:defRPr sz="1000"/>
          </a:pPr>
          <a:endParaRPr lang="en-US" sz="1200" b="0" i="0" strike="noStrike">
            <a:solidFill>
              <a:srgbClr val="000000"/>
            </a:solidFill>
            <a:latin typeface="Arial"/>
            <a:cs typeface="Arial"/>
          </a:endParaRPr>
        </a:p>
      </xdr:txBody>
    </xdr:sp>
    <xdr:clientData/>
  </xdr:twoCellAnchor>
  <xdr:twoCellAnchor>
    <xdr:from>
      <xdr:col>2</xdr:col>
      <xdr:colOff>0</xdr:colOff>
      <xdr:row>25</xdr:row>
      <xdr:rowOff>0</xdr:rowOff>
    </xdr:from>
    <xdr:to>
      <xdr:col>2</xdr:col>
      <xdr:colOff>0</xdr:colOff>
      <xdr:row>25</xdr:row>
      <xdr:rowOff>0</xdr:rowOff>
    </xdr:to>
    <xdr:sp macro="" textlink="">
      <xdr:nvSpPr>
        <xdr:cNvPr id="5122" name="Text Box 2">
          <a:extLst>
            <a:ext uri="{FF2B5EF4-FFF2-40B4-BE49-F238E27FC236}">
              <a16:creationId xmlns:a16="http://schemas.microsoft.com/office/drawing/2014/main" id="{00000000-0008-0000-0300-000002140000}"/>
            </a:ext>
          </a:extLst>
        </xdr:cNvPr>
        <xdr:cNvSpPr txBox="1">
          <a:spLocks noChangeArrowheads="1"/>
        </xdr:cNvSpPr>
      </xdr:nvSpPr>
      <xdr:spPr bwMode="auto">
        <a:xfrm>
          <a:off x="5438775" y="6219825"/>
          <a:ext cx="0" cy="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1">
            <a:defRPr sz="1000"/>
          </a:pPr>
          <a:r>
            <a:rPr lang="en-US" sz="1200" b="0" i="0" strike="noStrike">
              <a:solidFill>
                <a:srgbClr val="000000"/>
              </a:solidFill>
              <a:latin typeface="Arial"/>
              <a:cs typeface="Arial"/>
            </a:rPr>
            <a:t>Date </a:t>
          </a:r>
        </a:p>
        <a:p>
          <a:pPr algn="ctr" rtl="1">
            <a:defRPr sz="1000"/>
          </a:pPr>
          <a:r>
            <a:rPr lang="en-US" sz="1200" b="0" i="0" strike="noStrike">
              <a:solidFill>
                <a:srgbClr val="000000"/>
              </a:solidFill>
              <a:latin typeface="Arial"/>
              <a:cs typeface="Arial"/>
            </a:rPr>
            <a:t> :</a:t>
          </a:r>
        </a:p>
        <a:p>
          <a:pPr algn="ctr" rtl="1">
            <a:defRPr sz="1000"/>
          </a:pPr>
          <a:endParaRPr lang="en-US" sz="1200" b="0" i="0" strike="noStrike">
            <a:solidFill>
              <a:srgbClr val="000000"/>
            </a:solidFill>
            <a:latin typeface="Arial"/>
            <a:cs typeface="Aria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Vincent VANHERCK" id="{F50BCDDF-51E3-47E7-AC5D-F485E9649DCB}" userId="S::vvanh@cwape.be::03f40c34-2b85-4d3d-b478-8d42924d705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1" dT="2023-03-13T12:52:17.98" personId="{F50BCDDF-51E3-47E7-AC5D-F485E9649DCB}" id="{9072A259-1458-48E7-B2EA-8C04245C55B1}">
    <text>À masquer car plus d'intérêt selon moi</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nnulation.certificatsverts@spw.wallonie.be" TargetMode="External"/><Relationship Id="rId1" Type="http://schemas.openxmlformats.org/officeDocument/2006/relationships/hyperlink" Target="mailto:fournitures@cwap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J47"/>
  <sheetViews>
    <sheetView view="pageBreakPreview" topLeftCell="A6" zoomScaleNormal="100" zoomScaleSheetLayoutView="100" workbookViewId="0">
      <selection activeCell="I11" sqref="I11"/>
    </sheetView>
  </sheetViews>
  <sheetFormatPr baseColWidth="10" defaultColWidth="16.7109375" defaultRowHeight="15" outlineLevelRow="1" x14ac:dyDescent="0.3"/>
  <cols>
    <col min="1" max="1" width="33.42578125" style="2" customWidth="1"/>
    <col min="2" max="2" width="24.42578125" style="2" customWidth="1"/>
    <col min="3" max="3" width="19.85546875" style="2" customWidth="1"/>
    <col min="4" max="5" width="25.7109375" style="2" customWidth="1"/>
    <col min="6" max="6" width="29.28515625" style="2" customWidth="1"/>
    <col min="7" max="7" width="29.5703125" style="2" customWidth="1"/>
    <col min="8" max="10" width="11.7109375" style="2" customWidth="1"/>
    <col min="11" max="22" width="16.7109375" style="2"/>
    <col min="23" max="23" width="20.85546875" style="2" bestFit="1" customWidth="1"/>
    <col min="24" max="16384" width="16.7109375" style="2"/>
  </cols>
  <sheetData>
    <row r="1" spans="1:10" ht="51" customHeight="1" x14ac:dyDescent="0.3">
      <c r="A1" s="6">
        <f>paramètres!A1</f>
        <v>2026</v>
      </c>
    </row>
    <row r="2" spans="1:10" ht="42" customHeight="1" x14ac:dyDescent="0.5">
      <c r="A2" s="242" t="str">
        <f xml:space="preserve"> CONCATENATE("ANNEE ",A1," : MARCHE DE L'ELECTRICITE")</f>
        <v>ANNEE 2026 : MARCHE DE L'ELECTRICITE</v>
      </c>
      <c r="B2" s="242"/>
      <c r="C2" s="242"/>
      <c r="D2" s="242"/>
      <c r="E2" s="242"/>
      <c r="F2" s="242"/>
      <c r="G2" s="242"/>
      <c r="H2" s="20"/>
      <c r="I2" s="20"/>
      <c r="J2" s="20"/>
    </row>
    <row r="3" spans="1:10" ht="12" customHeight="1" x14ac:dyDescent="0.35">
      <c r="A3" s="4"/>
      <c r="B3" s="5"/>
      <c r="C3" s="5"/>
      <c r="D3" s="5"/>
      <c r="E3" s="5"/>
    </row>
    <row r="4" spans="1:10" ht="34.5" customHeight="1" x14ac:dyDescent="0.45">
      <c r="A4" s="243" t="s">
        <v>4</v>
      </c>
      <c r="B4" s="243"/>
      <c r="C4" s="243"/>
      <c r="D4" s="243"/>
      <c r="E4" s="243"/>
      <c r="F4" s="243"/>
      <c r="G4" s="243"/>
      <c r="H4" s="18"/>
      <c r="I4" s="18"/>
      <c r="J4" s="18"/>
    </row>
    <row r="5" spans="1:10" ht="22.5" customHeight="1" x14ac:dyDescent="0.35">
      <c r="A5" s="5"/>
      <c r="B5" s="5"/>
      <c r="C5" s="5"/>
      <c r="D5" s="5"/>
      <c r="E5" s="5"/>
    </row>
    <row r="8" spans="1:10" ht="33.75" customHeight="1" x14ac:dyDescent="0.3">
      <c r="A8" s="252" t="s">
        <v>105</v>
      </c>
      <c r="B8" s="253"/>
      <c r="C8" s="253"/>
      <c r="D8" s="253"/>
      <c r="E8" s="253"/>
      <c r="F8" s="253"/>
      <c r="G8" s="254"/>
      <c r="H8" s="19"/>
      <c r="I8" s="19"/>
      <c r="J8" s="19"/>
    </row>
    <row r="9" spans="1:10" x14ac:dyDescent="0.3">
      <c r="A9" s="6" t="s">
        <v>3</v>
      </c>
    </row>
    <row r="10" spans="1:10" ht="33" customHeight="1" x14ac:dyDescent="0.3">
      <c r="A10" s="256" t="s">
        <v>104</v>
      </c>
      <c r="B10" s="257"/>
      <c r="C10" s="246" t="s">
        <v>122</v>
      </c>
      <c r="D10" s="247"/>
      <c r="E10" s="247"/>
      <c r="F10" s="247"/>
      <c r="G10" s="248"/>
    </row>
    <row r="11" spans="1:10" s="9" customFormat="1" ht="42" customHeight="1" x14ac:dyDescent="0.3">
      <c r="A11" s="250" t="s">
        <v>75</v>
      </c>
      <c r="B11" s="251"/>
      <c r="C11" s="249"/>
      <c r="D11" s="249"/>
      <c r="E11" s="249"/>
      <c r="F11" s="249"/>
      <c r="G11" s="249"/>
    </row>
    <row r="12" spans="1:10" s="9" customFormat="1" ht="21" customHeight="1" x14ac:dyDescent="0.3">
      <c r="A12" s="244" t="s">
        <v>0</v>
      </c>
      <c r="B12" s="245"/>
      <c r="C12" s="249"/>
      <c r="D12" s="249"/>
      <c r="E12" s="249"/>
      <c r="F12" s="249"/>
      <c r="G12" s="249"/>
    </row>
    <row r="13" spans="1:10" s="9" customFormat="1" ht="21" customHeight="1" x14ac:dyDescent="0.3">
      <c r="A13" s="244" t="s">
        <v>1</v>
      </c>
      <c r="B13" s="245"/>
      <c r="C13" s="255"/>
      <c r="D13" s="249"/>
      <c r="E13" s="249"/>
      <c r="F13" s="249"/>
      <c r="G13" s="249"/>
    </row>
    <row r="14" spans="1:10" s="6" customFormat="1" ht="15.75" thickBot="1" x14ac:dyDescent="0.35"/>
    <row r="15" spans="1:10" s="9" customFormat="1" ht="16.5" thickTop="1" thickBot="1" x14ac:dyDescent="0.35">
      <c r="A15" s="230" t="s">
        <v>27</v>
      </c>
      <c r="B15" s="231"/>
      <c r="C15" s="232"/>
      <c r="D15" s="13" t="str">
        <f xml:space="preserve"> CONCATENATE("1er trimestre ",A1)</f>
        <v>1er trimestre 2026</v>
      </c>
      <c r="E15" s="13" t="str">
        <f xml:space="preserve"> CONCATENATE("2e trimestre ",A1)</f>
        <v>2e trimestre 2026</v>
      </c>
      <c r="F15" s="13" t="str">
        <f xml:space="preserve"> CONCATENATE("3e trimestre ",A1)</f>
        <v>3e trimestre 2026</v>
      </c>
      <c r="G15" s="14" t="str">
        <f xml:space="preserve"> CONCATENATE("4e trimestre ",A1)</f>
        <v>4e trimestre 2026</v>
      </c>
    </row>
    <row r="16" spans="1:10" s="9" customFormat="1" ht="20.25" customHeight="1" thickTop="1" thickBot="1" x14ac:dyDescent="0.35">
      <c r="A16" s="237" t="s">
        <v>6</v>
      </c>
      <c r="B16" s="237"/>
      <c r="C16" s="237"/>
      <c r="D16" s="74"/>
      <c r="E16" s="74"/>
      <c r="F16" s="74"/>
      <c r="G16" s="74"/>
    </row>
    <row r="17" spans="1:8" s="9" customFormat="1" ht="20.25" customHeight="1" thickTop="1" x14ac:dyDescent="0.3">
      <c r="A17" s="73" t="s">
        <v>8</v>
      </c>
      <c r="B17" s="238" t="s">
        <v>76</v>
      </c>
      <c r="C17" s="239"/>
      <c r="D17" s="179" t="str">
        <f>CONCATENATE("1er mars ",A1)</f>
        <v>1er mars 2026</v>
      </c>
      <c r="E17" s="179" t="str">
        <f>CONCATENATE("1er juin ",A1)</f>
        <v>1er juin 2026</v>
      </c>
      <c r="F17" s="179" t="str">
        <f>CONCATENATE("1er septembre ",A1)</f>
        <v>1er septembre 2026</v>
      </c>
      <c r="G17" s="179" t="str">
        <f>CONCATENATE("1er décembre ",A1)</f>
        <v>1er décembre 2026</v>
      </c>
    </row>
    <row r="18" spans="1:8" s="9" customFormat="1" ht="20.25" customHeight="1" x14ac:dyDescent="0.3">
      <c r="A18" s="72"/>
      <c r="B18" s="240" t="s">
        <v>51</v>
      </c>
      <c r="C18" s="241"/>
      <c r="D18" s="180" t="str">
        <f>CONCATENATE("1er janvier / 31 mars ",A1)</f>
        <v>1er janvier / 31 mars 2026</v>
      </c>
      <c r="E18" s="180" t="str">
        <f>CONCATENATE("1er avril / 30 juin ",A1)</f>
        <v>1er avril / 30 juin 2026</v>
      </c>
      <c r="F18" s="180" t="str">
        <f>CONCATENATE("1er juillet / 30 septembre ",A1)</f>
        <v>1er juillet / 30 septembre 2026</v>
      </c>
      <c r="G18" s="180" t="str">
        <f>CONCATENATE("1er octobre / 31 décembre ",A1)</f>
        <v>1er octobre / 31 décembre 2026</v>
      </c>
    </row>
    <row r="19" spans="1:8" s="9" customFormat="1" ht="20.25" customHeight="1" thickBot="1" x14ac:dyDescent="0.35">
      <c r="A19" s="234" t="s">
        <v>9</v>
      </c>
      <c r="B19" s="235"/>
      <c r="C19" s="236"/>
      <c r="D19" s="181" t="str">
        <f>CONCATENATE("31 mai ",A1)</f>
        <v>31 mai 2026</v>
      </c>
      <c r="E19" s="181" t="str">
        <f>CONCATENATE("31 août ",A1)</f>
        <v>31 août 2026</v>
      </c>
      <c r="F19" s="181" t="str">
        <f>CONCATENATE("30 novembre ",A1)</f>
        <v>30 novembre 2026</v>
      </c>
      <c r="G19" s="228" t="str">
        <f>CONCATENATE("28 février ",A1+1)</f>
        <v>28 février 2027</v>
      </c>
    </row>
    <row r="20" spans="1:8" s="11" customFormat="1" ht="11.25" customHeight="1" thickTop="1" x14ac:dyDescent="0.3">
      <c r="A20" s="21"/>
      <c r="B20" s="21"/>
      <c r="C20" s="21"/>
      <c r="D20" s="10"/>
      <c r="E20" s="10"/>
      <c r="F20" s="10"/>
      <c r="G20" s="10"/>
    </row>
    <row r="21" spans="1:8" hidden="1" x14ac:dyDescent="0.3">
      <c r="A21" s="2" t="s">
        <v>106</v>
      </c>
    </row>
    <row r="24" spans="1:8" ht="74.25" customHeight="1" x14ac:dyDescent="0.3">
      <c r="A24" s="233" t="s">
        <v>107</v>
      </c>
      <c r="B24" s="233"/>
      <c r="C24" s="233"/>
      <c r="D24" s="233"/>
      <c r="E24" s="233"/>
      <c r="F24" s="233"/>
      <c r="G24" s="233"/>
    </row>
    <row r="29" spans="1:8" x14ac:dyDescent="0.3">
      <c r="A29" s="133"/>
      <c r="B29" s="133"/>
      <c r="C29" s="133"/>
      <c r="D29" s="133"/>
      <c r="E29" s="134"/>
      <c r="F29" s="133"/>
      <c r="G29" s="133"/>
      <c r="H29" s="133"/>
    </row>
    <row r="30" spans="1:8" x14ac:dyDescent="0.3">
      <c r="A30" s="133"/>
      <c r="B30" s="133"/>
      <c r="C30" s="133"/>
      <c r="D30" s="133"/>
      <c r="E30" s="133"/>
      <c r="F30" s="133"/>
      <c r="G30" s="133"/>
      <c r="H30" s="133"/>
    </row>
    <row r="31" spans="1:8" outlineLevel="1" x14ac:dyDescent="0.3">
      <c r="A31" s="145" t="s">
        <v>103</v>
      </c>
      <c r="C31" s="135"/>
      <c r="D31" s="133"/>
      <c r="E31" s="133"/>
      <c r="F31" s="133"/>
      <c r="G31" s="133"/>
      <c r="H31" s="133"/>
    </row>
    <row r="32" spans="1:8" outlineLevel="1" x14ac:dyDescent="0.3">
      <c r="A32" s="133"/>
      <c r="B32" s="133"/>
      <c r="C32" s="133"/>
      <c r="D32" s="133"/>
      <c r="E32" s="133"/>
      <c r="F32" s="133"/>
      <c r="G32" s="134"/>
      <c r="H32" s="133"/>
    </row>
    <row r="33" spans="1:8" outlineLevel="1" x14ac:dyDescent="0.3">
      <c r="A33" s="136" t="s">
        <v>122</v>
      </c>
      <c r="B33">
        <v>1</v>
      </c>
      <c r="C33" s="137"/>
      <c r="D33" s="138"/>
      <c r="E33" s="137"/>
      <c r="F33" s="137"/>
      <c r="G33" s="139"/>
      <c r="H33" s="137"/>
    </row>
    <row r="34" spans="1:8" outlineLevel="1" x14ac:dyDescent="0.3">
      <c r="A34" s="140" t="s">
        <v>123</v>
      </c>
      <c r="B34">
        <v>2</v>
      </c>
      <c r="C34"/>
      <c r="D34" s="137"/>
      <c r="E34" s="137"/>
      <c r="F34" s="137"/>
      <c r="G34" s="137"/>
      <c r="H34" s="137"/>
    </row>
    <row r="35" spans="1:8" outlineLevel="1" x14ac:dyDescent="0.3">
      <c r="A35" s="140" t="s">
        <v>124</v>
      </c>
      <c r="B35">
        <v>3</v>
      </c>
      <c r="C35"/>
      <c r="D35" s="137"/>
      <c r="E35" s="137"/>
      <c r="F35" s="137"/>
      <c r="G35" s="137"/>
      <c r="H35" s="137"/>
    </row>
    <row r="36" spans="1:8" outlineLevel="1" x14ac:dyDescent="0.3">
      <c r="A36" s="141" t="s">
        <v>125</v>
      </c>
      <c r="B36">
        <v>4</v>
      </c>
      <c r="C36"/>
      <c r="D36" s="137"/>
      <c r="E36" s="137"/>
      <c r="F36" s="137"/>
      <c r="G36" s="137"/>
      <c r="H36" s="137"/>
    </row>
    <row r="37" spans="1:8" outlineLevel="1" x14ac:dyDescent="0.3">
      <c r="A37" s="140"/>
      <c r="B37"/>
      <c r="C37"/>
      <c r="D37" s="137"/>
      <c r="E37" s="137"/>
      <c r="F37" s="137"/>
      <c r="G37" s="137"/>
      <c r="H37" s="137"/>
    </row>
    <row r="38" spans="1:8" outlineLevel="1" x14ac:dyDescent="0.3">
      <c r="A38" s="140"/>
      <c r="B38"/>
      <c r="C38"/>
      <c r="D38" s="137"/>
      <c r="E38" s="137"/>
      <c r="F38" s="137"/>
      <c r="G38" s="137"/>
      <c r="H38" s="137"/>
    </row>
    <row r="39" spans="1:8" outlineLevel="1" x14ac:dyDescent="0.3">
      <c r="A39" s="140"/>
      <c r="B39"/>
      <c r="C39"/>
      <c r="D39" s="137"/>
      <c r="E39" s="137"/>
      <c r="F39" s="137"/>
      <c r="G39" s="137"/>
      <c r="H39" s="137"/>
    </row>
    <row r="40" spans="1:8" outlineLevel="1" x14ac:dyDescent="0.3">
      <c r="A40" s="140"/>
      <c r="B40"/>
      <c r="C40"/>
      <c r="D40" s="137"/>
      <c r="E40" s="137"/>
      <c r="F40" s="137"/>
      <c r="G40" s="137"/>
      <c r="H40" s="137"/>
    </row>
    <row r="41" spans="1:8" outlineLevel="1" x14ac:dyDescent="0.3">
      <c r="A41" s="140"/>
      <c r="B41"/>
      <c r="C41"/>
      <c r="D41" s="137"/>
      <c r="E41" s="137"/>
      <c r="F41" s="137"/>
      <c r="G41" s="137"/>
      <c r="H41" s="137"/>
    </row>
    <row r="42" spans="1:8" outlineLevel="1" x14ac:dyDescent="0.3">
      <c r="A42" s="141"/>
      <c r="B42"/>
      <c r="C42"/>
      <c r="D42" s="137"/>
      <c r="E42" s="137"/>
      <c r="F42" s="137"/>
      <c r="G42" s="137"/>
      <c r="H42" s="137"/>
    </row>
    <row r="43" spans="1:8" outlineLevel="1" x14ac:dyDescent="0.3">
      <c r="A43" s="140"/>
      <c r="B43"/>
      <c r="C43"/>
      <c r="D43" s="137"/>
      <c r="E43" s="137"/>
      <c r="F43" s="137"/>
      <c r="G43" s="137"/>
      <c r="H43" s="137"/>
    </row>
    <row r="44" spans="1:8" outlineLevel="1" x14ac:dyDescent="0.3">
      <c r="A44" s="140"/>
      <c r="B44"/>
      <c r="C44"/>
      <c r="D44" s="137"/>
      <c r="E44" s="137"/>
      <c r="F44" s="137"/>
      <c r="G44" s="137"/>
      <c r="H44" s="137"/>
    </row>
    <row r="45" spans="1:8" outlineLevel="1" x14ac:dyDescent="0.3">
      <c r="A45" s="140"/>
      <c r="B45"/>
      <c r="C45"/>
      <c r="D45" s="137"/>
      <c r="E45" s="137"/>
      <c r="F45" s="137"/>
      <c r="G45" s="137"/>
      <c r="H45" s="137"/>
    </row>
    <row r="46" spans="1:8" outlineLevel="1" x14ac:dyDescent="0.3">
      <c r="A46" s="141"/>
      <c r="B46"/>
      <c r="C46"/>
      <c r="D46" s="137"/>
      <c r="E46" s="137"/>
      <c r="F46" s="137"/>
      <c r="G46" s="137"/>
      <c r="H46" s="137"/>
    </row>
    <row r="47" spans="1:8" outlineLevel="1" x14ac:dyDescent="0.3">
      <c r="A47" s="138"/>
      <c r="B47"/>
      <c r="C47" s="137"/>
      <c r="D47" s="137"/>
      <c r="E47" s="137"/>
      <c r="F47" s="137"/>
      <c r="G47" s="137"/>
      <c r="H47" s="137"/>
    </row>
  </sheetData>
  <sheetProtection formatCells="0" formatColumns="0" formatRows="0"/>
  <dataConsolidate/>
  <mergeCells count="17">
    <mergeCell ref="A2:G2"/>
    <mergeCell ref="A4:G4"/>
    <mergeCell ref="A13:B13"/>
    <mergeCell ref="C10:G10"/>
    <mergeCell ref="C11:G11"/>
    <mergeCell ref="C12:G12"/>
    <mergeCell ref="A11:B11"/>
    <mergeCell ref="A12:B12"/>
    <mergeCell ref="A8:G8"/>
    <mergeCell ref="C13:G13"/>
    <mergeCell ref="A10:B10"/>
    <mergeCell ref="A15:C15"/>
    <mergeCell ref="A24:G24"/>
    <mergeCell ref="A19:C19"/>
    <mergeCell ref="A16:C16"/>
    <mergeCell ref="B17:C17"/>
    <mergeCell ref="B18:C18"/>
  </mergeCells>
  <phoneticPr fontId="4" type="noConversion"/>
  <conditionalFormatting sqref="C10:C13">
    <cfRule type="expression" dxfId="969" priority="1" stopIfTrue="1">
      <formula>$C10=""</formula>
    </cfRule>
  </conditionalFormatting>
  <conditionalFormatting sqref="D16:G19">
    <cfRule type="expression" dxfId="968" priority="7" stopIfTrue="1">
      <formula>D16=""</formula>
    </cfRule>
  </conditionalFormatting>
  <dataValidations count="1">
    <dataValidation type="list" allowBlank="1" showInputMessage="1" showErrorMessage="1" sqref="C10:G10" xr:uid="{872E7071-EFEF-4738-8078-01537F19D2EA}">
      <formula1>$A$33:$A$47</formula1>
    </dataValidation>
  </dataValidations>
  <printOptions horizontalCentered="1" verticalCentered="1"/>
  <pageMargins left="0.27559055118110237" right="0.19685039370078741" top="0.39370078740157483" bottom="0.35433070866141736" header="0.19685039370078741" footer="0.19685039370078741"/>
  <pageSetup paperSize="9" scale="81" orientation="landscape" r:id="rId1"/>
  <headerFooter alignWithMargins="0">
    <oddHeader>&amp;C&amp;16Marché de l'électricité en Région wallonne : les fournitures sur les réseaux</oddHeader>
    <oddFooter>&amp;L05/2025&amp;Rpage &amp;P /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B27"/>
  <sheetViews>
    <sheetView view="pageBreakPreview" zoomScale="120" zoomScaleNormal="100" zoomScaleSheetLayoutView="120" workbookViewId="0">
      <selection activeCell="B13" sqref="B13"/>
    </sheetView>
  </sheetViews>
  <sheetFormatPr baseColWidth="10" defaultColWidth="11.42578125" defaultRowHeight="15" x14ac:dyDescent="0.3"/>
  <cols>
    <col min="1" max="1" width="17.140625" customWidth="1"/>
    <col min="2" max="2" width="83.42578125" customWidth="1"/>
  </cols>
  <sheetData>
    <row r="1" spans="1:2" ht="32.25" customHeight="1" thickBot="1" x14ac:dyDescent="0.35">
      <c r="A1" s="258" t="s">
        <v>108</v>
      </c>
      <c r="B1" s="259"/>
    </row>
    <row r="3" spans="1:2" ht="15.75" thickBot="1" x14ac:dyDescent="0.35">
      <c r="B3" s="157" t="s">
        <v>109</v>
      </c>
    </row>
    <row r="4" spans="1:2" ht="15.75" thickBot="1" x14ac:dyDescent="0.35">
      <c r="A4" s="158" t="s">
        <v>72</v>
      </c>
      <c r="B4" s="159" t="s">
        <v>121</v>
      </c>
    </row>
    <row r="5" spans="1:2" x14ac:dyDescent="0.3">
      <c r="B5" s="160"/>
    </row>
    <row r="6" spans="1:2" ht="15.75" thickBot="1" x14ac:dyDescent="0.35">
      <c r="B6" s="161" t="s">
        <v>78</v>
      </c>
    </row>
    <row r="7" spans="1:2" ht="15.75" thickBot="1" x14ac:dyDescent="0.35">
      <c r="A7" s="162" t="s">
        <v>73</v>
      </c>
      <c r="B7" s="227" t="s">
        <v>111</v>
      </c>
    </row>
    <row r="9" spans="1:2" ht="15.75" thickBot="1" x14ac:dyDescent="0.35"/>
    <row r="10" spans="1:2" ht="42" customHeight="1" thickBot="1" x14ac:dyDescent="0.35">
      <c r="A10" s="260" t="s">
        <v>110</v>
      </c>
      <c r="B10" s="261"/>
    </row>
    <row r="11" spans="1:2" x14ac:dyDescent="0.3">
      <c r="A11" s="130"/>
    </row>
    <row r="12" spans="1:2" x14ac:dyDescent="0.3">
      <c r="B12" s="157" t="str">
        <f>CONCATENATE("En direct chez ",'entete électricité'!C10)</f>
        <v>En direct chez Nom du GRFP</v>
      </c>
    </row>
    <row r="13" spans="1:2" x14ac:dyDescent="0.3">
      <c r="A13" s="158" t="s">
        <v>72</v>
      </c>
      <c r="B13" s="157"/>
    </row>
    <row r="14" spans="1:2" x14ac:dyDescent="0.3">
      <c r="B14" s="160"/>
    </row>
    <row r="15" spans="1:2" x14ac:dyDescent="0.3">
      <c r="B15" s="161" t="str">
        <f>CONCATENATE("En copie chez ",'entete électricité'!C10)</f>
        <v>En copie chez Nom du GRFP</v>
      </c>
    </row>
    <row r="16" spans="1:2" x14ac:dyDescent="0.3">
      <c r="A16" s="162" t="s">
        <v>73</v>
      </c>
      <c r="B16" s="163"/>
    </row>
    <row r="17" spans="2:2" x14ac:dyDescent="0.3">
      <c r="B17" s="163"/>
    </row>
    <row r="18" spans="2:2" x14ac:dyDescent="0.3">
      <c r="B18" s="163"/>
    </row>
    <row r="19" spans="2:2" x14ac:dyDescent="0.3">
      <c r="B19" s="163"/>
    </row>
    <row r="20" spans="2:2" x14ac:dyDescent="0.3">
      <c r="B20" s="163"/>
    </row>
    <row r="21" spans="2:2" x14ac:dyDescent="0.3">
      <c r="B21" s="163"/>
    </row>
    <row r="22" spans="2:2" x14ac:dyDescent="0.3">
      <c r="B22" s="163"/>
    </row>
    <row r="23" spans="2:2" x14ac:dyDescent="0.3">
      <c r="B23" s="163"/>
    </row>
    <row r="24" spans="2:2" x14ac:dyDescent="0.3">
      <c r="B24" s="163"/>
    </row>
    <row r="25" spans="2:2" x14ac:dyDescent="0.3">
      <c r="B25" s="163"/>
    </row>
    <row r="26" spans="2:2" x14ac:dyDescent="0.3">
      <c r="B26" s="164"/>
    </row>
    <row r="27" spans="2:2" x14ac:dyDescent="0.3">
      <c r="B27" s="164"/>
    </row>
  </sheetData>
  <mergeCells count="2">
    <mergeCell ref="A1:B1"/>
    <mergeCell ref="A10:B10"/>
  </mergeCells>
  <hyperlinks>
    <hyperlink ref="B7" r:id="rId1" xr:uid="{00000000-0004-0000-0100-000000000000}"/>
    <hyperlink ref="B4" r:id="rId2" xr:uid="{51625DC2-1022-4D6F-A648-313FCB838261}"/>
  </hyperlinks>
  <printOptions horizontalCentered="1" verticalCentered="1"/>
  <pageMargins left="0.70866141732283472" right="0.70866141732283472" top="0.43307086614173229" bottom="0.59055118110236227" header="0.11811023622047245" footer="0.23622047244094491"/>
  <pageSetup paperSize="9" orientation="landscape" r:id="rId3"/>
  <headerFooter>
    <oddFooter>&amp;L04/2019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1"/>
  <dimension ref="A1:U146"/>
  <sheetViews>
    <sheetView view="pageBreakPreview" topLeftCell="A7" zoomScale="55" zoomScaleNormal="100" zoomScaleSheetLayoutView="55" workbookViewId="0">
      <pane xSplit="3" ySplit="4" topLeftCell="D116" activePane="bottomRight" state="frozen"/>
      <selection activeCell="A7" sqref="A7"/>
      <selection pane="topRight" activeCell="D7" sqref="D7"/>
      <selection pane="bottomLeft" activeCell="A11" sqref="A11"/>
      <selection pane="bottomRight" activeCell="A109" sqref="A109:A140"/>
    </sheetView>
  </sheetViews>
  <sheetFormatPr baseColWidth="10" defaultColWidth="16.7109375" defaultRowHeight="15" outlineLevelRow="1" x14ac:dyDescent="0.3"/>
  <cols>
    <col min="1" max="1" width="39.42578125" style="2" customWidth="1"/>
    <col min="2" max="2" width="24.42578125" style="2" customWidth="1"/>
    <col min="3" max="3" width="26.85546875" style="2" customWidth="1"/>
    <col min="4" max="19" width="25.7109375" style="2" customWidth="1"/>
    <col min="20" max="20" width="25.7109375" style="33" customWidth="1"/>
    <col min="21" max="21" width="9" style="2" bestFit="1" customWidth="1"/>
    <col min="22" max="22" width="20.85546875" style="2" bestFit="1" customWidth="1"/>
    <col min="23" max="16384" width="16.7109375" style="2"/>
  </cols>
  <sheetData>
    <row r="1" spans="1:21" ht="63.75" customHeight="1" thickBot="1" x14ac:dyDescent="0.35">
      <c r="A1" s="277" t="s">
        <v>33</v>
      </c>
      <c r="B1" s="278"/>
      <c r="C1" s="278"/>
      <c r="D1" s="278"/>
      <c r="E1" s="278"/>
      <c r="F1" s="278"/>
      <c r="G1" s="278"/>
      <c r="H1" s="278"/>
      <c r="I1" s="278"/>
      <c r="J1" s="278"/>
      <c r="K1" s="278"/>
      <c r="L1" s="278"/>
      <c r="M1" s="278"/>
      <c r="N1" s="278"/>
      <c r="O1" s="278"/>
      <c r="P1" s="278"/>
      <c r="Q1" s="278"/>
      <c r="R1" s="278"/>
      <c r="S1" s="278"/>
      <c r="T1" s="279"/>
      <c r="U1" s="22"/>
    </row>
    <row r="2" spans="1:21" ht="15.75" thickBot="1" x14ac:dyDescent="0.35">
      <c r="A2" s="3"/>
      <c r="B2" s="3"/>
      <c r="C2" s="3"/>
      <c r="D2" s="3"/>
      <c r="E2" s="3"/>
      <c r="F2" s="3"/>
      <c r="G2" s="3"/>
    </row>
    <row r="3" spans="1:21" s="5" customFormat="1" ht="20.25" customHeight="1" thickBot="1" x14ac:dyDescent="0.4">
      <c r="A3" s="55" t="s">
        <v>21</v>
      </c>
      <c r="B3" s="55"/>
      <c r="C3" s="55"/>
      <c r="D3" s="55"/>
      <c r="E3" s="55"/>
      <c r="F3" s="55"/>
      <c r="G3" s="55"/>
      <c r="H3" s="295" t="s">
        <v>28</v>
      </c>
      <c r="I3" s="296"/>
      <c r="J3" s="296"/>
      <c r="K3" s="296"/>
      <c r="L3" s="297"/>
      <c r="M3" s="55"/>
      <c r="N3" s="55"/>
      <c r="O3" s="55"/>
      <c r="P3" s="55"/>
      <c r="Q3" s="55"/>
      <c r="R3" s="55"/>
      <c r="S3" s="55"/>
      <c r="T3" s="55"/>
    </row>
    <row r="4" spans="1:21" s="5" customFormat="1" ht="114.75" customHeight="1" x14ac:dyDescent="0.35">
      <c r="A4" s="280" t="s">
        <v>97</v>
      </c>
      <c r="B4" s="281"/>
      <c r="C4" s="281"/>
      <c r="D4" s="281"/>
      <c r="E4" s="281"/>
      <c r="F4" s="281"/>
      <c r="G4" s="281"/>
      <c r="H4" s="281"/>
      <c r="I4" s="281"/>
      <c r="J4" s="281"/>
      <c r="K4" s="281"/>
      <c r="L4" s="281"/>
      <c r="M4" s="281"/>
      <c r="N4" s="281"/>
      <c r="O4" s="281"/>
      <c r="P4" s="281"/>
      <c r="Q4" s="281"/>
      <c r="R4" s="281"/>
      <c r="S4" s="281"/>
      <c r="T4" s="281"/>
    </row>
    <row r="5" spans="1:21" s="31" customFormat="1" ht="18" x14ac:dyDescent="0.35">
      <c r="A5" s="32"/>
      <c r="B5" s="32"/>
      <c r="C5" s="32"/>
      <c r="D5" s="32"/>
      <c r="E5" s="32"/>
      <c r="F5" s="32"/>
      <c r="G5" s="32"/>
      <c r="H5" s="32"/>
      <c r="I5" s="32"/>
      <c r="J5" s="32"/>
      <c r="K5" s="32"/>
      <c r="L5" s="32"/>
      <c r="M5" s="32"/>
      <c r="N5" s="32"/>
      <c r="O5" s="32"/>
      <c r="P5" s="32"/>
      <c r="Q5" s="32"/>
      <c r="R5" s="32"/>
      <c r="T5" s="34"/>
    </row>
    <row r="6" spans="1:21" ht="15.75" thickBot="1" x14ac:dyDescent="0.35"/>
    <row r="7" spans="1:21" ht="27" customHeight="1" thickTop="1" x14ac:dyDescent="0.3">
      <c r="A7" s="285" t="str">
        <f>'entete électricité'!C10</f>
        <v>Nom du GRFP</v>
      </c>
      <c r="B7" s="286"/>
      <c r="C7" s="286"/>
      <c r="D7" s="282" t="str">
        <f>'entete électricité'!D15</f>
        <v>1er trimestre 2026</v>
      </c>
      <c r="E7" s="283"/>
      <c r="F7" s="283"/>
      <c r="G7" s="284"/>
      <c r="H7" s="282" t="str">
        <f>'entete électricité'!E15</f>
        <v>2e trimestre 2026</v>
      </c>
      <c r="I7" s="283"/>
      <c r="J7" s="283"/>
      <c r="K7" s="284"/>
      <c r="L7" s="282" t="str">
        <f>'entete électricité'!F15</f>
        <v>3e trimestre 2026</v>
      </c>
      <c r="M7" s="283"/>
      <c r="N7" s="283"/>
      <c r="O7" s="284"/>
      <c r="P7" s="282" t="str">
        <f>'entete électricité'!G15</f>
        <v>4e trimestre 2026</v>
      </c>
      <c r="Q7" s="283"/>
      <c r="R7" s="283"/>
      <c r="S7" s="284"/>
    </row>
    <row r="8" spans="1:21" ht="28.5" customHeight="1" thickBot="1" x14ac:dyDescent="0.35">
      <c r="A8" s="287"/>
      <c r="B8" s="288"/>
      <c r="C8" s="288"/>
      <c r="D8" s="35"/>
      <c r="E8" s="36"/>
      <c r="F8" s="36"/>
      <c r="G8" s="37"/>
      <c r="H8" s="38"/>
      <c r="I8" s="36"/>
      <c r="J8" s="36"/>
      <c r="K8" s="37"/>
      <c r="L8" s="38"/>
      <c r="M8" s="36"/>
      <c r="N8" s="36"/>
      <c r="O8" s="37"/>
      <c r="P8" s="38"/>
      <c r="Q8" s="36"/>
      <c r="R8" s="36"/>
      <c r="S8" s="37"/>
    </row>
    <row r="9" spans="1:21" ht="20.100000000000001" customHeight="1" thickTop="1" x14ac:dyDescent="0.3">
      <c r="A9" s="287"/>
      <c r="B9" s="288"/>
      <c r="C9" s="288"/>
      <c r="D9" s="293" t="s">
        <v>26</v>
      </c>
      <c r="E9" s="291" t="s">
        <v>22</v>
      </c>
      <c r="F9" s="291" t="s">
        <v>23</v>
      </c>
      <c r="G9" s="175" t="s">
        <v>7</v>
      </c>
      <c r="H9" s="293" t="s">
        <v>26</v>
      </c>
      <c r="I9" s="291" t="s">
        <v>22</v>
      </c>
      <c r="J9" s="291" t="s">
        <v>23</v>
      </c>
      <c r="K9" s="175" t="s">
        <v>7</v>
      </c>
      <c r="L9" s="293" t="s">
        <v>26</v>
      </c>
      <c r="M9" s="291" t="s">
        <v>22</v>
      </c>
      <c r="N9" s="291" t="s">
        <v>23</v>
      </c>
      <c r="O9" s="175" t="s">
        <v>7</v>
      </c>
      <c r="P9" s="293" t="s">
        <v>26</v>
      </c>
      <c r="Q9" s="291" t="s">
        <v>22</v>
      </c>
      <c r="R9" s="291" t="s">
        <v>23</v>
      </c>
      <c r="S9" s="175" t="s">
        <v>7</v>
      </c>
      <c r="T9" s="175" t="s">
        <v>7</v>
      </c>
    </row>
    <row r="10" spans="1:21" ht="24.75" customHeight="1" thickBot="1" x14ac:dyDescent="0.35">
      <c r="A10" s="289"/>
      <c r="B10" s="290"/>
      <c r="C10" s="290"/>
      <c r="D10" s="294"/>
      <c r="E10" s="292"/>
      <c r="F10" s="292"/>
      <c r="G10" s="176" t="s">
        <v>11</v>
      </c>
      <c r="H10" s="294"/>
      <c r="I10" s="292"/>
      <c r="J10" s="292"/>
      <c r="K10" s="176" t="s">
        <v>12</v>
      </c>
      <c r="L10" s="294"/>
      <c r="M10" s="292"/>
      <c r="N10" s="292"/>
      <c r="O10" s="176" t="s">
        <v>13</v>
      </c>
      <c r="P10" s="294"/>
      <c r="Q10" s="292"/>
      <c r="R10" s="292"/>
      <c r="S10" s="176" t="s">
        <v>14</v>
      </c>
      <c r="T10" s="176" t="str">
        <f>CONCATENATE("ANNEE ",'entete électricité'!A1)</f>
        <v>ANNEE 2026</v>
      </c>
    </row>
    <row r="11" spans="1:21" ht="35.1" customHeight="1" thickTop="1" x14ac:dyDescent="0.3">
      <c r="A11" s="262" t="str">
        <f>paramètres!L2</f>
        <v xml:space="preserve">2VALORISE AMEL </v>
      </c>
      <c r="B11" s="269" t="s">
        <v>16</v>
      </c>
      <c r="C11" s="270"/>
      <c r="D11" s="57"/>
      <c r="E11" s="60"/>
      <c r="F11" s="51"/>
      <c r="G11" s="46">
        <f>SUM(D11:F11)</f>
        <v>0</v>
      </c>
      <c r="H11" s="57"/>
      <c r="I11" s="60"/>
      <c r="J11" s="51"/>
      <c r="K11" s="48">
        <f>SUM(H11:J11)</f>
        <v>0</v>
      </c>
      <c r="L11" s="57"/>
      <c r="M11" s="60"/>
      <c r="N11" s="51"/>
      <c r="O11" s="46">
        <f>SUM(L11:N11)</f>
        <v>0</v>
      </c>
      <c r="P11" s="57"/>
      <c r="Q11" s="60"/>
      <c r="R11" s="51"/>
      <c r="S11" s="48">
        <f>SUM(P11:R11)</f>
        <v>0</v>
      </c>
      <c r="T11" s="54"/>
    </row>
    <row r="12" spans="1:21" ht="35.1" customHeight="1" thickBot="1" x14ac:dyDescent="0.35">
      <c r="A12" s="299"/>
      <c r="B12" s="266" t="s">
        <v>24</v>
      </c>
      <c r="C12" s="268"/>
      <c r="D12" s="58"/>
      <c r="E12" s="61"/>
      <c r="F12" s="50"/>
      <c r="G12" s="47">
        <f>SUM(D12:F12)</f>
        <v>0</v>
      </c>
      <c r="H12" s="58"/>
      <c r="I12" s="61"/>
      <c r="J12" s="50"/>
      <c r="K12" s="49">
        <f>SUM(H12:J12)</f>
        <v>0</v>
      </c>
      <c r="L12" s="58"/>
      <c r="M12" s="61"/>
      <c r="N12" s="50"/>
      <c r="O12" s="47">
        <f>SUM(L12:N12)</f>
        <v>0</v>
      </c>
      <c r="P12" s="58"/>
      <c r="Q12" s="61"/>
      <c r="R12" s="50"/>
      <c r="S12" s="49">
        <f>SUM(P12:R12)</f>
        <v>0</v>
      </c>
      <c r="T12" s="53">
        <f>+G12+K12+O12+S12</f>
        <v>0</v>
      </c>
    </row>
    <row r="13" spans="1:21" ht="35.1" customHeight="1" x14ac:dyDescent="0.3">
      <c r="A13" s="262" t="str">
        <f>paramètres!L4</f>
        <v>7C SOLARPARKEN BELGIUM SRL</v>
      </c>
      <c r="B13" s="269" t="s">
        <v>16</v>
      </c>
      <c r="C13" s="270"/>
      <c r="D13" s="57"/>
      <c r="E13" s="60"/>
      <c r="F13" s="51"/>
      <c r="G13" s="46">
        <f>SUM(D13:F13)</f>
        <v>0</v>
      </c>
      <c r="H13" s="57"/>
      <c r="I13" s="60"/>
      <c r="J13" s="51"/>
      <c r="K13" s="48">
        <f>SUM(H13:J13)</f>
        <v>0</v>
      </c>
      <c r="L13" s="57"/>
      <c r="M13" s="60"/>
      <c r="N13" s="51"/>
      <c r="O13" s="46">
        <f>SUM(L13:N13)</f>
        <v>0</v>
      </c>
      <c r="P13" s="57"/>
      <c r="Q13" s="60"/>
      <c r="R13" s="51"/>
      <c r="S13" s="48">
        <f>SUM(P13:R13)</f>
        <v>0</v>
      </c>
      <c r="T13" s="54"/>
    </row>
    <row r="14" spans="1:21" ht="35.1" customHeight="1" thickBot="1" x14ac:dyDescent="0.35">
      <c r="A14" s="263"/>
      <c r="B14" s="266" t="s">
        <v>24</v>
      </c>
      <c r="C14" s="268"/>
      <c r="D14" s="58"/>
      <c r="E14" s="61"/>
      <c r="F14" s="50"/>
      <c r="G14" s="47">
        <f>SUM(D14:F14)</f>
        <v>0</v>
      </c>
      <c r="H14" s="58"/>
      <c r="I14" s="61"/>
      <c r="J14" s="50"/>
      <c r="K14" s="49">
        <f>SUM(H14:J14)</f>
        <v>0</v>
      </c>
      <c r="L14" s="58"/>
      <c r="M14" s="61"/>
      <c r="N14" s="50"/>
      <c r="O14" s="47">
        <f>SUM(L14:N14)</f>
        <v>0</v>
      </c>
      <c r="P14" s="58"/>
      <c r="Q14" s="61"/>
      <c r="R14" s="50"/>
      <c r="S14" s="49">
        <f>SUM(P14:R14)</f>
        <v>0</v>
      </c>
      <c r="T14" s="53">
        <f>+G14+K14+O14+S14</f>
        <v>0</v>
      </c>
    </row>
    <row r="15" spans="1:21" ht="35.1" customHeight="1" x14ac:dyDescent="0.3">
      <c r="A15" s="300" t="str">
        <f>paramètres!L6</f>
        <v xml:space="preserve">A &amp; S ENERGIE </v>
      </c>
      <c r="B15" s="269" t="s">
        <v>16</v>
      </c>
      <c r="C15" s="270"/>
      <c r="D15" s="57"/>
      <c r="E15" s="60"/>
      <c r="F15" s="51"/>
      <c r="G15" s="46">
        <f t="shared" ref="G15:G24" si="0">SUM(D15:F15)</f>
        <v>0</v>
      </c>
      <c r="H15" s="57"/>
      <c r="I15" s="60"/>
      <c r="J15" s="51"/>
      <c r="K15" s="48">
        <f t="shared" ref="K15:K24" si="1">SUM(H15:J15)</f>
        <v>0</v>
      </c>
      <c r="L15" s="57"/>
      <c r="M15" s="60"/>
      <c r="N15" s="51"/>
      <c r="O15" s="46">
        <f t="shared" ref="O15:O24" si="2">SUM(L15:N15)</f>
        <v>0</v>
      </c>
      <c r="P15" s="57"/>
      <c r="Q15" s="60"/>
      <c r="R15" s="51"/>
      <c r="S15" s="48">
        <f t="shared" ref="S15:S24" si="3">SUM(P15:R15)</f>
        <v>0</v>
      </c>
      <c r="T15" s="54"/>
    </row>
    <row r="16" spans="1:21" ht="35.1" customHeight="1" thickBot="1" x14ac:dyDescent="0.35">
      <c r="A16" s="301"/>
      <c r="B16" s="266" t="s">
        <v>24</v>
      </c>
      <c r="C16" s="268"/>
      <c r="D16" s="58"/>
      <c r="E16" s="61"/>
      <c r="F16" s="50"/>
      <c r="G16" s="47">
        <f t="shared" si="0"/>
        <v>0</v>
      </c>
      <c r="H16" s="58"/>
      <c r="I16" s="61"/>
      <c r="J16" s="50"/>
      <c r="K16" s="49">
        <f t="shared" si="1"/>
        <v>0</v>
      </c>
      <c r="L16" s="58"/>
      <c r="M16" s="61"/>
      <c r="N16" s="50"/>
      <c r="O16" s="47">
        <f t="shared" si="2"/>
        <v>0</v>
      </c>
      <c r="P16" s="58"/>
      <c r="Q16" s="61"/>
      <c r="R16" s="50"/>
      <c r="S16" s="49">
        <f t="shared" si="3"/>
        <v>0</v>
      </c>
      <c r="T16" s="53">
        <f>+G16+K16+O16+S16</f>
        <v>0</v>
      </c>
    </row>
    <row r="17" spans="1:20" ht="35.1" customHeight="1" x14ac:dyDescent="0.3">
      <c r="A17" s="262" t="str">
        <f>paramètres!L8</f>
        <v>ALIX (ex. AYA)</v>
      </c>
      <c r="B17" s="269" t="s">
        <v>16</v>
      </c>
      <c r="C17" s="270"/>
      <c r="D17" s="57"/>
      <c r="E17" s="60"/>
      <c r="F17" s="51"/>
      <c r="G17" s="46">
        <f t="shared" si="0"/>
        <v>0</v>
      </c>
      <c r="H17" s="57"/>
      <c r="I17" s="60"/>
      <c r="J17" s="51"/>
      <c r="K17" s="48">
        <f t="shared" si="1"/>
        <v>0</v>
      </c>
      <c r="L17" s="57"/>
      <c r="M17" s="60"/>
      <c r="N17" s="51"/>
      <c r="O17" s="46">
        <f t="shared" si="2"/>
        <v>0</v>
      </c>
      <c r="P17" s="57"/>
      <c r="Q17" s="60"/>
      <c r="R17" s="51"/>
      <c r="S17" s="48">
        <f t="shared" si="3"/>
        <v>0</v>
      </c>
      <c r="T17" s="54"/>
    </row>
    <row r="18" spans="1:20" ht="35.1" customHeight="1" thickBot="1" x14ac:dyDescent="0.35">
      <c r="A18" s="263"/>
      <c r="B18" s="266" t="s">
        <v>24</v>
      </c>
      <c r="C18" s="268"/>
      <c r="D18" s="58"/>
      <c r="E18" s="61"/>
      <c r="F18" s="50"/>
      <c r="G18" s="47">
        <f t="shared" si="0"/>
        <v>0</v>
      </c>
      <c r="H18" s="58"/>
      <c r="I18" s="61"/>
      <c r="J18" s="50"/>
      <c r="K18" s="49">
        <f t="shared" si="1"/>
        <v>0</v>
      </c>
      <c r="L18" s="58"/>
      <c r="M18" s="61"/>
      <c r="N18" s="50"/>
      <c r="O18" s="47">
        <f t="shared" si="2"/>
        <v>0</v>
      </c>
      <c r="P18" s="58"/>
      <c r="Q18" s="61"/>
      <c r="R18" s="50"/>
      <c r="S18" s="49">
        <f t="shared" si="3"/>
        <v>0</v>
      </c>
      <c r="T18" s="53">
        <f>+G18+K18+O18+S18</f>
        <v>0</v>
      </c>
    </row>
    <row r="19" spans="1:20" ht="35.1" customHeight="1" x14ac:dyDescent="0.3">
      <c r="A19" s="271" t="str">
        <f>paramètres!L10</f>
        <v>ARCELORMITTAL ENERGY</v>
      </c>
      <c r="B19" s="269" t="s">
        <v>16</v>
      </c>
      <c r="C19" s="270"/>
      <c r="D19" s="57"/>
      <c r="E19" s="60"/>
      <c r="F19" s="51"/>
      <c r="G19" s="46">
        <f t="shared" si="0"/>
        <v>0</v>
      </c>
      <c r="H19" s="57"/>
      <c r="I19" s="60"/>
      <c r="J19" s="51"/>
      <c r="K19" s="48">
        <f t="shared" si="1"/>
        <v>0</v>
      </c>
      <c r="L19" s="57"/>
      <c r="M19" s="60"/>
      <c r="N19" s="51"/>
      <c r="O19" s="46">
        <f t="shared" si="2"/>
        <v>0</v>
      </c>
      <c r="P19" s="57"/>
      <c r="Q19" s="60"/>
      <c r="R19" s="51"/>
      <c r="S19" s="48">
        <f t="shared" si="3"/>
        <v>0</v>
      </c>
      <c r="T19" s="54"/>
    </row>
    <row r="20" spans="1:20" ht="35.1" customHeight="1" thickBot="1" x14ac:dyDescent="0.35">
      <c r="A20" s="272"/>
      <c r="B20" s="266" t="s">
        <v>24</v>
      </c>
      <c r="C20" s="268"/>
      <c r="D20" s="58"/>
      <c r="E20" s="61"/>
      <c r="F20" s="50"/>
      <c r="G20" s="47">
        <f t="shared" si="0"/>
        <v>0</v>
      </c>
      <c r="H20" s="58"/>
      <c r="I20" s="61"/>
      <c r="J20" s="50"/>
      <c r="K20" s="49">
        <f t="shared" si="1"/>
        <v>0</v>
      </c>
      <c r="L20" s="58"/>
      <c r="M20" s="61"/>
      <c r="N20" s="50"/>
      <c r="O20" s="47">
        <f t="shared" si="2"/>
        <v>0</v>
      </c>
      <c r="P20" s="58"/>
      <c r="Q20" s="61"/>
      <c r="R20" s="50"/>
      <c r="S20" s="49">
        <f t="shared" si="3"/>
        <v>0</v>
      </c>
      <c r="T20" s="53">
        <f>+G20+K20+O20+S20</f>
        <v>0</v>
      </c>
    </row>
    <row r="21" spans="1:20" ht="35.1" customHeight="1" x14ac:dyDescent="0.3">
      <c r="A21" s="262" t="str">
        <f>paramètres!L12</f>
        <v>ASPIRAVI ENERGY</v>
      </c>
      <c r="B21" s="269" t="s">
        <v>16</v>
      </c>
      <c r="C21" s="270"/>
      <c r="D21" s="57"/>
      <c r="E21" s="60"/>
      <c r="F21" s="51"/>
      <c r="G21" s="46">
        <f t="shared" si="0"/>
        <v>0</v>
      </c>
      <c r="H21" s="57"/>
      <c r="I21" s="60"/>
      <c r="J21" s="51"/>
      <c r="K21" s="48">
        <f t="shared" si="1"/>
        <v>0</v>
      </c>
      <c r="L21" s="57"/>
      <c r="M21" s="60"/>
      <c r="N21" s="51"/>
      <c r="O21" s="46">
        <f t="shared" si="2"/>
        <v>0</v>
      </c>
      <c r="P21" s="57"/>
      <c r="Q21" s="60"/>
      <c r="R21" s="51"/>
      <c r="S21" s="48">
        <f t="shared" si="3"/>
        <v>0</v>
      </c>
      <c r="T21" s="54"/>
    </row>
    <row r="22" spans="1:20" ht="35.1" customHeight="1" thickBot="1" x14ac:dyDescent="0.35">
      <c r="A22" s="263"/>
      <c r="B22" s="266" t="s">
        <v>24</v>
      </c>
      <c r="C22" s="268"/>
      <c r="D22" s="58"/>
      <c r="E22" s="61"/>
      <c r="F22" s="50"/>
      <c r="G22" s="47">
        <f t="shared" si="0"/>
        <v>0</v>
      </c>
      <c r="H22" s="58"/>
      <c r="I22" s="61"/>
      <c r="J22" s="50"/>
      <c r="K22" s="49">
        <f t="shared" si="1"/>
        <v>0</v>
      </c>
      <c r="L22" s="58"/>
      <c r="M22" s="61"/>
      <c r="N22" s="50"/>
      <c r="O22" s="47">
        <f t="shared" si="2"/>
        <v>0</v>
      </c>
      <c r="P22" s="58"/>
      <c r="Q22" s="61"/>
      <c r="R22" s="50"/>
      <c r="S22" s="49">
        <f t="shared" si="3"/>
        <v>0</v>
      </c>
      <c r="T22" s="53">
        <f>+G22+K22+O22+S22</f>
        <v>0</v>
      </c>
    </row>
    <row r="23" spans="1:20" ht="35.1" customHeight="1" x14ac:dyDescent="0.3">
      <c r="A23" s="262" t="str">
        <f>paramètres!L14</f>
        <v>AXPO BENELUX</v>
      </c>
      <c r="B23" s="269" t="s">
        <v>16</v>
      </c>
      <c r="C23" s="270"/>
      <c r="D23" s="57"/>
      <c r="E23" s="60"/>
      <c r="F23" s="51"/>
      <c r="G23" s="46">
        <f t="shared" si="0"/>
        <v>0</v>
      </c>
      <c r="H23" s="57"/>
      <c r="I23" s="60"/>
      <c r="J23" s="51"/>
      <c r="K23" s="48">
        <f t="shared" si="1"/>
        <v>0</v>
      </c>
      <c r="L23" s="57"/>
      <c r="M23" s="60"/>
      <c r="N23" s="51"/>
      <c r="O23" s="46">
        <f t="shared" si="2"/>
        <v>0</v>
      </c>
      <c r="P23" s="57"/>
      <c r="Q23" s="60"/>
      <c r="R23" s="51"/>
      <c r="S23" s="48">
        <f t="shared" si="3"/>
        <v>0</v>
      </c>
      <c r="T23" s="54"/>
    </row>
    <row r="24" spans="1:20" ht="35.1" customHeight="1" thickBot="1" x14ac:dyDescent="0.35">
      <c r="A24" s="263"/>
      <c r="B24" s="266" t="s">
        <v>24</v>
      </c>
      <c r="C24" s="268"/>
      <c r="D24" s="58"/>
      <c r="E24" s="61"/>
      <c r="F24" s="50"/>
      <c r="G24" s="47">
        <f t="shared" si="0"/>
        <v>0</v>
      </c>
      <c r="H24" s="58"/>
      <c r="I24" s="61"/>
      <c r="J24" s="50"/>
      <c r="K24" s="49">
        <f t="shared" si="1"/>
        <v>0</v>
      </c>
      <c r="L24" s="58"/>
      <c r="M24" s="61"/>
      <c r="N24" s="50"/>
      <c r="O24" s="47">
        <f t="shared" si="2"/>
        <v>0</v>
      </c>
      <c r="P24" s="58"/>
      <c r="Q24" s="61"/>
      <c r="R24" s="50"/>
      <c r="S24" s="49">
        <f t="shared" si="3"/>
        <v>0</v>
      </c>
      <c r="T24" s="53">
        <f>+G24+K24+O24+S24</f>
        <v>0</v>
      </c>
    </row>
    <row r="25" spans="1:20" ht="35.1" customHeight="1" x14ac:dyDescent="0.3">
      <c r="A25" s="262" t="str">
        <f>paramètres!L16</f>
        <v>BELGIAN ECO ENERGY (BEE)</v>
      </c>
      <c r="B25" s="269" t="s">
        <v>16</v>
      </c>
      <c r="C25" s="270"/>
      <c r="D25" s="57"/>
      <c r="E25" s="60"/>
      <c r="F25" s="51"/>
      <c r="G25" s="46">
        <f t="shared" ref="G25:G73" si="4">SUM(D25:F25)</f>
        <v>0</v>
      </c>
      <c r="H25" s="57"/>
      <c r="I25" s="60"/>
      <c r="J25" s="51"/>
      <c r="K25" s="48">
        <f t="shared" ref="K25:K60" si="5">SUM(H25:J25)</f>
        <v>0</v>
      </c>
      <c r="L25" s="57"/>
      <c r="M25" s="60"/>
      <c r="N25" s="51"/>
      <c r="O25" s="46">
        <f t="shared" ref="O25:O60" si="6">SUM(L25:N25)</f>
        <v>0</v>
      </c>
      <c r="P25" s="57"/>
      <c r="Q25" s="60"/>
      <c r="R25" s="51"/>
      <c r="S25" s="48">
        <f t="shared" ref="S25:S60" si="7">SUM(P25:R25)</f>
        <v>0</v>
      </c>
      <c r="T25" s="54"/>
    </row>
    <row r="26" spans="1:20" ht="35.1" customHeight="1" thickBot="1" x14ac:dyDescent="0.35">
      <c r="A26" s="263"/>
      <c r="B26" s="266" t="s">
        <v>24</v>
      </c>
      <c r="C26" s="268"/>
      <c r="D26" s="58"/>
      <c r="E26" s="61"/>
      <c r="F26" s="50"/>
      <c r="G26" s="47">
        <f t="shared" si="4"/>
        <v>0</v>
      </c>
      <c r="H26" s="58"/>
      <c r="I26" s="61"/>
      <c r="J26" s="50"/>
      <c r="K26" s="49">
        <f t="shared" si="5"/>
        <v>0</v>
      </c>
      <c r="L26" s="58"/>
      <c r="M26" s="61"/>
      <c r="N26" s="50"/>
      <c r="O26" s="47">
        <f t="shared" si="6"/>
        <v>0</v>
      </c>
      <c r="P26" s="58"/>
      <c r="Q26" s="61"/>
      <c r="R26" s="50"/>
      <c r="S26" s="49">
        <f t="shared" si="7"/>
        <v>0</v>
      </c>
      <c r="T26" s="53">
        <f>+G26+K26+O26+S26</f>
        <v>0</v>
      </c>
    </row>
    <row r="27" spans="1:20" ht="35.1" customHeight="1" x14ac:dyDescent="0.3">
      <c r="A27" s="262" t="str">
        <f>paramètres!L18</f>
        <v xml:space="preserve">BERTEMES </v>
      </c>
      <c r="B27" s="269" t="s">
        <v>16</v>
      </c>
      <c r="C27" s="270"/>
      <c r="D27" s="57"/>
      <c r="E27" s="60"/>
      <c r="F27" s="51"/>
      <c r="G27" s="46">
        <f t="shared" si="4"/>
        <v>0</v>
      </c>
      <c r="H27" s="57"/>
      <c r="I27" s="60"/>
      <c r="J27" s="51"/>
      <c r="K27" s="48">
        <f t="shared" si="5"/>
        <v>0</v>
      </c>
      <c r="L27" s="57"/>
      <c r="M27" s="60"/>
      <c r="N27" s="51"/>
      <c r="O27" s="46">
        <f t="shared" si="6"/>
        <v>0</v>
      </c>
      <c r="P27" s="57"/>
      <c r="Q27" s="60"/>
      <c r="R27" s="51"/>
      <c r="S27" s="48">
        <f t="shared" si="7"/>
        <v>0</v>
      </c>
      <c r="T27" s="54"/>
    </row>
    <row r="28" spans="1:20" ht="35.1" customHeight="1" thickBot="1" x14ac:dyDescent="0.35">
      <c r="A28" s="263"/>
      <c r="B28" s="266" t="s">
        <v>24</v>
      </c>
      <c r="C28" s="268"/>
      <c r="D28" s="58"/>
      <c r="E28" s="61"/>
      <c r="F28" s="50"/>
      <c r="G28" s="47">
        <f t="shared" si="4"/>
        <v>0</v>
      </c>
      <c r="H28" s="58"/>
      <c r="I28" s="61"/>
      <c r="J28" s="50"/>
      <c r="K28" s="49">
        <f t="shared" si="5"/>
        <v>0</v>
      </c>
      <c r="L28" s="58"/>
      <c r="M28" s="61"/>
      <c r="N28" s="50"/>
      <c r="O28" s="47">
        <f t="shared" si="6"/>
        <v>0</v>
      </c>
      <c r="P28" s="58"/>
      <c r="Q28" s="61"/>
      <c r="R28" s="50"/>
      <c r="S28" s="49">
        <f t="shared" si="7"/>
        <v>0</v>
      </c>
      <c r="T28" s="53">
        <f>+G28+K28+O28+S28</f>
        <v>0</v>
      </c>
    </row>
    <row r="29" spans="1:20" ht="35.1" customHeight="1" x14ac:dyDescent="0.3">
      <c r="A29" s="262" t="str">
        <f>paramètres!L20</f>
        <v>BESIX Power</v>
      </c>
      <c r="B29" s="269" t="s">
        <v>16</v>
      </c>
      <c r="C29" s="270"/>
      <c r="D29" s="57"/>
      <c r="E29" s="60"/>
      <c r="F29" s="51"/>
      <c r="G29" s="46">
        <f t="shared" si="4"/>
        <v>0</v>
      </c>
      <c r="H29" s="57"/>
      <c r="I29" s="60"/>
      <c r="J29" s="51"/>
      <c r="K29" s="48">
        <f t="shared" si="5"/>
        <v>0</v>
      </c>
      <c r="L29" s="57"/>
      <c r="M29" s="60"/>
      <c r="N29" s="51"/>
      <c r="O29" s="46">
        <f t="shared" si="6"/>
        <v>0</v>
      </c>
      <c r="P29" s="57"/>
      <c r="Q29" s="60"/>
      <c r="R29" s="51"/>
      <c r="S29" s="48">
        <f t="shared" si="7"/>
        <v>0</v>
      </c>
      <c r="T29" s="54"/>
    </row>
    <row r="30" spans="1:20" ht="35.1" customHeight="1" thickBot="1" x14ac:dyDescent="0.35">
      <c r="A30" s="263"/>
      <c r="B30" s="266" t="s">
        <v>24</v>
      </c>
      <c r="C30" s="268"/>
      <c r="D30" s="58"/>
      <c r="E30" s="61"/>
      <c r="F30" s="50"/>
      <c r="G30" s="47">
        <f t="shared" si="4"/>
        <v>0</v>
      </c>
      <c r="H30" s="58"/>
      <c r="I30" s="61"/>
      <c r="J30" s="50"/>
      <c r="K30" s="49">
        <f t="shared" si="5"/>
        <v>0</v>
      </c>
      <c r="L30" s="58"/>
      <c r="M30" s="61"/>
      <c r="N30" s="50"/>
      <c r="O30" s="47">
        <f t="shared" si="6"/>
        <v>0</v>
      </c>
      <c r="P30" s="58"/>
      <c r="Q30" s="61"/>
      <c r="R30" s="50"/>
      <c r="S30" s="49">
        <f t="shared" si="7"/>
        <v>0</v>
      </c>
      <c r="T30" s="53">
        <f>+G30+K30+O30+S30</f>
        <v>0</v>
      </c>
    </row>
    <row r="31" spans="1:20" ht="35.1" customHeight="1" x14ac:dyDescent="0.3">
      <c r="A31" s="262" t="str">
        <f>paramètres!L22</f>
        <v>BIOWANZE</v>
      </c>
      <c r="B31" s="269" t="s">
        <v>16</v>
      </c>
      <c r="C31" s="270"/>
      <c r="D31" s="57"/>
      <c r="E31" s="60"/>
      <c r="F31" s="51"/>
      <c r="G31" s="46">
        <f t="shared" si="4"/>
        <v>0</v>
      </c>
      <c r="H31" s="57"/>
      <c r="I31" s="60"/>
      <c r="J31" s="51"/>
      <c r="K31" s="48">
        <f t="shared" si="5"/>
        <v>0</v>
      </c>
      <c r="L31" s="57"/>
      <c r="M31" s="60"/>
      <c r="N31" s="51"/>
      <c r="O31" s="46">
        <f t="shared" si="6"/>
        <v>0</v>
      </c>
      <c r="P31" s="57"/>
      <c r="Q31" s="60"/>
      <c r="R31" s="51"/>
      <c r="S31" s="48">
        <f t="shared" si="7"/>
        <v>0</v>
      </c>
      <c r="T31" s="54"/>
    </row>
    <row r="32" spans="1:20" ht="35.1" customHeight="1" thickBot="1" x14ac:dyDescent="0.35">
      <c r="A32" s="263"/>
      <c r="B32" s="266" t="s">
        <v>24</v>
      </c>
      <c r="C32" s="268"/>
      <c r="D32" s="58"/>
      <c r="E32" s="61"/>
      <c r="F32" s="50"/>
      <c r="G32" s="47">
        <f t="shared" si="4"/>
        <v>0</v>
      </c>
      <c r="H32" s="58"/>
      <c r="I32" s="61"/>
      <c r="J32" s="50"/>
      <c r="K32" s="49">
        <f t="shared" si="5"/>
        <v>0</v>
      </c>
      <c r="L32" s="58"/>
      <c r="M32" s="61"/>
      <c r="N32" s="50"/>
      <c r="O32" s="47">
        <f t="shared" si="6"/>
        <v>0</v>
      </c>
      <c r="P32" s="58"/>
      <c r="Q32" s="61"/>
      <c r="R32" s="50"/>
      <c r="S32" s="49">
        <f t="shared" si="7"/>
        <v>0</v>
      </c>
      <c r="T32" s="53">
        <f>+G32+K32+O32+S32</f>
        <v>0</v>
      </c>
    </row>
    <row r="33" spans="1:20" ht="35.1" customHeight="1" x14ac:dyDescent="0.3">
      <c r="A33" s="262" t="str">
        <f>paramètres!L24</f>
        <v>BOLT ENERGIE (BOLT)</v>
      </c>
      <c r="B33" s="269" t="s">
        <v>16</v>
      </c>
      <c r="C33" s="270"/>
      <c r="D33" s="57"/>
      <c r="E33" s="60"/>
      <c r="F33" s="51"/>
      <c r="G33" s="46">
        <f t="shared" si="4"/>
        <v>0</v>
      </c>
      <c r="H33" s="57"/>
      <c r="I33" s="60"/>
      <c r="J33" s="51"/>
      <c r="K33" s="48">
        <f t="shared" si="5"/>
        <v>0</v>
      </c>
      <c r="L33" s="57"/>
      <c r="M33" s="60"/>
      <c r="N33" s="51"/>
      <c r="O33" s="46">
        <f t="shared" si="6"/>
        <v>0</v>
      </c>
      <c r="P33" s="57"/>
      <c r="Q33" s="60"/>
      <c r="R33" s="51"/>
      <c r="S33" s="48">
        <f t="shared" si="7"/>
        <v>0</v>
      </c>
      <c r="T33" s="54"/>
    </row>
    <row r="34" spans="1:20" ht="35.1" customHeight="1" thickBot="1" x14ac:dyDescent="0.35">
      <c r="A34" s="263"/>
      <c r="B34" s="266" t="s">
        <v>24</v>
      </c>
      <c r="C34" s="268"/>
      <c r="D34" s="58"/>
      <c r="E34" s="61"/>
      <c r="F34" s="50"/>
      <c r="G34" s="47">
        <f t="shared" si="4"/>
        <v>0</v>
      </c>
      <c r="H34" s="58"/>
      <c r="I34" s="61"/>
      <c r="J34" s="50"/>
      <c r="K34" s="49">
        <f t="shared" si="5"/>
        <v>0</v>
      </c>
      <c r="L34" s="58"/>
      <c r="M34" s="61"/>
      <c r="N34" s="50"/>
      <c r="O34" s="47">
        <f t="shared" si="6"/>
        <v>0</v>
      </c>
      <c r="P34" s="58"/>
      <c r="Q34" s="61"/>
      <c r="R34" s="50"/>
      <c r="S34" s="49">
        <f t="shared" si="7"/>
        <v>0</v>
      </c>
      <c r="T34" s="53">
        <f>+G34+K34+O34+S34</f>
        <v>0</v>
      </c>
    </row>
    <row r="35" spans="1:20" ht="35.1" customHeight="1" x14ac:dyDescent="0.3">
      <c r="A35" s="262" t="str">
        <f>paramètres!L26</f>
        <v>BURGO ENERGIA</v>
      </c>
      <c r="B35" s="269" t="s">
        <v>16</v>
      </c>
      <c r="C35" s="270"/>
      <c r="D35" s="57"/>
      <c r="E35" s="60"/>
      <c r="F35" s="51"/>
      <c r="G35" s="46">
        <f t="shared" si="4"/>
        <v>0</v>
      </c>
      <c r="H35" s="57"/>
      <c r="I35" s="60"/>
      <c r="J35" s="51"/>
      <c r="K35" s="48">
        <f t="shared" si="5"/>
        <v>0</v>
      </c>
      <c r="L35" s="57"/>
      <c r="M35" s="60"/>
      <c r="N35" s="51"/>
      <c r="O35" s="46">
        <f t="shared" si="6"/>
        <v>0</v>
      </c>
      <c r="P35" s="57"/>
      <c r="Q35" s="60"/>
      <c r="R35" s="51"/>
      <c r="S35" s="48">
        <f t="shared" si="7"/>
        <v>0</v>
      </c>
      <c r="T35" s="54"/>
    </row>
    <row r="36" spans="1:20" ht="35.1" customHeight="1" thickBot="1" x14ac:dyDescent="0.35">
      <c r="A36" s="263"/>
      <c r="B36" s="266" t="s">
        <v>24</v>
      </c>
      <c r="C36" s="268"/>
      <c r="D36" s="58"/>
      <c r="E36" s="61"/>
      <c r="F36" s="50"/>
      <c r="G36" s="47">
        <f t="shared" si="4"/>
        <v>0</v>
      </c>
      <c r="H36" s="58"/>
      <c r="I36" s="61"/>
      <c r="J36" s="50"/>
      <c r="K36" s="49">
        <f t="shared" si="5"/>
        <v>0</v>
      </c>
      <c r="L36" s="58"/>
      <c r="M36" s="61"/>
      <c r="N36" s="50"/>
      <c r="O36" s="47">
        <f t="shared" si="6"/>
        <v>0</v>
      </c>
      <c r="P36" s="58"/>
      <c r="Q36" s="61"/>
      <c r="R36" s="50"/>
      <c r="S36" s="49">
        <f t="shared" si="7"/>
        <v>0</v>
      </c>
      <c r="T36" s="53">
        <f>+G36+K36+O36+S36</f>
        <v>0</v>
      </c>
    </row>
    <row r="37" spans="1:20" ht="35.1" customHeight="1" x14ac:dyDescent="0.3">
      <c r="A37" s="262" t="str">
        <f>paramètres!L28</f>
        <v>CALCAIRES AGRI ENERGIE</v>
      </c>
      <c r="B37" s="269" t="s">
        <v>16</v>
      </c>
      <c r="C37" s="270"/>
      <c r="D37" s="57"/>
      <c r="E37" s="60"/>
      <c r="F37" s="51"/>
      <c r="G37" s="46">
        <f t="shared" si="4"/>
        <v>0</v>
      </c>
      <c r="H37" s="57"/>
      <c r="I37" s="60"/>
      <c r="J37" s="51"/>
      <c r="K37" s="48">
        <f t="shared" si="5"/>
        <v>0</v>
      </c>
      <c r="L37" s="57"/>
      <c r="M37" s="60"/>
      <c r="N37" s="51"/>
      <c r="O37" s="46">
        <f t="shared" si="6"/>
        <v>0</v>
      </c>
      <c r="P37" s="57"/>
      <c r="Q37" s="60"/>
      <c r="R37" s="51"/>
      <c r="S37" s="48">
        <f t="shared" si="7"/>
        <v>0</v>
      </c>
      <c r="T37" s="54"/>
    </row>
    <row r="38" spans="1:20" ht="35.1" customHeight="1" thickBot="1" x14ac:dyDescent="0.35">
      <c r="A38" s="263"/>
      <c r="B38" s="266" t="s">
        <v>24</v>
      </c>
      <c r="C38" s="268"/>
      <c r="D38" s="58"/>
      <c r="E38" s="61"/>
      <c r="F38" s="50"/>
      <c r="G38" s="47">
        <f t="shared" si="4"/>
        <v>0</v>
      </c>
      <c r="H38" s="58"/>
      <c r="I38" s="61"/>
      <c r="J38" s="50"/>
      <c r="K38" s="49">
        <f t="shared" si="5"/>
        <v>0</v>
      </c>
      <c r="L38" s="58"/>
      <c r="M38" s="61"/>
      <c r="N38" s="50"/>
      <c r="O38" s="47">
        <f t="shared" si="6"/>
        <v>0</v>
      </c>
      <c r="P38" s="58"/>
      <c r="Q38" s="61"/>
      <c r="R38" s="50"/>
      <c r="S38" s="49">
        <f t="shared" si="7"/>
        <v>0</v>
      </c>
      <c r="T38" s="53">
        <f>+G38+K38+O38+S38</f>
        <v>0</v>
      </c>
    </row>
    <row r="39" spans="1:20" ht="35.1" customHeight="1" x14ac:dyDescent="0.3">
      <c r="A39" s="262" t="str">
        <f>paramètres!L30</f>
        <v>CHU DINANT GODINNE St ELISABETH-UCL-NAMUR</v>
      </c>
      <c r="B39" s="269" t="s">
        <v>16</v>
      </c>
      <c r="C39" s="270"/>
      <c r="D39" s="57"/>
      <c r="E39" s="60"/>
      <c r="F39" s="51"/>
      <c r="G39" s="46">
        <f t="shared" si="4"/>
        <v>0</v>
      </c>
      <c r="H39" s="57"/>
      <c r="I39" s="60"/>
      <c r="J39" s="51"/>
      <c r="K39" s="48">
        <f t="shared" si="5"/>
        <v>0</v>
      </c>
      <c r="L39" s="57"/>
      <c r="M39" s="60"/>
      <c r="N39" s="51"/>
      <c r="O39" s="46">
        <f t="shared" si="6"/>
        <v>0</v>
      </c>
      <c r="P39" s="57"/>
      <c r="Q39" s="60"/>
      <c r="R39" s="51"/>
      <c r="S39" s="48">
        <f t="shared" si="7"/>
        <v>0</v>
      </c>
      <c r="T39" s="54"/>
    </row>
    <row r="40" spans="1:20" ht="35.1" customHeight="1" thickBot="1" x14ac:dyDescent="0.35">
      <c r="A40" s="263"/>
      <c r="B40" s="266" t="s">
        <v>24</v>
      </c>
      <c r="C40" s="268"/>
      <c r="D40" s="58"/>
      <c r="E40" s="61"/>
      <c r="F40" s="50"/>
      <c r="G40" s="47">
        <f t="shared" si="4"/>
        <v>0</v>
      </c>
      <c r="H40" s="58"/>
      <c r="I40" s="61"/>
      <c r="J40" s="50"/>
      <c r="K40" s="49">
        <f t="shared" si="5"/>
        <v>0</v>
      </c>
      <c r="L40" s="58"/>
      <c r="M40" s="61"/>
      <c r="N40" s="50"/>
      <c r="O40" s="47">
        <f t="shared" si="6"/>
        <v>0</v>
      </c>
      <c r="P40" s="58"/>
      <c r="Q40" s="61"/>
      <c r="R40" s="50"/>
      <c r="S40" s="49">
        <f t="shared" si="7"/>
        <v>0</v>
      </c>
      <c r="T40" s="53">
        <f>+G40+K40+O40+S40</f>
        <v>0</v>
      </c>
    </row>
    <row r="41" spans="1:20" ht="35.1" customHeight="1" x14ac:dyDescent="0.3">
      <c r="A41" s="262" t="str">
        <f>paramètres!L32</f>
        <v>COCITER</v>
      </c>
      <c r="B41" s="269" t="s">
        <v>16</v>
      </c>
      <c r="C41" s="270"/>
      <c r="D41" s="60"/>
      <c r="E41" s="60"/>
      <c r="F41" s="51"/>
      <c r="G41" s="46">
        <f t="shared" si="4"/>
        <v>0</v>
      </c>
      <c r="H41" s="57"/>
      <c r="I41" s="60"/>
      <c r="J41" s="51"/>
      <c r="K41" s="48">
        <f t="shared" si="5"/>
        <v>0</v>
      </c>
      <c r="L41" s="57"/>
      <c r="M41" s="60"/>
      <c r="N41" s="51"/>
      <c r="O41" s="46">
        <f t="shared" si="6"/>
        <v>0</v>
      </c>
      <c r="P41" s="57"/>
      <c r="Q41" s="60"/>
      <c r="R41" s="51"/>
      <c r="S41" s="48">
        <f t="shared" si="7"/>
        <v>0</v>
      </c>
      <c r="T41" s="54"/>
    </row>
    <row r="42" spans="1:20" ht="35.1" customHeight="1" thickBot="1" x14ac:dyDescent="0.35">
      <c r="A42" s="263"/>
      <c r="B42" s="266" t="s">
        <v>24</v>
      </c>
      <c r="C42" s="268"/>
      <c r="D42" s="61"/>
      <c r="E42" s="61"/>
      <c r="F42" s="50"/>
      <c r="G42" s="47">
        <f t="shared" si="4"/>
        <v>0</v>
      </c>
      <c r="H42" s="58"/>
      <c r="I42" s="61"/>
      <c r="J42" s="50"/>
      <c r="K42" s="49">
        <f t="shared" si="5"/>
        <v>0</v>
      </c>
      <c r="L42" s="58"/>
      <c r="M42" s="61"/>
      <c r="N42" s="50"/>
      <c r="O42" s="47">
        <f t="shared" si="6"/>
        <v>0</v>
      </c>
      <c r="P42" s="58"/>
      <c r="Q42" s="61"/>
      <c r="R42" s="50"/>
      <c r="S42" s="49">
        <f t="shared" si="7"/>
        <v>0</v>
      </c>
      <c r="T42" s="53">
        <f>+G42+K42+O42+S42</f>
        <v>0</v>
      </c>
    </row>
    <row r="43" spans="1:20" ht="35.1" customHeight="1" x14ac:dyDescent="0.3">
      <c r="A43" s="262" t="str">
        <f>paramètres!L34</f>
        <v>COGENPAC BELGIUM</v>
      </c>
      <c r="B43" s="269" t="s">
        <v>16</v>
      </c>
      <c r="C43" s="270"/>
      <c r="D43" s="57"/>
      <c r="E43" s="60"/>
      <c r="F43" s="51"/>
      <c r="G43" s="46">
        <f t="shared" si="4"/>
        <v>0</v>
      </c>
      <c r="H43" s="57"/>
      <c r="I43" s="60"/>
      <c r="J43" s="51"/>
      <c r="K43" s="48">
        <f t="shared" si="5"/>
        <v>0</v>
      </c>
      <c r="L43" s="57"/>
      <c r="M43" s="60"/>
      <c r="N43" s="51"/>
      <c r="O43" s="46">
        <f t="shared" si="6"/>
        <v>0</v>
      </c>
      <c r="P43" s="57"/>
      <c r="Q43" s="60"/>
      <c r="R43" s="51"/>
      <c r="S43" s="152">
        <f t="shared" si="7"/>
        <v>0</v>
      </c>
      <c r="T43" s="54"/>
    </row>
    <row r="44" spans="1:20" ht="35.1" customHeight="1" thickBot="1" x14ac:dyDescent="0.35">
      <c r="A44" s="263"/>
      <c r="B44" s="266" t="s">
        <v>24</v>
      </c>
      <c r="C44" s="268"/>
      <c r="D44" s="58"/>
      <c r="E44" s="61"/>
      <c r="F44" s="50"/>
      <c r="G44" s="47">
        <f t="shared" si="4"/>
        <v>0</v>
      </c>
      <c r="H44" s="58"/>
      <c r="I44" s="61"/>
      <c r="J44" s="50"/>
      <c r="K44" s="49">
        <f t="shared" si="5"/>
        <v>0</v>
      </c>
      <c r="L44" s="58"/>
      <c r="M44" s="61"/>
      <c r="N44" s="50"/>
      <c r="O44" s="47">
        <f t="shared" si="6"/>
        <v>0</v>
      </c>
      <c r="P44" s="58"/>
      <c r="Q44" s="61"/>
      <c r="R44" s="50"/>
      <c r="S44" s="153">
        <f t="shared" si="7"/>
        <v>0</v>
      </c>
      <c r="T44" s="154">
        <f>+G44+K44+O44+S44</f>
        <v>0</v>
      </c>
    </row>
    <row r="45" spans="1:20" ht="35.1" customHeight="1" x14ac:dyDescent="0.3">
      <c r="A45" s="262" t="str">
        <f>paramètres!L36</f>
        <v>DANSKE COMMODITIES A/S</v>
      </c>
      <c r="B45" s="273" t="s">
        <v>16</v>
      </c>
      <c r="C45" s="274"/>
      <c r="D45" s="57"/>
      <c r="E45" s="60"/>
      <c r="F45" s="51"/>
      <c r="G45" s="46">
        <f t="shared" si="4"/>
        <v>0</v>
      </c>
      <c r="H45" s="57"/>
      <c r="I45" s="60"/>
      <c r="J45" s="51"/>
      <c r="K45" s="152">
        <f t="shared" si="5"/>
        <v>0</v>
      </c>
      <c r="L45" s="57"/>
      <c r="M45" s="60"/>
      <c r="N45" s="51"/>
      <c r="O45" s="46">
        <f t="shared" si="6"/>
        <v>0</v>
      </c>
      <c r="P45" s="57"/>
      <c r="Q45" s="60"/>
      <c r="R45" s="51"/>
      <c r="S45" s="152">
        <f t="shared" si="7"/>
        <v>0</v>
      </c>
      <c r="T45" s="155"/>
    </row>
    <row r="46" spans="1:20" ht="35.1" customHeight="1" thickBot="1" x14ac:dyDescent="0.35">
      <c r="A46" s="263"/>
      <c r="B46" s="275" t="s">
        <v>24</v>
      </c>
      <c r="C46" s="276"/>
      <c r="D46" s="58"/>
      <c r="E46" s="61"/>
      <c r="F46" s="50"/>
      <c r="G46" s="47">
        <f t="shared" si="4"/>
        <v>0</v>
      </c>
      <c r="H46" s="58"/>
      <c r="I46" s="61"/>
      <c r="J46" s="50"/>
      <c r="K46" s="153">
        <f t="shared" si="5"/>
        <v>0</v>
      </c>
      <c r="L46" s="58"/>
      <c r="M46" s="61"/>
      <c r="N46" s="50"/>
      <c r="O46" s="47">
        <f t="shared" si="6"/>
        <v>0</v>
      </c>
      <c r="P46" s="58"/>
      <c r="Q46" s="61"/>
      <c r="R46" s="50"/>
      <c r="S46" s="153">
        <f t="shared" si="7"/>
        <v>0</v>
      </c>
      <c r="T46" s="154">
        <f>+G46+K46+O46+S46</f>
        <v>0</v>
      </c>
    </row>
    <row r="47" spans="1:20" ht="35.1" customHeight="1" x14ac:dyDescent="0.3">
      <c r="A47" s="262" t="str">
        <f>paramètres!L38</f>
        <v>DATS 24</v>
      </c>
      <c r="B47" s="269" t="s">
        <v>16</v>
      </c>
      <c r="C47" s="270"/>
      <c r="D47" s="57"/>
      <c r="E47" s="60"/>
      <c r="F47" s="51"/>
      <c r="G47" s="46">
        <f t="shared" si="4"/>
        <v>0</v>
      </c>
      <c r="H47" s="57"/>
      <c r="I47" s="60"/>
      <c r="J47" s="51"/>
      <c r="K47" s="48">
        <f t="shared" si="5"/>
        <v>0</v>
      </c>
      <c r="L47" s="57"/>
      <c r="M47" s="60"/>
      <c r="N47" s="51"/>
      <c r="O47" s="46">
        <f t="shared" si="6"/>
        <v>0</v>
      </c>
      <c r="P47" s="57"/>
      <c r="Q47" s="60"/>
      <c r="R47" s="51"/>
      <c r="S47" s="152">
        <f t="shared" si="7"/>
        <v>0</v>
      </c>
      <c r="T47" s="155"/>
    </row>
    <row r="48" spans="1:20" ht="35.1" customHeight="1" thickBot="1" x14ac:dyDescent="0.35">
      <c r="A48" s="263"/>
      <c r="B48" s="266" t="s">
        <v>24</v>
      </c>
      <c r="C48" s="268"/>
      <c r="D48" s="58"/>
      <c r="E48" s="61"/>
      <c r="F48" s="50"/>
      <c r="G48" s="47">
        <f t="shared" si="4"/>
        <v>0</v>
      </c>
      <c r="H48" s="58"/>
      <c r="I48" s="61"/>
      <c r="J48" s="50"/>
      <c r="K48" s="49">
        <f t="shared" si="5"/>
        <v>0</v>
      </c>
      <c r="L48" s="58"/>
      <c r="M48" s="61"/>
      <c r="N48" s="50"/>
      <c r="O48" s="47">
        <f t="shared" si="6"/>
        <v>0</v>
      </c>
      <c r="P48" s="58"/>
      <c r="Q48" s="61"/>
      <c r="R48" s="50"/>
      <c r="S48" s="49">
        <f t="shared" si="7"/>
        <v>0</v>
      </c>
      <c r="T48" s="154">
        <f>+G48+K48+O48+S48</f>
        <v>0</v>
      </c>
    </row>
    <row r="49" spans="1:20" ht="35.1" customHeight="1" x14ac:dyDescent="0.3">
      <c r="A49" s="262" t="str">
        <f>paramètres!L40</f>
        <v xml:space="preserve">ECOFIX GAZ &amp; POWER </v>
      </c>
      <c r="B49" s="269" t="s">
        <v>16</v>
      </c>
      <c r="C49" s="270"/>
      <c r="D49" s="57"/>
      <c r="E49" s="60"/>
      <c r="F49" s="51"/>
      <c r="G49" s="46">
        <f t="shared" si="4"/>
        <v>0</v>
      </c>
      <c r="H49" s="57"/>
      <c r="I49" s="60"/>
      <c r="J49" s="51"/>
      <c r="K49" s="48">
        <f t="shared" si="5"/>
        <v>0</v>
      </c>
      <c r="L49" s="57"/>
      <c r="M49" s="60"/>
      <c r="N49" s="51"/>
      <c r="O49" s="46">
        <f t="shared" si="6"/>
        <v>0</v>
      </c>
      <c r="P49" s="57"/>
      <c r="Q49" s="60"/>
      <c r="R49" s="51"/>
      <c r="S49" s="48">
        <f t="shared" si="7"/>
        <v>0</v>
      </c>
      <c r="T49" s="54"/>
    </row>
    <row r="50" spans="1:20" ht="35.1" customHeight="1" thickBot="1" x14ac:dyDescent="0.35">
      <c r="A50" s="263"/>
      <c r="B50" s="266" t="s">
        <v>24</v>
      </c>
      <c r="C50" s="268"/>
      <c r="D50" s="58"/>
      <c r="E50" s="61"/>
      <c r="F50" s="50"/>
      <c r="G50" s="47">
        <f t="shared" si="4"/>
        <v>0</v>
      </c>
      <c r="H50" s="58"/>
      <c r="I50" s="61"/>
      <c r="J50" s="50"/>
      <c r="K50" s="49">
        <f t="shared" si="5"/>
        <v>0</v>
      </c>
      <c r="L50" s="58"/>
      <c r="M50" s="61"/>
      <c r="N50" s="50"/>
      <c r="O50" s="47">
        <f t="shared" si="6"/>
        <v>0</v>
      </c>
      <c r="P50" s="58"/>
      <c r="Q50" s="61"/>
      <c r="R50" s="50"/>
      <c r="S50" s="49">
        <f t="shared" si="7"/>
        <v>0</v>
      </c>
      <c r="T50" s="53">
        <f>+G50+K50+O50+S50</f>
        <v>0</v>
      </c>
    </row>
    <row r="51" spans="1:20" ht="35.1" customHeight="1" x14ac:dyDescent="0.3">
      <c r="A51" s="262" t="str">
        <f>paramètres!L42</f>
        <v>ECOPOWER</v>
      </c>
      <c r="B51" s="269" t="s">
        <v>16</v>
      </c>
      <c r="C51" s="270"/>
      <c r="D51" s="57"/>
      <c r="E51" s="60"/>
      <c r="F51" s="51"/>
      <c r="G51" s="46">
        <f t="shared" si="4"/>
        <v>0</v>
      </c>
      <c r="H51" s="57"/>
      <c r="I51" s="60"/>
      <c r="J51" s="51"/>
      <c r="K51" s="48">
        <f t="shared" si="5"/>
        <v>0</v>
      </c>
      <c r="L51" s="57"/>
      <c r="M51" s="60"/>
      <c r="N51" s="51"/>
      <c r="O51" s="46">
        <f t="shared" si="6"/>
        <v>0</v>
      </c>
      <c r="P51" s="57"/>
      <c r="Q51" s="60"/>
      <c r="R51" s="51"/>
      <c r="S51" s="48">
        <f t="shared" si="7"/>
        <v>0</v>
      </c>
      <c r="T51" s="54"/>
    </row>
    <row r="52" spans="1:20" ht="35.1" customHeight="1" thickBot="1" x14ac:dyDescent="0.35">
      <c r="A52" s="263"/>
      <c r="B52" s="266" t="s">
        <v>24</v>
      </c>
      <c r="C52" s="268"/>
      <c r="D52" s="58"/>
      <c r="E52" s="61"/>
      <c r="F52" s="50"/>
      <c r="G52" s="47">
        <f t="shared" si="4"/>
        <v>0</v>
      </c>
      <c r="H52" s="58"/>
      <c r="I52" s="61"/>
      <c r="J52" s="50"/>
      <c r="K52" s="49">
        <f t="shared" si="5"/>
        <v>0</v>
      </c>
      <c r="L52" s="58"/>
      <c r="M52" s="61"/>
      <c r="N52" s="50"/>
      <c r="O52" s="47">
        <f t="shared" si="6"/>
        <v>0</v>
      </c>
      <c r="P52" s="58"/>
      <c r="Q52" s="61"/>
      <c r="R52" s="50"/>
      <c r="S52" s="49">
        <f t="shared" si="7"/>
        <v>0</v>
      </c>
      <c r="T52" s="53">
        <f>+G52+K52+O52+S52</f>
        <v>0</v>
      </c>
    </row>
    <row r="53" spans="1:20" ht="35.1" customHeight="1" x14ac:dyDescent="0.3">
      <c r="A53" s="262" t="str">
        <f>paramètres!L44</f>
        <v>ELECTRABEL (ENGIE)</v>
      </c>
      <c r="B53" s="269" t="s">
        <v>16</v>
      </c>
      <c r="C53" s="270"/>
      <c r="D53" s="57"/>
      <c r="E53" s="60"/>
      <c r="F53" s="51"/>
      <c r="G53" s="46">
        <f t="shared" si="4"/>
        <v>0</v>
      </c>
      <c r="H53" s="57"/>
      <c r="I53" s="60"/>
      <c r="J53" s="51"/>
      <c r="K53" s="48">
        <f t="shared" si="5"/>
        <v>0</v>
      </c>
      <c r="L53" s="57"/>
      <c r="M53" s="60"/>
      <c r="N53" s="51"/>
      <c r="O53" s="46">
        <f t="shared" si="6"/>
        <v>0</v>
      </c>
      <c r="P53" s="57"/>
      <c r="Q53" s="60"/>
      <c r="R53" s="51"/>
      <c r="S53" s="48">
        <f t="shared" si="7"/>
        <v>0</v>
      </c>
      <c r="T53" s="54"/>
    </row>
    <row r="54" spans="1:20" ht="35.1" customHeight="1" thickBot="1" x14ac:dyDescent="0.35">
      <c r="A54" s="263"/>
      <c r="B54" s="266" t="s">
        <v>24</v>
      </c>
      <c r="C54" s="268"/>
      <c r="D54" s="58"/>
      <c r="E54" s="61"/>
      <c r="F54" s="50"/>
      <c r="G54" s="47">
        <f t="shared" si="4"/>
        <v>0</v>
      </c>
      <c r="H54" s="58"/>
      <c r="I54" s="61"/>
      <c r="J54" s="50"/>
      <c r="K54" s="49">
        <f t="shared" si="5"/>
        <v>0</v>
      </c>
      <c r="L54" s="58"/>
      <c r="M54" s="61"/>
      <c r="N54" s="50"/>
      <c r="O54" s="47">
        <f t="shared" si="6"/>
        <v>0</v>
      </c>
      <c r="P54" s="58"/>
      <c r="Q54" s="61"/>
      <c r="R54" s="50"/>
      <c r="S54" s="49">
        <f t="shared" si="7"/>
        <v>0</v>
      </c>
      <c r="T54" s="53">
        <f>+G54+K54+O54+S54</f>
        <v>0</v>
      </c>
    </row>
    <row r="55" spans="1:20" ht="35.1" customHeight="1" x14ac:dyDescent="0.3">
      <c r="A55" s="262" t="str">
        <f>paramètres!L46</f>
        <v>ELINDUS</v>
      </c>
      <c r="B55" s="269" t="s">
        <v>16</v>
      </c>
      <c r="C55" s="270"/>
      <c r="D55" s="57"/>
      <c r="E55" s="60"/>
      <c r="F55" s="51"/>
      <c r="G55" s="46">
        <f t="shared" si="4"/>
        <v>0</v>
      </c>
      <c r="H55" s="57"/>
      <c r="I55" s="60"/>
      <c r="J55" s="51"/>
      <c r="K55" s="48">
        <f t="shared" si="5"/>
        <v>0</v>
      </c>
      <c r="L55" s="57"/>
      <c r="M55" s="60"/>
      <c r="N55" s="51"/>
      <c r="O55" s="46">
        <f t="shared" si="6"/>
        <v>0</v>
      </c>
      <c r="P55" s="57"/>
      <c r="Q55" s="60"/>
      <c r="R55" s="51"/>
      <c r="S55" s="48">
        <f t="shared" si="7"/>
        <v>0</v>
      </c>
      <c r="T55" s="54"/>
    </row>
    <row r="56" spans="1:20" ht="35.1" customHeight="1" thickBot="1" x14ac:dyDescent="0.35">
      <c r="A56" s="263"/>
      <c r="B56" s="266" t="s">
        <v>24</v>
      </c>
      <c r="C56" s="268"/>
      <c r="D56" s="58"/>
      <c r="E56" s="61"/>
      <c r="F56" s="50"/>
      <c r="G56" s="47">
        <f t="shared" si="4"/>
        <v>0</v>
      </c>
      <c r="H56" s="58"/>
      <c r="I56" s="61"/>
      <c r="J56" s="50"/>
      <c r="K56" s="49">
        <f t="shared" si="5"/>
        <v>0</v>
      </c>
      <c r="L56" s="58"/>
      <c r="M56" s="61"/>
      <c r="N56" s="50"/>
      <c r="O56" s="47">
        <f t="shared" si="6"/>
        <v>0</v>
      </c>
      <c r="P56" s="58"/>
      <c r="Q56" s="61"/>
      <c r="R56" s="50"/>
      <c r="S56" s="49">
        <f t="shared" si="7"/>
        <v>0</v>
      </c>
      <c r="T56" s="53">
        <f>+G56+K56+O56+S56</f>
        <v>0</v>
      </c>
    </row>
    <row r="57" spans="1:20" ht="35.1" customHeight="1" x14ac:dyDescent="0.3">
      <c r="A57" s="262" t="str">
        <f>paramètres!L48</f>
        <v>ENECO BELGIUM</v>
      </c>
      <c r="B57" s="269" t="s">
        <v>16</v>
      </c>
      <c r="C57" s="270"/>
      <c r="D57" s="57"/>
      <c r="E57" s="60"/>
      <c r="F57" s="51"/>
      <c r="G57" s="46">
        <f t="shared" si="4"/>
        <v>0</v>
      </c>
      <c r="H57" s="57"/>
      <c r="I57" s="60"/>
      <c r="J57" s="51"/>
      <c r="K57" s="48">
        <f t="shared" si="5"/>
        <v>0</v>
      </c>
      <c r="L57" s="57"/>
      <c r="M57" s="60"/>
      <c r="N57" s="51"/>
      <c r="O57" s="46">
        <f t="shared" si="6"/>
        <v>0</v>
      </c>
      <c r="P57" s="57"/>
      <c r="Q57" s="60"/>
      <c r="R57" s="51"/>
      <c r="S57" s="48">
        <f t="shared" si="7"/>
        <v>0</v>
      </c>
      <c r="T57" s="54"/>
    </row>
    <row r="58" spans="1:20" ht="35.1" customHeight="1" thickBot="1" x14ac:dyDescent="0.35">
      <c r="A58" s="263"/>
      <c r="B58" s="266" t="s">
        <v>24</v>
      </c>
      <c r="C58" s="268"/>
      <c r="D58" s="58"/>
      <c r="E58" s="61"/>
      <c r="F58" s="50"/>
      <c r="G58" s="47">
        <f t="shared" si="4"/>
        <v>0</v>
      </c>
      <c r="H58" s="58"/>
      <c r="I58" s="61"/>
      <c r="J58" s="50"/>
      <c r="K58" s="49">
        <f t="shared" si="5"/>
        <v>0</v>
      </c>
      <c r="L58" s="58"/>
      <c r="M58" s="61"/>
      <c r="N58" s="50"/>
      <c r="O58" s="47">
        <f t="shared" si="6"/>
        <v>0</v>
      </c>
      <c r="P58" s="58"/>
      <c r="Q58" s="61"/>
      <c r="R58" s="50"/>
      <c r="S58" s="49">
        <f t="shared" si="7"/>
        <v>0</v>
      </c>
      <c r="T58" s="53">
        <f>+G58+K58+O58+S58</f>
        <v>0</v>
      </c>
    </row>
    <row r="59" spans="1:20" ht="35.1" customHeight="1" x14ac:dyDescent="0.3">
      <c r="A59" s="262" t="str">
        <f>paramètres!L50</f>
        <v>ENERDEAL SOLAR Invest II SA</v>
      </c>
      <c r="B59" s="269" t="s">
        <v>16</v>
      </c>
      <c r="C59" s="270"/>
      <c r="D59" s="57"/>
      <c r="E59" s="60"/>
      <c r="F59" s="51"/>
      <c r="G59" s="46">
        <f t="shared" si="4"/>
        <v>0</v>
      </c>
      <c r="H59" s="57"/>
      <c r="I59" s="60"/>
      <c r="J59" s="51"/>
      <c r="K59" s="48">
        <f t="shared" si="5"/>
        <v>0</v>
      </c>
      <c r="L59" s="57"/>
      <c r="M59" s="60"/>
      <c r="N59" s="51"/>
      <c r="O59" s="46">
        <f t="shared" si="6"/>
        <v>0</v>
      </c>
      <c r="P59" s="57"/>
      <c r="Q59" s="60"/>
      <c r="R59" s="51"/>
      <c r="S59" s="48">
        <f t="shared" si="7"/>
        <v>0</v>
      </c>
      <c r="T59" s="54"/>
    </row>
    <row r="60" spans="1:20" ht="35.1" customHeight="1" thickBot="1" x14ac:dyDescent="0.35">
      <c r="A60" s="263"/>
      <c r="B60" s="266" t="s">
        <v>24</v>
      </c>
      <c r="C60" s="268"/>
      <c r="D60" s="58"/>
      <c r="E60" s="61"/>
      <c r="F60" s="50"/>
      <c r="G60" s="47">
        <f t="shared" si="4"/>
        <v>0</v>
      </c>
      <c r="H60" s="58"/>
      <c r="I60" s="61"/>
      <c r="J60" s="50"/>
      <c r="K60" s="49">
        <f t="shared" si="5"/>
        <v>0</v>
      </c>
      <c r="L60" s="58"/>
      <c r="M60" s="61"/>
      <c r="N60" s="50"/>
      <c r="O60" s="47">
        <f t="shared" si="6"/>
        <v>0</v>
      </c>
      <c r="P60" s="58"/>
      <c r="Q60" s="61"/>
      <c r="R60" s="50"/>
      <c r="S60" s="49">
        <f t="shared" si="7"/>
        <v>0</v>
      </c>
      <c r="T60" s="53">
        <f>+G60+K60+O60+S60</f>
        <v>0</v>
      </c>
    </row>
    <row r="61" spans="1:20" ht="35.1" customHeight="1" x14ac:dyDescent="0.3">
      <c r="A61" s="262" t="str">
        <f>paramètres!L52</f>
        <v>ENERGIE.BE</v>
      </c>
      <c r="B61" s="269" t="s">
        <v>16</v>
      </c>
      <c r="C61" s="270"/>
      <c r="D61" s="57"/>
      <c r="E61" s="60"/>
      <c r="F61" s="51"/>
      <c r="G61" s="46">
        <f t="shared" si="4"/>
        <v>0</v>
      </c>
      <c r="H61" s="57"/>
      <c r="I61" s="60"/>
      <c r="J61" s="51"/>
      <c r="K61" s="48">
        <f t="shared" ref="K61:K80" si="8">SUM(H61:J61)</f>
        <v>0</v>
      </c>
      <c r="L61" s="57"/>
      <c r="M61" s="60"/>
      <c r="N61" s="51"/>
      <c r="O61" s="46">
        <f t="shared" ref="O61:O80" si="9">SUM(L61:N61)</f>
        <v>0</v>
      </c>
      <c r="P61" s="57"/>
      <c r="Q61" s="60"/>
      <c r="R61" s="51"/>
      <c r="S61" s="48">
        <f t="shared" ref="S61:S80" si="10">SUM(P61:R61)</f>
        <v>0</v>
      </c>
      <c r="T61" s="54"/>
    </row>
    <row r="62" spans="1:20" ht="35.1" customHeight="1" thickBot="1" x14ac:dyDescent="0.35">
      <c r="A62" s="263"/>
      <c r="B62" s="266" t="s">
        <v>24</v>
      </c>
      <c r="C62" s="268"/>
      <c r="D62" s="58"/>
      <c r="E62" s="61"/>
      <c r="F62" s="50"/>
      <c r="G62" s="47">
        <f t="shared" si="4"/>
        <v>0</v>
      </c>
      <c r="H62" s="58"/>
      <c r="I62" s="61"/>
      <c r="J62" s="50"/>
      <c r="K62" s="49">
        <f t="shared" si="8"/>
        <v>0</v>
      </c>
      <c r="L62" s="58"/>
      <c r="M62" s="61"/>
      <c r="N62" s="50"/>
      <c r="O62" s="47">
        <f t="shared" si="9"/>
        <v>0</v>
      </c>
      <c r="P62" s="58"/>
      <c r="Q62" s="61"/>
      <c r="R62" s="50"/>
      <c r="S62" s="49">
        <f t="shared" si="10"/>
        <v>0</v>
      </c>
      <c r="T62" s="53">
        <f>+G62+K62+O62+S62</f>
        <v>0</v>
      </c>
    </row>
    <row r="63" spans="1:20" ht="35.1" customHeight="1" x14ac:dyDescent="0.3">
      <c r="A63" s="262" t="str">
        <f>paramètres!L54</f>
        <v>ENERGY CLUSTER SA</v>
      </c>
      <c r="B63" s="269" t="s">
        <v>16</v>
      </c>
      <c r="C63" s="270"/>
      <c r="D63" s="57"/>
      <c r="E63" s="60"/>
      <c r="F63" s="51"/>
      <c r="G63" s="46">
        <f t="shared" si="4"/>
        <v>0</v>
      </c>
      <c r="H63" s="57"/>
      <c r="I63" s="60"/>
      <c r="J63" s="51"/>
      <c r="K63" s="48">
        <f t="shared" si="8"/>
        <v>0</v>
      </c>
      <c r="L63" s="57"/>
      <c r="M63" s="60"/>
      <c r="N63" s="51"/>
      <c r="O63" s="46">
        <f t="shared" si="9"/>
        <v>0</v>
      </c>
      <c r="P63" s="57"/>
      <c r="Q63" s="60"/>
      <c r="R63" s="51"/>
      <c r="S63" s="48">
        <f t="shared" si="10"/>
        <v>0</v>
      </c>
      <c r="T63" s="54"/>
    </row>
    <row r="64" spans="1:20" ht="35.1" customHeight="1" thickBot="1" x14ac:dyDescent="0.35">
      <c r="A64" s="263"/>
      <c r="B64" s="266" t="s">
        <v>24</v>
      </c>
      <c r="C64" s="268"/>
      <c r="D64" s="58"/>
      <c r="E64" s="61"/>
      <c r="F64" s="50"/>
      <c r="G64" s="47">
        <f t="shared" si="4"/>
        <v>0</v>
      </c>
      <c r="H64" s="58"/>
      <c r="I64" s="61"/>
      <c r="J64" s="50"/>
      <c r="K64" s="49">
        <f t="shared" si="8"/>
        <v>0</v>
      </c>
      <c r="L64" s="58"/>
      <c r="M64" s="61"/>
      <c r="N64" s="50"/>
      <c r="O64" s="47">
        <f t="shared" si="9"/>
        <v>0</v>
      </c>
      <c r="P64" s="58"/>
      <c r="Q64" s="61"/>
      <c r="R64" s="50"/>
      <c r="S64" s="49">
        <f t="shared" si="10"/>
        <v>0</v>
      </c>
      <c r="T64" s="53">
        <f>+G64+K64+O64+S64</f>
        <v>0</v>
      </c>
    </row>
    <row r="65" spans="1:20" ht="35.1" customHeight="1" x14ac:dyDescent="0.3">
      <c r="A65" s="262" t="str">
        <f>paramètres!L56</f>
        <v xml:space="preserve">ENERGYVISION </v>
      </c>
      <c r="B65" s="269" t="s">
        <v>16</v>
      </c>
      <c r="C65" s="270"/>
      <c r="D65" s="57"/>
      <c r="E65" s="60"/>
      <c r="F65" s="51"/>
      <c r="G65" s="46">
        <f t="shared" si="4"/>
        <v>0</v>
      </c>
      <c r="H65" s="57"/>
      <c r="I65" s="60"/>
      <c r="J65" s="51"/>
      <c r="K65" s="48">
        <f t="shared" si="8"/>
        <v>0</v>
      </c>
      <c r="L65" s="57"/>
      <c r="M65" s="60"/>
      <c r="N65" s="51"/>
      <c r="O65" s="46">
        <f t="shared" si="9"/>
        <v>0</v>
      </c>
      <c r="P65" s="57"/>
      <c r="Q65" s="60"/>
      <c r="R65" s="51"/>
      <c r="S65" s="48">
        <f t="shared" si="10"/>
        <v>0</v>
      </c>
      <c r="T65" s="54"/>
    </row>
    <row r="66" spans="1:20" ht="35.1" customHeight="1" thickBot="1" x14ac:dyDescent="0.35">
      <c r="A66" s="263"/>
      <c r="B66" s="266" t="s">
        <v>24</v>
      </c>
      <c r="C66" s="268"/>
      <c r="D66" s="58"/>
      <c r="E66" s="61"/>
      <c r="F66" s="50"/>
      <c r="G66" s="47">
        <f t="shared" si="4"/>
        <v>0</v>
      </c>
      <c r="H66" s="58"/>
      <c r="I66" s="61"/>
      <c r="J66" s="50"/>
      <c r="K66" s="49">
        <f t="shared" si="8"/>
        <v>0</v>
      </c>
      <c r="L66" s="58"/>
      <c r="M66" s="61"/>
      <c r="N66" s="50"/>
      <c r="O66" s="47">
        <f t="shared" si="9"/>
        <v>0</v>
      </c>
      <c r="P66" s="58"/>
      <c r="Q66" s="61"/>
      <c r="R66" s="50"/>
      <c r="S66" s="49">
        <f t="shared" si="10"/>
        <v>0</v>
      </c>
      <c r="T66" s="53">
        <f>+G66+K66+O66+S66</f>
        <v>0</v>
      </c>
    </row>
    <row r="67" spans="1:20" ht="35.1" customHeight="1" x14ac:dyDescent="0.3">
      <c r="A67" s="262" t="str">
        <f>paramètres!L58</f>
        <v xml:space="preserve">ENGIE SUN4BUSINESS </v>
      </c>
      <c r="B67" s="269" t="s">
        <v>16</v>
      </c>
      <c r="C67" s="270"/>
      <c r="D67" s="57"/>
      <c r="E67" s="60"/>
      <c r="F67" s="51"/>
      <c r="G67" s="46">
        <f t="shared" si="4"/>
        <v>0</v>
      </c>
      <c r="H67" s="57"/>
      <c r="I67" s="60"/>
      <c r="J67" s="51"/>
      <c r="K67" s="48">
        <f t="shared" si="8"/>
        <v>0</v>
      </c>
      <c r="L67" s="57"/>
      <c r="M67" s="60"/>
      <c r="N67" s="51"/>
      <c r="O67" s="46">
        <f t="shared" si="9"/>
        <v>0</v>
      </c>
      <c r="P67" s="57"/>
      <c r="Q67" s="60"/>
      <c r="R67" s="51"/>
      <c r="S67" s="48">
        <f t="shared" si="10"/>
        <v>0</v>
      </c>
      <c r="T67" s="54"/>
    </row>
    <row r="68" spans="1:20" ht="35.1" customHeight="1" thickBot="1" x14ac:dyDescent="0.35">
      <c r="A68" s="263"/>
      <c r="B68" s="266" t="s">
        <v>24</v>
      </c>
      <c r="C68" s="268"/>
      <c r="D68" s="58"/>
      <c r="E68" s="61"/>
      <c r="F68" s="50"/>
      <c r="G68" s="47">
        <f t="shared" si="4"/>
        <v>0</v>
      </c>
      <c r="H68" s="58"/>
      <c r="I68" s="61"/>
      <c r="J68" s="50"/>
      <c r="K68" s="49">
        <f t="shared" si="8"/>
        <v>0</v>
      </c>
      <c r="L68" s="58"/>
      <c r="M68" s="61"/>
      <c r="N68" s="50"/>
      <c r="O68" s="47">
        <f t="shared" si="9"/>
        <v>0</v>
      </c>
      <c r="P68" s="58"/>
      <c r="Q68" s="61"/>
      <c r="R68" s="50"/>
      <c r="S68" s="49">
        <f t="shared" si="10"/>
        <v>0</v>
      </c>
      <c r="T68" s="53">
        <f>+G68+K68+O68+S68</f>
        <v>0</v>
      </c>
    </row>
    <row r="69" spans="1:20" ht="35.1" customHeight="1" x14ac:dyDescent="0.3">
      <c r="A69" s="262" t="str">
        <f>paramètres!L60</f>
        <v>ENI SpA</v>
      </c>
      <c r="B69" s="269" t="s">
        <v>16</v>
      </c>
      <c r="C69" s="270"/>
      <c r="D69" s="57"/>
      <c r="E69" s="60"/>
      <c r="F69" s="51"/>
      <c r="G69" s="46">
        <f t="shared" si="4"/>
        <v>0</v>
      </c>
      <c r="H69" s="57"/>
      <c r="I69" s="60"/>
      <c r="J69" s="51"/>
      <c r="K69" s="48">
        <f t="shared" si="8"/>
        <v>0</v>
      </c>
      <c r="L69" s="57"/>
      <c r="M69" s="60"/>
      <c r="N69" s="51"/>
      <c r="O69" s="46">
        <f t="shared" si="9"/>
        <v>0</v>
      </c>
      <c r="P69" s="57"/>
      <c r="Q69" s="60"/>
      <c r="R69" s="51"/>
      <c r="S69" s="48">
        <f t="shared" si="10"/>
        <v>0</v>
      </c>
      <c r="T69" s="54"/>
    </row>
    <row r="70" spans="1:20" ht="35.1" customHeight="1" thickBot="1" x14ac:dyDescent="0.35">
      <c r="A70" s="263"/>
      <c r="B70" s="266" t="s">
        <v>24</v>
      </c>
      <c r="C70" s="268"/>
      <c r="D70" s="58"/>
      <c r="E70" s="61"/>
      <c r="F70" s="50"/>
      <c r="G70" s="47">
        <f t="shared" si="4"/>
        <v>0</v>
      </c>
      <c r="H70" s="58"/>
      <c r="I70" s="61"/>
      <c r="J70" s="50"/>
      <c r="K70" s="49">
        <f t="shared" si="8"/>
        <v>0</v>
      </c>
      <c r="L70" s="58"/>
      <c r="M70" s="61"/>
      <c r="N70" s="50"/>
      <c r="O70" s="47">
        <f t="shared" si="9"/>
        <v>0</v>
      </c>
      <c r="P70" s="58"/>
      <c r="Q70" s="61"/>
      <c r="R70" s="50"/>
      <c r="S70" s="49">
        <f t="shared" si="10"/>
        <v>0</v>
      </c>
      <c r="T70" s="53">
        <f>+G70+K70+O70+S70</f>
        <v>0</v>
      </c>
    </row>
    <row r="71" spans="1:20" ht="35.1" customHeight="1" x14ac:dyDescent="0.3">
      <c r="A71" s="262" t="str">
        <f>paramètres!L62</f>
        <v>ENWYSE BV (ex. SLIM MET ENERGIE BELGIË BV)</v>
      </c>
      <c r="B71" s="269" t="s">
        <v>16</v>
      </c>
      <c r="C71" s="270"/>
      <c r="D71" s="57"/>
      <c r="E71" s="60"/>
      <c r="F71" s="51"/>
      <c r="G71" s="46">
        <f t="shared" si="4"/>
        <v>0</v>
      </c>
      <c r="H71" s="57"/>
      <c r="I71" s="60"/>
      <c r="J71" s="51"/>
      <c r="K71" s="48">
        <f t="shared" si="8"/>
        <v>0</v>
      </c>
      <c r="L71" s="57"/>
      <c r="M71" s="60"/>
      <c r="N71" s="51"/>
      <c r="O71" s="46">
        <f t="shared" si="9"/>
        <v>0</v>
      </c>
      <c r="P71" s="57"/>
      <c r="Q71" s="60"/>
      <c r="R71" s="51"/>
      <c r="S71" s="48">
        <f t="shared" si="10"/>
        <v>0</v>
      </c>
      <c r="T71" s="54"/>
    </row>
    <row r="72" spans="1:20" ht="35.1" customHeight="1" thickBot="1" x14ac:dyDescent="0.35">
      <c r="A72" s="263"/>
      <c r="B72" s="266" t="s">
        <v>24</v>
      </c>
      <c r="C72" s="268"/>
      <c r="D72" s="58"/>
      <c r="E72" s="61"/>
      <c r="F72" s="50"/>
      <c r="G72" s="47">
        <f t="shared" si="4"/>
        <v>0</v>
      </c>
      <c r="H72" s="58"/>
      <c r="I72" s="61"/>
      <c r="J72" s="50"/>
      <c r="K72" s="49">
        <f t="shared" si="8"/>
        <v>0</v>
      </c>
      <c r="L72" s="58"/>
      <c r="M72" s="61"/>
      <c r="N72" s="50"/>
      <c r="O72" s="47">
        <f t="shared" si="9"/>
        <v>0</v>
      </c>
      <c r="P72" s="58"/>
      <c r="Q72" s="61"/>
      <c r="R72" s="50"/>
      <c r="S72" s="49">
        <f t="shared" si="10"/>
        <v>0</v>
      </c>
      <c r="T72" s="53">
        <f>+G72+K72+O72+S72</f>
        <v>0</v>
      </c>
    </row>
    <row r="73" spans="1:20" ht="35.1" customHeight="1" x14ac:dyDescent="0.3">
      <c r="A73" s="262" t="str">
        <f>paramètres!L64</f>
        <v>EOLY</v>
      </c>
      <c r="B73" s="269" t="s">
        <v>16</v>
      </c>
      <c r="C73" s="270"/>
      <c r="D73" s="57"/>
      <c r="E73" s="60"/>
      <c r="F73" s="51"/>
      <c r="G73" s="46">
        <f t="shared" si="4"/>
        <v>0</v>
      </c>
      <c r="H73" s="57"/>
      <c r="I73" s="60"/>
      <c r="J73" s="51"/>
      <c r="K73" s="48">
        <f t="shared" si="8"/>
        <v>0</v>
      </c>
      <c r="L73" s="57"/>
      <c r="M73" s="60"/>
      <c r="N73" s="51"/>
      <c r="O73" s="46">
        <f t="shared" si="9"/>
        <v>0</v>
      </c>
      <c r="P73" s="57"/>
      <c r="Q73" s="60"/>
      <c r="R73" s="51"/>
      <c r="S73" s="48">
        <f t="shared" si="10"/>
        <v>0</v>
      </c>
      <c r="T73" s="54"/>
    </row>
    <row r="74" spans="1:20" ht="35.1" customHeight="1" thickBot="1" x14ac:dyDescent="0.35">
      <c r="A74" s="263"/>
      <c r="B74" s="266" t="s">
        <v>24</v>
      </c>
      <c r="C74" s="268"/>
      <c r="D74" s="58"/>
      <c r="E74" s="61"/>
      <c r="F74" s="50"/>
      <c r="G74" s="47">
        <f t="shared" ref="G74:G80" si="11">SUM(D74:F74)</f>
        <v>0</v>
      </c>
      <c r="H74" s="58"/>
      <c r="I74" s="61"/>
      <c r="J74" s="50"/>
      <c r="K74" s="49">
        <f t="shared" si="8"/>
        <v>0</v>
      </c>
      <c r="L74" s="58"/>
      <c r="M74" s="61"/>
      <c r="N74" s="50"/>
      <c r="O74" s="47">
        <f t="shared" si="9"/>
        <v>0</v>
      </c>
      <c r="P74" s="58"/>
      <c r="Q74" s="61"/>
      <c r="R74" s="50"/>
      <c r="S74" s="49">
        <f t="shared" si="10"/>
        <v>0</v>
      </c>
      <c r="T74" s="53">
        <f>+G74+K74+O74+S74</f>
        <v>0</v>
      </c>
    </row>
    <row r="75" spans="1:20" ht="35.1" customHeight="1" x14ac:dyDescent="0.3">
      <c r="A75" s="262" t="str">
        <f>paramètres!L66</f>
        <v>FAIRWIND SA</v>
      </c>
      <c r="B75" s="264" t="s">
        <v>16</v>
      </c>
      <c r="C75" s="265"/>
      <c r="D75" s="57"/>
      <c r="E75" s="60"/>
      <c r="F75" s="51"/>
      <c r="G75" s="46">
        <f t="shared" ref="G75:G78" si="12">SUM(D75:F75)</f>
        <v>0</v>
      </c>
      <c r="H75" s="57"/>
      <c r="I75" s="60"/>
      <c r="J75" s="51"/>
      <c r="K75" s="48">
        <f t="shared" ref="K75:K78" si="13">SUM(H75:J75)</f>
        <v>0</v>
      </c>
      <c r="L75" s="57"/>
      <c r="M75" s="60"/>
      <c r="N75" s="51"/>
      <c r="O75" s="46">
        <f t="shared" ref="O75:O78" si="14">SUM(L75:N75)</f>
        <v>0</v>
      </c>
      <c r="P75" s="57"/>
      <c r="Q75" s="60"/>
      <c r="R75" s="51"/>
      <c r="S75" s="48">
        <f t="shared" ref="S75:S78" si="15">SUM(P75:R75)</f>
        <v>0</v>
      </c>
      <c r="T75" s="54"/>
    </row>
    <row r="76" spans="1:20" ht="35.1" customHeight="1" thickBot="1" x14ac:dyDescent="0.35">
      <c r="A76" s="263"/>
      <c r="B76" s="266" t="s">
        <v>24</v>
      </c>
      <c r="C76" s="267"/>
      <c r="D76" s="58"/>
      <c r="E76" s="61"/>
      <c r="F76" s="50"/>
      <c r="G76" s="47">
        <f t="shared" si="12"/>
        <v>0</v>
      </c>
      <c r="H76" s="58"/>
      <c r="I76" s="61"/>
      <c r="J76" s="50"/>
      <c r="K76" s="49">
        <f t="shared" si="13"/>
        <v>0</v>
      </c>
      <c r="L76" s="58"/>
      <c r="M76" s="61"/>
      <c r="N76" s="50"/>
      <c r="O76" s="47">
        <f t="shared" si="14"/>
        <v>0</v>
      </c>
      <c r="P76" s="58"/>
      <c r="Q76" s="61"/>
      <c r="R76" s="50"/>
      <c r="S76" s="49">
        <f t="shared" si="15"/>
        <v>0</v>
      </c>
      <c r="T76" s="53">
        <f>+G76+K76+O76+S76</f>
        <v>0</v>
      </c>
    </row>
    <row r="77" spans="1:20" ht="35.1" customHeight="1" x14ac:dyDescent="0.3">
      <c r="A77" s="262" t="str">
        <f>paramètres!L68</f>
        <v>GETEC ENERGIE</v>
      </c>
      <c r="B77" s="264" t="s">
        <v>16</v>
      </c>
      <c r="C77" s="265"/>
      <c r="D77" s="57"/>
      <c r="E77" s="60"/>
      <c r="F77" s="51"/>
      <c r="G77" s="46">
        <f t="shared" si="12"/>
        <v>0</v>
      </c>
      <c r="H77" s="57"/>
      <c r="I77" s="60"/>
      <c r="J77" s="51"/>
      <c r="K77" s="48">
        <f t="shared" si="13"/>
        <v>0</v>
      </c>
      <c r="L77" s="57"/>
      <c r="M77" s="60"/>
      <c r="N77" s="51"/>
      <c r="O77" s="46">
        <f t="shared" si="14"/>
        <v>0</v>
      </c>
      <c r="P77" s="57"/>
      <c r="Q77" s="60"/>
      <c r="R77" s="51"/>
      <c r="S77" s="48">
        <f t="shared" si="15"/>
        <v>0</v>
      </c>
      <c r="T77" s="54"/>
    </row>
    <row r="78" spans="1:20" ht="35.1" customHeight="1" thickBot="1" x14ac:dyDescent="0.35">
      <c r="A78" s="263"/>
      <c r="B78" s="266" t="s">
        <v>24</v>
      </c>
      <c r="C78" s="267"/>
      <c r="D78" s="58"/>
      <c r="E78" s="61"/>
      <c r="F78" s="50"/>
      <c r="G78" s="47">
        <f t="shared" si="12"/>
        <v>0</v>
      </c>
      <c r="H78" s="58"/>
      <c r="I78" s="61"/>
      <c r="J78" s="50"/>
      <c r="K78" s="49">
        <f t="shared" si="13"/>
        <v>0</v>
      </c>
      <c r="L78" s="58"/>
      <c r="M78" s="61"/>
      <c r="N78" s="50"/>
      <c r="O78" s="47">
        <f t="shared" si="14"/>
        <v>0</v>
      </c>
      <c r="P78" s="58"/>
      <c r="Q78" s="61"/>
      <c r="R78" s="50"/>
      <c r="S78" s="49">
        <f t="shared" si="15"/>
        <v>0</v>
      </c>
      <c r="T78" s="53">
        <f>+G78+K78+O78+S78</f>
        <v>0</v>
      </c>
    </row>
    <row r="79" spans="1:20" ht="35.1" customHeight="1" x14ac:dyDescent="0.3">
      <c r="A79" s="262" t="str">
        <f>paramètres!L70</f>
        <v>GREEN BELGIAN ENVIRONMENTAL SOLUTIONS  (GBES)</v>
      </c>
      <c r="B79" s="264" t="s">
        <v>16</v>
      </c>
      <c r="C79" s="265"/>
      <c r="D79" s="57"/>
      <c r="E79" s="60"/>
      <c r="F79" s="51"/>
      <c r="G79" s="46">
        <f t="shared" si="11"/>
        <v>0</v>
      </c>
      <c r="H79" s="57"/>
      <c r="I79" s="60"/>
      <c r="J79" s="51"/>
      <c r="K79" s="48">
        <f t="shared" si="8"/>
        <v>0</v>
      </c>
      <c r="L79" s="57"/>
      <c r="M79" s="60"/>
      <c r="N79" s="51"/>
      <c r="O79" s="46">
        <f t="shared" si="9"/>
        <v>0</v>
      </c>
      <c r="P79" s="57"/>
      <c r="Q79" s="60"/>
      <c r="R79" s="51"/>
      <c r="S79" s="48">
        <f t="shared" si="10"/>
        <v>0</v>
      </c>
      <c r="T79" s="54"/>
    </row>
    <row r="80" spans="1:20" ht="35.1" customHeight="1" thickBot="1" x14ac:dyDescent="0.35">
      <c r="A80" s="263"/>
      <c r="B80" s="266" t="s">
        <v>24</v>
      </c>
      <c r="C80" s="267"/>
      <c r="D80" s="58"/>
      <c r="E80" s="61"/>
      <c r="F80" s="50"/>
      <c r="G80" s="47">
        <f t="shared" si="11"/>
        <v>0</v>
      </c>
      <c r="H80" s="58"/>
      <c r="I80" s="61"/>
      <c r="J80" s="50"/>
      <c r="K80" s="49">
        <f t="shared" si="8"/>
        <v>0</v>
      </c>
      <c r="L80" s="58"/>
      <c r="M80" s="61"/>
      <c r="N80" s="50"/>
      <c r="O80" s="47">
        <f t="shared" si="9"/>
        <v>0</v>
      </c>
      <c r="P80" s="58"/>
      <c r="Q80" s="61"/>
      <c r="R80" s="50"/>
      <c r="S80" s="49">
        <f t="shared" si="10"/>
        <v>0</v>
      </c>
      <c r="T80" s="53">
        <f>+G80+K80+O80+S80</f>
        <v>0</v>
      </c>
    </row>
    <row r="81" spans="1:20" ht="35.1" customHeight="1" x14ac:dyDescent="0.3">
      <c r="A81" s="262" t="str">
        <f>paramètres!L72</f>
        <v>GREEN ENERGY SOLUTIONS INVEST  (GES)</v>
      </c>
      <c r="B81" s="264" t="s">
        <v>16</v>
      </c>
      <c r="C81" s="265"/>
      <c r="D81" s="57"/>
      <c r="E81" s="60"/>
      <c r="F81" s="51"/>
      <c r="G81" s="46">
        <f t="shared" ref="G81:G88" si="16">SUM(D81:F81)</f>
        <v>0</v>
      </c>
      <c r="H81" s="57"/>
      <c r="I81" s="60"/>
      <c r="J81" s="51"/>
      <c r="K81" s="48">
        <f t="shared" ref="K81:K88" si="17">SUM(H81:J81)</f>
        <v>0</v>
      </c>
      <c r="L81" s="57"/>
      <c r="M81" s="60"/>
      <c r="N81" s="51"/>
      <c r="O81" s="46">
        <f t="shared" ref="O81:O88" si="18">SUM(L81:N81)</f>
        <v>0</v>
      </c>
      <c r="P81" s="57"/>
      <c r="Q81" s="60"/>
      <c r="R81" s="51"/>
      <c r="S81" s="48">
        <f t="shared" ref="S81:S88" si="19">SUM(P81:R81)</f>
        <v>0</v>
      </c>
      <c r="T81" s="54"/>
    </row>
    <row r="82" spans="1:20" ht="35.1" customHeight="1" thickBot="1" x14ac:dyDescent="0.35">
      <c r="A82" s="263"/>
      <c r="B82" s="266" t="s">
        <v>24</v>
      </c>
      <c r="C82" s="267"/>
      <c r="D82" s="58"/>
      <c r="E82" s="61"/>
      <c r="F82" s="50"/>
      <c r="G82" s="47">
        <f t="shared" si="16"/>
        <v>0</v>
      </c>
      <c r="H82" s="58"/>
      <c r="I82" s="61"/>
      <c r="J82" s="50"/>
      <c r="K82" s="49">
        <f t="shared" si="17"/>
        <v>0</v>
      </c>
      <c r="L82" s="58"/>
      <c r="M82" s="61"/>
      <c r="N82" s="50"/>
      <c r="O82" s="47">
        <f t="shared" si="18"/>
        <v>0</v>
      </c>
      <c r="P82" s="58"/>
      <c r="Q82" s="61"/>
      <c r="R82" s="50"/>
      <c r="S82" s="49">
        <f t="shared" si="19"/>
        <v>0</v>
      </c>
      <c r="T82" s="53">
        <f>+G82+K82+O82+S82</f>
        <v>0</v>
      </c>
    </row>
    <row r="83" spans="1:20" ht="35.1" customHeight="1" x14ac:dyDescent="0.3">
      <c r="A83" s="262" t="str">
        <f>paramètres!L74</f>
        <v>GREEN FOR POWER  (ex. HELIOS)</v>
      </c>
      <c r="B83" s="264" t="s">
        <v>16</v>
      </c>
      <c r="C83" s="265"/>
      <c r="D83" s="57"/>
      <c r="E83" s="60"/>
      <c r="F83" s="51"/>
      <c r="G83" s="46">
        <f t="shared" si="16"/>
        <v>0</v>
      </c>
      <c r="H83" s="57"/>
      <c r="I83" s="60"/>
      <c r="J83" s="51"/>
      <c r="K83" s="48">
        <f t="shared" si="17"/>
        <v>0</v>
      </c>
      <c r="L83" s="57"/>
      <c r="M83" s="60"/>
      <c r="N83" s="51"/>
      <c r="O83" s="46">
        <f t="shared" si="18"/>
        <v>0</v>
      </c>
      <c r="P83" s="57"/>
      <c r="Q83" s="60"/>
      <c r="R83" s="51"/>
      <c r="S83" s="48">
        <f t="shared" si="19"/>
        <v>0</v>
      </c>
      <c r="T83" s="54"/>
    </row>
    <row r="84" spans="1:20" ht="35.1" customHeight="1" thickBot="1" x14ac:dyDescent="0.35">
      <c r="A84" s="263"/>
      <c r="B84" s="266" t="s">
        <v>24</v>
      </c>
      <c r="C84" s="267"/>
      <c r="D84" s="58"/>
      <c r="E84" s="61"/>
      <c r="F84" s="50"/>
      <c r="G84" s="47">
        <f t="shared" si="16"/>
        <v>0</v>
      </c>
      <c r="H84" s="58"/>
      <c r="I84" s="61"/>
      <c r="J84" s="50"/>
      <c r="K84" s="49">
        <f t="shared" si="17"/>
        <v>0</v>
      </c>
      <c r="L84" s="58"/>
      <c r="M84" s="61"/>
      <c r="N84" s="50"/>
      <c r="O84" s="47">
        <f t="shared" si="18"/>
        <v>0</v>
      </c>
      <c r="P84" s="58"/>
      <c r="Q84" s="61"/>
      <c r="R84" s="50"/>
      <c r="S84" s="49">
        <f t="shared" si="19"/>
        <v>0</v>
      </c>
      <c r="T84" s="53">
        <f>+G84+K84+O84+S84</f>
        <v>0</v>
      </c>
    </row>
    <row r="85" spans="1:20" ht="35.1" customHeight="1" x14ac:dyDescent="0.3">
      <c r="A85" s="262" t="str">
        <f>paramètres!L76</f>
        <v>GREEN4POWER</v>
      </c>
      <c r="B85" s="264" t="s">
        <v>16</v>
      </c>
      <c r="C85" s="265"/>
      <c r="D85" s="57"/>
      <c r="E85" s="60"/>
      <c r="F85" s="51"/>
      <c r="G85" s="46">
        <f t="shared" si="16"/>
        <v>0</v>
      </c>
      <c r="H85" s="57"/>
      <c r="I85" s="60"/>
      <c r="J85" s="51"/>
      <c r="K85" s="48">
        <f t="shared" si="17"/>
        <v>0</v>
      </c>
      <c r="L85" s="57"/>
      <c r="M85" s="60"/>
      <c r="N85" s="51"/>
      <c r="O85" s="46">
        <f t="shared" si="18"/>
        <v>0</v>
      </c>
      <c r="P85" s="57"/>
      <c r="Q85" s="60"/>
      <c r="R85" s="51"/>
      <c r="S85" s="48">
        <f t="shared" si="19"/>
        <v>0</v>
      </c>
      <c r="T85" s="54"/>
    </row>
    <row r="86" spans="1:20" ht="35.1" customHeight="1" thickBot="1" x14ac:dyDescent="0.35">
      <c r="A86" s="263"/>
      <c r="B86" s="266" t="s">
        <v>24</v>
      </c>
      <c r="C86" s="267"/>
      <c r="D86" s="58"/>
      <c r="E86" s="61"/>
      <c r="F86" s="50"/>
      <c r="G86" s="47">
        <f t="shared" si="16"/>
        <v>0</v>
      </c>
      <c r="H86" s="58"/>
      <c r="I86" s="61"/>
      <c r="J86" s="50"/>
      <c r="K86" s="49">
        <f t="shared" si="17"/>
        <v>0</v>
      </c>
      <c r="L86" s="58"/>
      <c r="M86" s="61"/>
      <c r="N86" s="50"/>
      <c r="O86" s="47">
        <f t="shared" si="18"/>
        <v>0</v>
      </c>
      <c r="P86" s="58"/>
      <c r="Q86" s="61"/>
      <c r="R86" s="50"/>
      <c r="S86" s="49">
        <f t="shared" si="19"/>
        <v>0</v>
      </c>
      <c r="T86" s="53">
        <f>+G86+K86+O86+S86</f>
        <v>0</v>
      </c>
    </row>
    <row r="87" spans="1:20" ht="35.1" customHeight="1" x14ac:dyDescent="0.3">
      <c r="A87" s="262" t="str">
        <f>paramètres!L78</f>
        <v>Gridlink SA</v>
      </c>
      <c r="B87" s="264" t="s">
        <v>16</v>
      </c>
      <c r="C87" s="265"/>
      <c r="D87" s="57"/>
      <c r="E87" s="60"/>
      <c r="F87" s="51"/>
      <c r="G87" s="46">
        <f t="shared" si="16"/>
        <v>0</v>
      </c>
      <c r="H87" s="57"/>
      <c r="I87" s="60"/>
      <c r="J87" s="51"/>
      <c r="K87" s="48">
        <f t="shared" si="17"/>
        <v>0</v>
      </c>
      <c r="L87" s="57"/>
      <c r="M87" s="60"/>
      <c r="N87" s="51"/>
      <c r="O87" s="46">
        <f t="shared" si="18"/>
        <v>0</v>
      </c>
      <c r="P87" s="57"/>
      <c r="Q87" s="60"/>
      <c r="R87" s="51"/>
      <c r="S87" s="48">
        <f t="shared" si="19"/>
        <v>0</v>
      </c>
      <c r="T87" s="54"/>
    </row>
    <row r="88" spans="1:20" ht="35.1" customHeight="1" thickBot="1" x14ac:dyDescent="0.35">
      <c r="A88" s="263"/>
      <c r="B88" s="266" t="s">
        <v>24</v>
      </c>
      <c r="C88" s="267"/>
      <c r="D88" s="58"/>
      <c r="E88" s="61"/>
      <c r="F88" s="50"/>
      <c r="G88" s="47">
        <f t="shared" si="16"/>
        <v>0</v>
      </c>
      <c r="H88" s="58"/>
      <c r="I88" s="61"/>
      <c r="J88" s="50"/>
      <c r="K88" s="49">
        <f t="shared" si="17"/>
        <v>0</v>
      </c>
      <c r="L88" s="58"/>
      <c r="M88" s="61"/>
      <c r="N88" s="50"/>
      <c r="O88" s="47">
        <f t="shared" si="18"/>
        <v>0</v>
      </c>
      <c r="P88" s="58"/>
      <c r="Q88" s="61"/>
      <c r="R88" s="50"/>
      <c r="S88" s="49">
        <f t="shared" si="19"/>
        <v>0</v>
      </c>
      <c r="T88" s="53">
        <f>+G88+K88+O88+S88</f>
        <v>0</v>
      </c>
    </row>
    <row r="89" spans="1:20" ht="35.1" customHeight="1" x14ac:dyDescent="0.3">
      <c r="A89" s="262" t="str">
        <f>paramètres!L80</f>
        <v>Ile solaire du Perlonjour</v>
      </c>
      <c r="B89" s="264" t="s">
        <v>16</v>
      </c>
      <c r="C89" s="265"/>
      <c r="D89" s="57"/>
      <c r="E89" s="60"/>
      <c r="F89" s="51"/>
      <c r="G89" s="46">
        <f t="shared" ref="G89:G90" si="20">SUM(D89:F89)</f>
        <v>0</v>
      </c>
      <c r="H89" s="57"/>
      <c r="I89" s="60"/>
      <c r="J89" s="51"/>
      <c r="K89" s="48">
        <f t="shared" ref="K89:K90" si="21">SUM(H89:J89)</f>
        <v>0</v>
      </c>
      <c r="L89" s="57"/>
      <c r="M89" s="60"/>
      <c r="N89" s="51"/>
      <c r="O89" s="46">
        <f t="shared" ref="O89:O90" si="22">SUM(L89:N89)</f>
        <v>0</v>
      </c>
      <c r="P89" s="57"/>
      <c r="Q89" s="60"/>
      <c r="R89" s="51"/>
      <c r="S89" s="48">
        <f t="shared" ref="S89:S90" si="23">SUM(P89:R89)</f>
        <v>0</v>
      </c>
      <c r="T89" s="54"/>
    </row>
    <row r="90" spans="1:20" ht="35.1" customHeight="1" thickBot="1" x14ac:dyDescent="0.35">
      <c r="A90" s="263"/>
      <c r="B90" s="266" t="s">
        <v>24</v>
      </c>
      <c r="C90" s="267"/>
      <c r="D90" s="58"/>
      <c r="E90" s="61"/>
      <c r="F90" s="50"/>
      <c r="G90" s="47">
        <f t="shared" si="20"/>
        <v>0</v>
      </c>
      <c r="H90" s="58"/>
      <c r="I90" s="61"/>
      <c r="J90" s="50"/>
      <c r="K90" s="49">
        <f t="shared" si="21"/>
        <v>0</v>
      </c>
      <c r="L90" s="58"/>
      <c r="M90" s="61"/>
      <c r="N90" s="50"/>
      <c r="O90" s="47">
        <f t="shared" si="22"/>
        <v>0</v>
      </c>
      <c r="P90" s="58"/>
      <c r="Q90" s="61"/>
      <c r="R90" s="50"/>
      <c r="S90" s="49">
        <f t="shared" si="23"/>
        <v>0</v>
      </c>
      <c r="T90" s="53">
        <f>+G90+K90+O90+S90</f>
        <v>0</v>
      </c>
    </row>
    <row r="91" spans="1:20" ht="35.1" customHeight="1" x14ac:dyDescent="0.3">
      <c r="A91" s="262" t="str">
        <f>paramètres!L82</f>
        <v>L'Oréal Libramont SA</v>
      </c>
      <c r="B91" s="264" t="s">
        <v>16</v>
      </c>
      <c r="C91" s="265"/>
      <c r="D91" s="57"/>
      <c r="E91" s="60"/>
      <c r="F91" s="51"/>
      <c r="G91" s="46">
        <f t="shared" ref="G91:G94" si="24">SUM(D91:F91)</f>
        <v>0</v>
      </c>
      <c r="H91" s="57"/>
      <c r="I91" s="60"/>
      <c r="J91" s="51"/>
      <c r="K91" s="48">
        <f t="shared" ref="K91:K94" si="25">SUM(H91:J91)</f>
        <v>0</v>
      </c>
      <c r="L91" s="57"/>
      <c r="M91" s="60"/>
      <c r="N91" s="51"/>
      <c r="O91" s="46">
        <f t="shared" ref="O91:O94" si="26">SUM(L91:N91)</f>
        <v>0</v>
      </c>
      <c r="P91" s="57"/>
      <c r="Q91" s="60"/>
      <c r="R91" s="51"/>
      <c r="S91" s="48">
        <f t="shared" ref="S91:S94" si="27">SUM(P91:R91)</f>
        <v>0</v>
      </c>
      <c r="T91" s="54"/>
    </row>
    <row r="92" spans="1:20" ht="35.1" customHeight="1" thickBot="1" x14ac:dyDescent="0.35">
      <c r="A92" s="263"/>
      <c r="B92" s="266" t="s">
        <v>24</v>
      </c>
      <c r="C92" s="267"/>
      <c r="D92" s="58"/>
      <c r="E92" s="61"/>
      <c r="F92" s="50"/>
      <c r="G92" s="47">
        <f t="shared" si="24"/>
        <v>0</v>
      </c>
      <c r="H92" s="58"/>
      <c r="I92" s="61"/>
      <c r="J92" s="50"/>
      <c r="K92" s="49">
        <f t="shared" si="25"/>
        <v>0</v>
      </c>
      <c r="L92" s="58"/>
      <c r="M92" s="61"/>
      <c r="N92" s="50"/>
      <c r="O92" s="47">
        <f t="shared" si="26"/>
        <v>0</v>
      </c>
      <c r="P92" s="58"/>
      <c r="Q92" s="61"/>
      <c r="R92" s="50"/>
      <c r="S92" s="49">
        <f t="shared" si="27"/>
        <v>0</v>
      </c>
      <c r="T92" s="53">
        <f>+G92+K92+O92+S92</f>
        <v>0</v>
      </c>
    </row>
    <row r="93" spans="1:20" ht="35.1" customHeight="1" x14ac:dyDescent="0.3">
      <c r="A93" s="262" t="str">
        <f>paramètres!L84</f>
        <v>LUMINUS</v>
      </c>
      <c r="B93" s="264" t="s">
        <v>16</v>
      </c>
      <c r="C93" s="265"/>
      <c r="D93" s="57"/>
      <c r="E93" s="60"/>
      <c r="F93" s="51"/>
      <c r="G93" s="46">
        <f t="shared" si="24"/>
        <v>0</v>
      </c>
      <c r="H93" s="57"/>
      <c r="I93" s="60"/>
      <c r="J93" s="51"/>
      <c r="K93" s="48">
        <f t="shared" si="25"/>
        <v>0</v>
      </c>
      <c r="L93" s="57"/>
      <c r="M93" s="60"/>
      <c r="N93" s="51"/>
      <c r="O93" s="46">
        <f t="shared" si="26"/>
        <v>0</v>
      </c>
      <c r="P93" s="57"/>
      <c r="Q93" s="60"/>
      <c r="R93" s="51"/>
      <c r="S93" s="48">
        <f t="shared" si="27"/>
        <v>0</v>
      </c>
      <c r="T93" s="54"/>
    </row>
    <row r="94" spans="1:20" ht="35.1" customHeight="1" thickBot="1" x14ac:dyDescent="0.35">
      <c r="A94" s="263"/>
      <c r="B94" s="266" t="s">
        <v>24</v>
      </c>
      <c r="C94" s="267"/>
      <c r="D94" s="58"/>
      <c r="E94" s="61"/>
      <c r="F94" s="50"/>
      <c r="G94" s="47">
        <f t="shared" si="24"/>
        <v>0</v>
      </c>
      <c r="H94" s="58"/>
      <c r="I94" s="61"/>
      <c r="J94" s="50"/>
      <c r="K94" s="49">
        <f t="shared" si="25"/>
        <v>0</v>
      </c>
      <c r="L94" s="58"/>
      <c r="M94" s="61"/>
      <c r="N94" s="50"/>
      <c r="O94" s="47">
        <f t="shared" si="26"/>
        <v>0</v>
      </c>
      <c r="P94" s="58"/>
      <c r="Q94" s="61"/>
      <c r="R94" s="50"/>
      <c r="S94" s="49">
        <f t="shared" si="27"/>
        <v>0</v>
      </c>
      <c r="T94" s="53">
        <f>+G94+K94+O94+S94</f>
        <v>0</v>
      </c>
    </row>
    <row r="95" spans="1:20" ht="35.1" customHeight="1" x14ac:dyDescent="0.3">
      <c r="A95" s="262" t="str">
        <f>paramètres!L86</f>
        <v>MYPOWER</v>
      </c>
      <c r="B95" s="264" t="s">
        <v>16</v>
      </c>
      <c r="C95" s="265"/>
      <c r="D95" s="57"/>
      <c r="E95" s="60"/>
      <c r="F95" s="51"/>
      <c r="G95" s="46">
        <f t="shared" ref="G95:G96" si="28">SUM(D95:F95)</f>
        <v>0</v>
      </c>
      <c r="H95" s="57"/>
      <c r="I95" s="60"/>
      <c r="J95" s="51"/>
      <c r="K95" s="48">
        <f t="shared" ref="K95:K96" si="29">SUM(H95:J95)</f>
        <v>0</v>
      </c>
      <c r="L95" s="57"/>
      <c r="M95" s="60"/>
      <c r="N95" s="51"/>
      <c r="O95" s="46">
        <f t="shared" ref="O95:O96" si="30">SUM(L95:N95)</f>
        <v>0</v>
      </c>
      <c r="P95" s="57"/>
      <c r="Q95" s="60"/>
      <c r="R95" s="51"/>
      <c r="S95" s="48">
        <f t="shared" ref="S95:S96" si="31">SUM(P95:R95)</f>
        <v>0</v>
      </c>
      <c r="T95" s="54"/>
    </row>
    <row r="96" spans="1:20" ht="35.1" customHeight="1" thickBot="1" x14ac:dyDescent="0.35">
      <c r="A96" s="263"/>
      <c r="B96" s="266" t="s">
        <v>24</v>
      </c>
      <c r="C96" s="267"/>
      <c r="D96" s="58"/>
      <c r="E96" s="61"/>
      <c r="F96" s="50"/>
      <c r="G96" s="47">
        <f t="shared" si="28"/>
        <v>0</v>
      </c>
      <c r="H96" s="58"/>
      <c r="I96" s="61"/>
      <c r="J96" s="50"/>
      <c r="K96" s="49">
        <f t="shared" si="29"/>
        <v>0</v>
      </c>
      <c r="L96" s="58"/>
      <c r="M96" s="61"/>
      <c r="N96" s="50"/>
      <c r="O96" s="47">
        <f t="shared" si="30"/>
        <v>0</v>
      </c>
      <c r="P96" s="58"/>
      <c r="Q96" s="61"/>
      <c r="R96" s="50"/>
      <c r="S96" s="49">
        <f t="shared" si="31"/>
        <v>0</v>
      </c>
      <c r="T96" s="53">
        <f>+G96+K96+O96+S96</f>
        <v>0</v>
      </c>
    </row>
    <row r="97" spans="1:20" ht="35.1" customHeight="1" x14ac:dyDescent="0.3">
      <c r="A97" s="262" t="str">
        <f>paramètres!L88</f>
        <v>NEXT KRAFTWERKE GmBH</v>
      </c>
      <c r="B97" s="264" t="s">
        <v>16</v>
      </c>
      <c r="C97" s="265"/>
      <c r="D97" s="57"/>
      <c r="E97" s="60"/>
      <c r="F97" s="51"/>
      <c r="G97" s="46">
        <f t="shared" ref="G97:G100" si="32">SUM(D97:F97)</f>
        <v>0</v>
      </c>
      <c r="H97" s="57"/>
      <c r="I97" s="60"/>
      <c r="J97" s="51"/>
      <c r="K97" s="48">
        <f t="shared" ref="K97:K100" si="33">SUM(H97:J97)</f>
        <v>0</v>
      </c>
      <c r="L97" s="57"/>
      <c r="M97" s="60"/>
      <c r="N97" s="51"/>
      <c r="O97" s="46">
        <f t="shared" ref="O97:O100" si="34">SUM(L97:N97)</f>
        <v>0</v>
      </c>
      <c r="P97" s="57"/>
      <c r="Q97" s="60"/>
      <c r="R97" s="51"/>
      <c r="S97" s="48">
        <f t="shared" ref="S97:S100" si="35">SUM(P97:R97)</f>
        <v>0</v>
      </c>
      <c r="T97" s="54"/>
    </row>
    <row r="98" spans="1:20" ht="35.1" customHeight="1" thickBot="1" x14ac:dyDescent="0.35">
      <c r="A98" s="263"/>
      <c r="B98" s="266" t="s">
        <v>24</v>
      </c>
      <c r="C98" s="267"/>
      <c r="D98" s="58"/>
      <c r="E98" s="61"/>
      <c r="F98" s="50"/>
      <c r="G98" s="47">
        <f t="shared" si="32"/>
        <v>0</v>
      </c>
      <c r="H98" s="58"/>
      <c r="I98" s="61"/>
      <c r="J98" s="50"/>
      <c r="K98" s="49">
        <f t="shared" si="33"/>
        <v>0</v>
      </c>
      <c r="L98" s="58"/>
      <c r="M98" s="61"/>
      <c r="N98" s="50"/>
      <c r="O98" s="47">
        <f t="shared" si="34"/>
        <v>0</v>
      </c>
      <c r="P98" s="58"/>
      <c r="Q98" s="61"/>
      <c r="R98" s="50"/>
      <c r="S98" s="49">
        <f t="shared" si="35"/>
        <v>0</v>
      </c>
      <c r="T98" s="53">
        <f>+G98+K98+O98+S98</f>
        <v>0</v>
      </c>
    </row>
    <row r="99" spans="1:20" ht="35.1" customHeight="1" x14ac:dyDescent="0.3">
      <c r="A99" s="262" t="str">
        <f>paramètres!L90</f>
        <v>OCTA+ ENERGIE</v>
      </c>
      <c r="B99" s="264" t="s">
        <v>16</v>
      </c>
      <c r="C99" s="265"/>
      <c r="D99" s="57"/>
      <c r="E99" s="60"/>
      <c r="F99" s="51"/>
      <c r="G99" s="46">
        <f t="shared" si="32"/>
        <v>0</v>
      </c>
      <c r="H99" s="57"/>
      <c r="I99" s="60"/>
      <c r="J99" s="51"/>
      <c r="K99" s="48">
        <f t="shared" si="33"/>
        <v>0</v>
      </c>
      <c r="L99" s="57"/>
      <c r="M99" s="60"/>
      <c r="N99" s="51"/>
      <c r="O99" s="46">
        <f t="shared" si="34"/>
        <v>0</v>
      </c>
      <c r="P99" s="57"/>
      <c r="Q99" s="60"/>
      <c r="R99" s="51"/>
      <c r="S99" s="48">
        <f t="shared" si="35"/>
        <v>0</v>
      </c>
      <c r="T99" s="54"/>
    </row>
    <row r="100" spans="1:20" ht="35.1" customHeight="1" thickBot="1" x14ac:dyDescent="0.35">
      <c r="A100" s="263"/>
      <c r="B100" s="266" t="s">
        <v>24</v>
      </c>
      <c r="C100" s="267"/>
      <c r="D100" s="58"/>
      <c r="E100" s="61"/>
      <c r="F100" s="50"/>
      <c r="G100" s="47">
        <f t="shared" si="32"/>
        <v>0</v>
      </c>
      <c r="H100" s="58"/>
      <c r="I100" s="61"/>
      <c r="J100" s="50"/>
      <c r="K100" s="49">
        <f t="shared" si="33"/>
        <v>0</v>
      </c>
      <c r="L100" s="58"/>
      <c r="M100" s="61"/>
      <c r="N100" s="50"/>
      <c r="O100" s="47">
        <f t="shared" si="34"/>
        <v>0</v>
      </c>
      <c r="P100" s="58"/>
      <c r="Q100" s="61"/>
      <c r="R100" s="50"/>
      <c r="S100" s="49">
        <f t="shared" si="35"/>
        <v>0</v>
      </c>
      <c r="T100" s="53">
        <f>+G100+K100+O100+S100</f>
        <v>0</v>
      </c>
    </row>
    <row r="101" spans="1:20" ht="35.1" customHeight="1" x14ac:dyDescent="0.3">
      <c r="A101" s="262" t="str">
        <f>paramètres!L92</f>
        <v>POWER ONLINE (ex. MEGA)</v>
      </c>
      <c r="B101" s="264" t="s">
        <v>16</v>
      </c>
      <c r="C101" s="265"/>
      <c r="D101" s="57"/>
      <c r="E101" s="60"/>
      <c r="F101" s="51"/>
      <c r="G101" s="46">
        <f t="shared" ref="G101:G102" si="36">SUM(D101:F101)</f>
        <v>0</v>
      </c>
      <c r="H101" s="57"/>
      <c r="I101" s="60"/>
      <c r="J101" s="51"/>
      <c r="K101" s="48">
        <f t="shared" ref="K101:K102" si="37">SUM(H101:J101)</f>
        <v>0</v>
      </c>
      <c r="L101" s="57"/>
      <c r="M101" s="60"/>
      <c r="N101" s="51"/>
      <c r="O101" s="46">
        <f t="shared" ref="O101:O102" si="38">SUM(L101:N101)</f>
        <v>0</v>
      </c>
      <c r="P101" s="57"/>
      <c r="Q101" s="60"/>
      <c r="R101" s="51"/>
      <c r="S101" s="48">
        <f t="shared" ref="S101:S102" si="39">SUM(P101:R101)</f>
        <v>0</v>
      </c>
      <c r="T101" s="54"/>
    </row>
    <row r="102" spans="1:20" ht="35.1" customHeight="1" thickBot="1" x14ac:dyDescent="0.35">
      <c r="A102" s="263"/>
      <c r="B102" s="266" t="s">
        <v>24</v>
      </c>
      <c r="C102" s="267"/>
      <c r="D102" s="58"/>
      <c r="E102" s="61"/>
      <c r="F102" s="50"/>
      <c r="G102" s="47">
        <f t="shared" si="36"/>
        <v>0</v>
      </c>
      <c r="H102" s="58"/>
      <c r="I102" s="61"/>
      <c r="J102" s="50"/>
      <c r="K102" s="49">
        <f t="shared" si="37"/>
        <v>0</v>
      </c>
      <c r="L102" s="58"/>
      <c r="M102" s="61"/>
      <c r="N102" s="50"/>
      <c r="O102" s="47">
        <f t="shared" si="38"/>
        <v>0</v>
      </c>
      <c r="P102" s="58"/>
      <c r="Q102" s="61"/>
      <c r="R102" s="50"/>
      <c r="S102" s="49">
        <f t="shared" si="39"/>
        <v>0</v>
      </c>
      <c r="T102" s="53">
        <f>+G102+K102+O102+S102</f>
        <v>0</v>
      </c>
    </row>
    <row r="103" spans="1:20" ht="35.1" customHeight="1" x14ac:dyDescent="0.3">
      <c r="A103" s="262" t="str">
        <f>paramètres!L94</f>
        <v>RABOTAGE ET SECHAGE DU BOIS  (RSB)</v>
      </c>
      <c r="B103" s="264" t="s">
        <v>16</v>
      </c>
      <c r="C103" s="265"/>
      <c r="D103" s="57"/>
      <c r="E103" s="60"/>
      <c r="F103" s="51"/>
      <c r="G103" s="46">
        <f t="shared" ref="G103:G112" si="40">SUM(D103:F103)</f>
        <v>0</v>
      </c>
      <c r="H103" s="57"/>
      <c r="I103" s="60"/>
      <c r="J103" s="51"/>
      <c r="K103" s="48">
        <f t="shared" ref="K103:K112" si="41">SUM(H103:J103)</f>
        <v>0</v>
      </c>
      <c r="L103" s="57"/>
      <c r="M103" s="60"/>
      <c r="N103" s="51"/>
      <c r="O103" s="46">
        <f t="shared" ref="O103:O112" si="42">SUM(L103:N103)</f>
        <v>0</v>
      </c>
      <c r="P103" s="57"/>
      <c r="Q103" s="60"/>
      <c r="R103" s="51"/>
      <c r="S103" s="48">
        <f t="shared" ref="S103:S112" si="43">SUM(P103:R103)</f>
        <v>0</v>
      </c>
      <c r="T103" s="54"/>
    </row>
    <row r="104" spans="1:20" ht="35.1" customHeight="1" thickBot="1" x14ac:dyDescent="0.35">
      <c r="A104" s="263"/>
      <c r="B104" s="266" t="s">
        <v>24</v>
      </c>
      <c r="C104" s="267"/>
      <c r="D104" s="58"/>
      <c r="E104" s="61"/>
      <c r="F104" s="50"/>
      <c r="G104" s="47">
        <f t="shared" si="40"/>
        <v>0</v>
      </c>
      <c r="H104" s="58"/>
      <c r="I104" s="61"/>
      <c r="J104" s="50"/>
      <c r="K104" s="49">
        <f t="shared" si="41"/>
        <v>0</v>
      </c>
      <c r="L104" s="58"/>
      <c r="M104" s="61"/>
      <c r="N104" s="50"/>
      <c r="O104" s="47">
        <f t="shared" si="42"/>
        <v>0</v>
      </c>
      <c r="P104" s="58"/>
      <c r="Q104" s="61"/>
      <c r="R104" s="50"/>
      <c r="S104" s="49">
        <f t="shared" si="43"/>
        <v>0</v>
      </c>
      <c r="T104" s="53">
        <f>+G104+K104+O104+S104</f>
        <v>0</v>
      </c>
    </row>
    <row r="105" spans="1:20" ht="35.1" customHeight="1" x14ac:dyDescent="0.3">
      <c r="A105" s="262" t="str">
        <f>paramètres!L96</f>
        <v>RWE SUPPLY&amp;TRADING</v>
      </c>
      <c r="B105" s="264" t="s">
        <v>16</v>
      </c>
      <c r="C105" s="265"/>
      <c r="D105" s="57"/>
      <c r="E105" s="60"/>
      <c r="F105" s="51"/>
      <c r="G105" s="46">
        <f t="shared" si="40"/>
        <v>0</v>
      </c>
      <c r="H105" s="57"/>
      <c r="I105" s="60"/>
      <c r="J105" s="51"/>
      <c r="K105" s="48">
        <f t="shared" si="41"/>
        <v>0</v>
      </c>
      <c r="L105" s="57"/>
      <c r="M105" s="60"/>
      <c r="N105" s="51"/>
      <c r="O105" s="46">
        <f t="shared" si="42"/>
        <v>0</v>
      </c>
      <c r="P105" s="57"/>
      <c r="Q105" s="60"/>
      <c r="R105" s="51"/>
      <c r="S105" s="48">
        <f t="shared" si="43"/>
        <v>0</v>
      </c>
      <c r="T105" s="54"/>
    </row>
    <row r="106" spans="1:20" ht="35.1" customHeight="1" thickBot="1" x14ac:dyDescent="0.35">
      <c r="A106" s="263"/>
      <c r="B106" s="266" t="s">
        <v>24</v>
      </c>
      <c r="C106" s="267"/>
      <c r="D106" s="58"/>
      <c r="E106" s="61"/>
      <c r="F106" s="50"/>
      <c r="G106" s="47">
        <f t="shared" si="40"/>
        <v>0</v>
      </c>
      <c r="H106" s="58"/>
      <c r="I106" s="61"/>
      <c r="J106" s="50"/>
      <c r="K106" s="49">
        <f t="shared" si="41"/>
        <v>0</v>
      </c>
      <c r="L106" s="58"/>
      <c r="M106" s="61"/>
      <c r="N106" s="50"/>
      <c r="O106" s="47">
        <f t="shared" si="42"/>
        <v>0</v>
      </c>
      <c r="P106" s="58"/>
      <c r="Q106" s="61"/>
      <c r="R106" s="50"/>
      <c r="S106" s="49">
        <f t="shared" si="43"/>
        <v>0</v>
      </c>
      <c r="T106" s="53">
        <f t="shared" ref="T106" si="44">+G106+K106+O106+S106</f>
        <v>0</v>
      </c>
    </row>
    <row r="107" spans="1:20" ht="35.1" customHeight="1" x14ac:dyDescent="0.3">
      <c r="A107" s="262" t="str">
        <f>paramètres!L98</f>
        <v>SCHOLT ENERGY NV (ex. SCHOLT ENERGY CONTROL NV)</v>
      </c>
      <c r="B107" s="264" t="s">
        <v>16</v>
      </c>
      <c r="C107" s="265"/>
      <c r="D107" s="57"/>
      <c r="E107" s="60"/>
      <c r="F107" s="51"/>
      <c r="G107" s="46">
        <f t="shared" si="40"/>
        <v>0</v>
      </c>
      <c r="H107" s="57"/>
      <c r="I107" s="60"/>
      <c r="J107" s="51"/>
      <c r="K107" s="48">
        <f t="shared" si="41"/>
        <v>0</v>
      </c>
      <c r="L107" s="57"/>
      <c r="M107" s="60"/>
      <c r="N107" s="51"/>
      <c r="O107" s="46">
        <f t="shared" si="42"/>
        <v>0</v>
      </c>
      <c r="P107" s="57"/>
      <c r="Q107" s="60"/>
      <c r="R107" s="51"/>
      <c r="S107" s="48">
        <f t="shared" si="43"/>
        <v>0</v>
      </c>
      <c r="T107" s="54"/>
    </row>
    <row r="108" spans="1:20" ht="35.1" customHeight="1" thickBot="1" x14ac:dyDescent="0.35">
      <c r="A108" s="263"/>
      <c r="B108" s="266" t="s">
        <v>24</v>
      </c>
      <c r="C108" s="267"/>
      <c r="D108" s="58"/>
      <c r="E108" s="61"/>
      <c r="F108" s="50"/>
      <c r="G108" s="47">
        <f t="shared" si="40"/>
        <v>0</v>
      </c>
      <c r="H108" s="58"/>
      <c r="I108" s="61"/>
      <c r="J108" s="50"/>
      <c r="K108" s="49">
        <f t="shared" si="41"/>
        <v>0</v>
      </c>
      <c r="L108" s="58"/>
      <c r="M108" s="61"/>
      <c r="N108" s="50"/>
      <c r="O108" s="47">
        <f t="shared" si="42"/>
        <v>0</v>
      </c>
      <c r="P108" s="58"/>
      <c r="Q108" s="61"/>
      <c r="R108" s="50"/>
      <c r="S108" s="49">
        <f t="shared" si="43"/>
        <v>0</v>
      </c>
      <c r="T108" s="53">
        <f t="shared" ref="T108" si="45">+G108+K108+O108+S108</f>
        <v>0</v>
      </c>
    </row>
    <row r="109" spans="1:20" ht="35.1" customHeight="1" x14ac:dyDescent="0.3">
      <c r="A109" s="390" t="str">
        <f>paramètres!L100</f>
        <v>SKYSIX SA</v>
      </c>
      <c r="B109" s="264" t="s">
        <v>16</v>
      </c>
      <c r="C109" s="265"/>
      <c r="D109" s="57"/>
      <c r="E109" s="60"/>
      <c r="F109" s="51"/>
      <c r="G109" s="46">
        <f t="shared" si="40"/>
        <v>0</v>
      </c>
      <c r="H109" s="57"/>
      <c r="I109" s="60"/>
      <c r="J109" s="51"/>
      <c r="K109" s="48">
        <f t="shared" si="41"/>
        <v>0</v>
      </c>
      <c r="L109" s="57"/>
      <c r="M109" s="60"/>
      <c r="N109" s="51"/>
      <c r="O109" s="46">
        <f t="shared" si="42"/>
        <v>0</v>
      </c>
      <c r="P109" s="57"/>
      <c r="Q109" s="60"/>
      <c r="R109" s="51"/>
      <c r="S109" s="48">
        <f t="shared" si="43"/>
        <v>0</v>
      </c>
      <c r="T109" s="54"/>
    </row>
    <row r="110" spans="1:20" ht="35.1" customHeight="1" thickBot="1" x14ac:dyDescent="0.35">
      <c r="A110" s="391"/>
      <c r="B110" s="266" t="s">
        <v>24</v>
      </c>
      <c r="C110" s="267"/>
      <c r="D110" s="58"/>
      <c r="E110" s="61"/>
      <c r="F110" s="50"/>
      <c r="G110" s="47">
        <f t="shared" si="40"/>
        <v>0</v>
      </c>
      <c r="H110" s="58"/>
      <c r="I110" s="61"/>
      <c r="J110" s="50"/>
      <c r="K110" s="49">
        <f t="shared" si="41"/>
        <v>0</v>
      </c>
      <c r="L110" s="58"/>
      <c r="M110" s="61"/>
      <c r="N110" s="50"/>
      <c r="O110" s="47">
        <f t="shared" si="42"/>
        <v>0</v>
      </c>
      <c r="P110" s="58"/>
      <c r="Q110" s="61"/>
      <c r="R110" s="50"/>
      <c r="S110" s="49">
        <f t="shared" si="43"/>
        <v>0</v>
      </c>
      <c r="T110" s="53">
        <f t="shared" ref="T110" si="46">+G110+K110+O110+S110</f>
        <v>0</v>
      </c>
    </row>
    <row r="111" spans="1:20" ht="35.1" customHeight="1" x14ac:dyDescent="0.3">
      <c r="A111" s="390" t="str">
        <f>paramètres!L102</f>
        <v>SKYSUN 2 SRL</v>
      </c>
      <c r="B111" s="264" t="s">
        <v>16</v>
      </c>
      <c r="C111" s="265"/>
      <c r="D111" s="57"/>
      <c r="E111" s="60"/>
      <c r="F111" s="51"/>
      <c r="G111" s="46">
        <f t="shared" si="40"/>
        <v>0</v>
      </c>
      <c r="H111" s="57"/>
      <c r="I111" s="60"/>
      <c r="J111" s="51"/>
      <c r="K111" s="48">
        <f t="shared" si="41"/>
        <v>0</v>
      </c>
      <c r="L111" s="57"/>
      <c r="M111" s="60"/>
      <c r="N111" s="51"/>
      <c r="O111" s="46">
        <f t="shared" si="42"/>
        <v>0</v>
      </c>
      <c r="P111" s="57"/>
      <c r="Q111" s="60"/>
      <c r="R111" s="51"/>
      <c r="S111" s="48">
        <f t="shared" si="43"/>
        <v>0</v>
      </c>
      <c r="T111" s="54"/>
    </row>
    <row r="112" spans="1:20" ht="35.1" customHeight="1" thickBot="1" x14ac:dyDescent="0.35">
      <c r="A112" s="391"/>
      <c r="B112" s="266" t="s">
        <v>24</v>
      </c>
      <c r="C112" s="267"/>
      <c r="D112" s="58"/>
      <c r="E112" s="61"/>
      <c r="F112" s="50"/>
      <c r="G112" s="47">
        <f t="shared" si="40"/>
        <v>0</v>
      </c>
      <c r="H112" s="58"/>
      <c r="I112" s="61"/>
      <c r="J112" s="50"/>
      <c r="K112" s="49">
        <f t="shared" si="41"/>
        <v>0</v>
      </c>
      <c r="L112" s="58"/>
      <c r="M112" s="61"/>
      <c r="N112" s="50"/>
      <c r="O112" s="47">
        <f t="shared" si="42"/>
        <v>0</v>
      </c>
      <c r="P112" s="58"/>
      <c r="Q112" s="61"/>
      <c r="R112" s="50"/>
      <c r="S112" s="49">
        <f t="shared" si="43"/>
        <v>0</v>
      </c>
      <c r="T112" s="53">
        <f t="shared" ref="T112" si="47">+G112+K112+O112+S112</f>
        <v>0</v>
      </c>
    </row>
    <row r="113" spans="1:20" ht="35.1" customHeight="1" outlineLevel="1" x14ac:dyDescent="0.3">
      <c r="A113" s="390" t="str">
        <f>paramètres!L104</f>
        <v>SOCIETE EUROPEENNE DE GESTION DE L'ENERGIE (SEGE)</v>
      </c>
      <c r="B113" s="264" t="s">
        <v>16</v>
      </c>
      <c r="C113" s="265"/>
      <c r="D113" s="57"/>
      <c r="E113" s="60"/>
      <c r="F113" s="51"/>
      <c r="G113" s="46">
        <f t="shared" ref="G113:G120" si="48">SUM(D113:F113)</f>
        <v>0</v>
      </c>
      <c r="H113" s="57"/>
      <c r="I113" s="60"/>
      <c r="J113" s="51"/>
      <c r="K113" s="48">
        <f t="shared" ref="K113:K120" si="49">SUM(H113:J113)</f>
        <v>0</v>
      </c>
      <c r="L113" s="57"/>
      <c r="M113" s="60"/>
      <c r="N113" s="51"/>
      <c r="O113" s="46">
        <f t="shared" ref="O113:O120" si="50">SUM(L113:N113)</f>
        <v>0</v>
      </c>
      <c r="P113" s="57"/>
      <c r="Q113" s="60"/>
      <c r="R113" s="51"/>
      <c r="S113" s="48">
        <f t="shared" ref="S113:S120" si="51">SUM(P113:R113)</f>
        <v>0</v>
      </c>
      <c r="T113" s="54"/>
    </row>
    <row r="114" spans="1:20" ht="35.1" customHeight="1" outlineLevel="1" thickBot="1" x14ac:dyDescent="0.35">
      <c r="A114" s="391"/>
      <c r="B114" s="266" t="s">
        <v>24</v>
      </c>
      <c r="C114" s="267"/>
      <c r="D114" s="58"/>
      <c r="E114" s="61"/>
      <c r="F114" s="50"/>
      <c r="G114" s="47">
        <f t="shared" si="48"/>
        <v>0</v>
      </c>
      <c r="H114" s="58"/>
      <c r="I114" s="61"/>
      <c r="J114" s="50"/>
      <c r="K114" s="49">
        <f t="shared" si="49"/>
        <v>0</v>
      </c>
      <c r="L114" s="58"/>
      <c r="M114" s="61"/>
      <c r="N114" s="50"/>
      <c r="O114" s="47">
        <f t="shared" si="50"/>
        <v>0</v>
      </c>
      <c r="P114" s="58"/>
      <c r="Q114" s="61"/>
      <c r="R114" s="50"/>
      <c r="S114" s="49">
        <f t="shared" si="51"/>
        <v>0</v>
      </c>
      <c r="T114" s="53">
        <f t="shared" ref="T114" si="52">+G114+K114+O114+S114</f>
        <v>0</v>
      </c>
    </row>
    <row r="115" spans="1:20" ht="35.1" customHeight="1" outlineLevel="1" x14ac:dyDescent="0.3">
      <c r="A115" s="390" t="str">
        <f>paramètres!L106</f>
        <v>SOLAR ROOF BE SA (ex. WEERTS ENERGY SA)</v>
      </c>
      <c r="B115" s="264" t="s">
        <v>16</v>
      </c>
      <c r="C115" s="265"/>
      <c r="D115" s="57"/>
      <c r="E115" s="60"/>
      <c r="F115" s="51"/>
      <c r="G115" s="46">
        <f t="shared" si="48"/>
        <v>0</v>
      </c>
      <c r="H115" s="57"/>
      <c r="I115" s="60"/>
      <c r="J115" s="51"/>
      <c r="K115" s="48">
        <f t="shared" si="49"/>
        <v>0</v>
      </c>
      <c r="L115" s="57"/>
      <c r="M115" s="60"/>
      <c r="N115" s="51"/>
      <c r="O115" s="46">
        <f t="shared" si="50"/>
        <v>0</v>
      </c>
      <c r="P115" s="57"/>
      <c r="Q115" s="60"/>
      <c r="R115" s="51"/>
      <c r="S115" s="48">
        <f t="shared" si="51"/>
        <v>0</v>
      </c>
      <c r="T115" s="54"/>
    </row>
    <row r="116" spans="1:20" ht="35.1" customHeight="1" outlineLevel="1" thickBot="1" x14ac:dyDescent="0.35">
      <c r="A116" s="391"/>
      <c r="B116" s="266" t="s">
        <v>24</v>
      </c>
      <c r="C116" s="267"/>
      <c r="D116" s="58"/>
      <c r="E116" s="61"/>
      <c r="F116" s="50"/>
      <c r="G116" s="47">
        <f t="shared" si="48"/>
        <v>0</v>
      </c>
      <c r="H116" s="58"/>
      <c r="I116" s="61"/>
      <c r="J116" s="50"/>
      <c r="K116" s="49">
        <f t="shared" si="49"/>
        <v>0</v>
      </c>
      <c r="L116" s="58"/>
      <c r="M116" s="61"/>
      <c r="N116" s="50"/>
      <c r="O116" s="47">
        <f t="shared" si="50"/>
        <v>0</v>
      </c>
      <c r="P116" s="58"/>
      <c r="Q116" s="61"/>
      <c r="R116" s="50"/>
      <c r="S116" s="49">
        <f t="shared" si="51"/>
        <v>0</v>
      </c>
      <c r="T116" s="53">
        <f t="shared" ref="T116" si="53">+G116+K116+O116+S116</f>
        <v>0</v>
      </c>
    </row>
    <row r="117" spans="1:20" ht="35.1" customHeight="1" outlineLevel="1" x14ac:dyDescent="0.3">
      <c r="A117" s="390" t="str">
        <f>paramètres!L108</f>
        <v>SOLARBUILD SRL (ex. ENERGYVISION)</v>
      </c>
      <c r="B117" s="264" t="s">
        <v>16</v>
      </c>
      <c r="C117" s="265"/>
      <c r="D117" s="57"/>
      <c r="E117" s="60"/>
      <c r="F117" s="51"/>
      <c r="G117" s="46">
        <f t="shared" si="48"/>
        <v>0</v>
      </c>
      <c r="H117" s="57"/>
      <c r="I117" s="60"/>
      <c r="J117" s="51"/>
      <c r="K117" s="48">
        <f t="shared" si="49"/>
        <v>0</v>
      </c>
      <c r="L117" s="57"/>
      <c r="M117" s="60"/>
      <c r="N117" s="51"/>
      <c r="O117" s="46">
        <f t="shared" si="50"/>
        <v>0</v>
      </c>
      <c r="P117" s="57"/>
      <c r="Q117" s="60"/>
      <c r="R117" s="51"/>
      <c r="S117" s="48">
        <f t="shared" si="51"/>
        <v>0</v>
      </c>
      <c r="T117" s="54"/>
    </row>
    <row r="118" spans="1:20" ht="35.1" customHeight="1" outlineLevel="1" thickBot="1" x14ac:dyDescent="0.35">
      <c r="A118" s="391"/>
      <c r="B118" s="266" t="s">
        <v>24</v>
      </c>
      <c r="C118" s="267"/>
      <c r="D118" s="58"/>
      <c r="E118" s="61"/>
      <c r="F118" s="50"/>
      <c r="G118" s="47">
        <f t="shared" si="48"/>
        <v>0</v>
      </c>
      <c r="H118" s="58"/>
      <c r="I118" s="61"/>
      <c r="J118" s="50"/>
      <c r="K118" s="49">
        <f t="shared" si="49"/>
        <v>0</v>
      </c>
      <c r="L118" s="58"/>
      <c r="M118" s="61"/>
      <c r="N118" s="50"/>
      <c r="O118" s="47">
        <f t="shared" si="50"/>
        <v>0</v>
      </c>
      <c r="P118" s="58"/>
      <c r="Q118" s="61"/>
      <c r="R118" s="50"/>
      <c r="S118" s="49">
        <f t="shared" si="51"/>
        <v>0</v>
      </c>
      <c r="T118" s="53">
        <f t="shared" ref="T118" si="54">+G118+K118+O118+S118</f>
        <v>0</v>
      </c>
    </row>
    <row r="119" spans="1:20" ht="35.1" customHeight="1" outlineLevel="1" x14ac:dyDescent="0.3">
      <c r="A119" s="390" t="str">
        <f>paramètres!L110</f>
        <v>TOTAL DIRECT ENERGIE SA</v>
      </c>
      <c r="B119" s="264" t="s">
        <v>16</v>
      </c>
      <c r="C119" s="265"/>
      <c r="D119" s="57"/>
      <c r="E119" s="60"/>
      <c r="F119" s="51"/>
      <c r="G119" s="46">
        <f t="shared" si="48"/>
        <v>0</v>
      </c>
      <c r="H119" s="57"/>
      <c r="I119" s="60"/>
      <c r="J119" s="51"/>
      <c r="K119" s="48">
        <f t="shared" si="49"/>
        <v>0</v>
      </c>
      <c r="L119" s="57"/>
      <c r="M119" s="60"/>
      <c r="N119" s="51"/>
      <c r="O119" s="46">
        <f t="shared" si="50"/>
        <v>0</v>
      </c>
      <c r="P119" s="57"/>
      <c r="Q119" s="60"/>
      <c r="R119" s="51"/>
      <c r="S119" s="48">
        <f t="shared" si="51"/>
        <v>0</v>
      </c>
      <c r="T119" s="54"/>
    </row>
    <row r="120" spans="1:20" ht="35.1" customHeight="1" outlineLevel="1" thickBot="1" x14ac:dyDescent="0.35">
      <c r="A120" s="391"/>
      <c r="B120" s="266" t="s">
        <v>24</v>
      </c>
      <c r="C120" s="267"/>
      <c r="D120" s="58"/>
      <c r="E120" s="61"/>
      <c r="F120" s="50"/>
      <c r="G120" s="47">
        <f t="shared" si="48"/>
        <v>0</v>
      </c>
      <c r="H120" s="58"/>
      <c r="I120" s="61"/>
      <c r="J120" s="50"/>
      <c r="K120" s="49">
        <f t="shared" si="49"/>
        <v>0</v>
      </c>
      <c r="L120" s="58"/>
      <c r="M120" s="61"/>
      <c r="N120" s="50"/>
      <c r="O120" s="47">
        <f t="shared" si="50"/>
        <v>0</v>
      </c>
      <c r="P120" s="58"/>
      <c r="Q120" s="61"/>
      <c r="R120" s="50"/>
      <c r="S120" s="49">
        <f t="shared" si="51"/>
        <v>0</v>
      </c>
      <c r="T120" s="53">
        <f t="shared" ref="T120" si="55">+G120+K120+O120+S120</f>
        <v>0</v>
      </c>
    </row>
    <row r="121" spans="1:20" ht="35.1" customHeight="1" outlineLevel="1" x14ac:dyDescent="0.3">
      <c r="A121" s="390" t="str">
        <f>paramètres!L112</f>
        <v xml:space="preserve">TOTALENERGIES GAS &amp; POWER WESTERN EUROPE (ex. TOTAL GAS &amp; POWER BELGIUM) </v>
      </c>
      <c r="B121" s="264" t="s">
        <v>16</v>
      </c>
      <c r="C121" s="265"/>
      <c r="D121" s="57"/>
      <c r="E121" s="60"/>
      <c r="F121" s="51"/>
      <c r="G121" s="46">
        <f t="shared" ref="G121:G140" si="56">SUM(D121:F121)</f>
        <v>0</v>
      </c>
      <c r="H121" s="57"/>
      <c r="I121" s="60"/>
      <c r="J121" s="51"/>
      <c r="K121" s="48">
        <f t="shared" ref="K121:K140" si="57">SUM(H121:J121)</f>
        <v>0</v>
      </c>
      <c r="L121" s="57"/>
      <c r="M121" s="60"/>
      <c r="N121" s="51"/>
      <c r="O121" s="46">
        <f t="shared" ref="O121:O140" si="58">SUM(L121:N121)</f>
        <v>0</v>
      </c>
      <c r="P121" s="57"/>
      <c r="Q121" s="60"/>
      <c r="R121" s="51"/>
      <c r="S121" s="48">
        <f t="shared" ref="S121:S140" si="59">SUM(P121:R121)</f>
        <v>0</v>
      </c>
      <c r="T121" s="54"/>
    </row>
    <row r="122" spans="1:20" ht="35.1" customHeight="1" outlineLevel="1" thickBot="1" x14ac:dyDescent="0.35">
      <c r="A122" s="391"/>
      <c r="B122" s="266" t="s">
        <v>24</v>
      </c>
      <c r="C122" s="267"/>
      <c r="D122" s="58"/>
      <c r="E122" s="61"/>
      <c r="F122" s="50"/>
      <c r="G122" s="47">
        <f t="shared" si="56"/>
        <v>0</v>
      </c>
      <c r="H122" s="58"/>
      <c r="I122" s="61"/>
      <c r="J122" s="50"/>
      <c r="K122" s="49">
        <f t="shared" si="57"/>
        <v>0</v>
      </c>
      <c r="L122" s="58"/>
      <c r="M122" s="61"/>
      <c r="N122" s="50"/>
      <c r="O122" s="47">
        <f t="shared" si="58"/>
        <v>0</v>
      </c>
      <c r="P122" s="58"/>
      <c r="Q122" s="61"/>
      <c r="R122" s="50"/>
      <c r="S122" s="49">
        <f t="shared" si="59"/>
        <v>0</v>
      </c>
      <c r="T122" s="53">
        <f t="shared" ref="T122" si="60">+G122+K122+O122+S122</f>
        <v>0</v>
      </c>
    </row>
    <row r="123" spans="1:20" ht="35.1" customHeight="1" outlineLevel="1" x14ac:dyDescent="0.3">
      <c r="A123" s="390" t="str">
        <f>paramètres!L114</f>
        <v>TOTALENERGIES POWER &amp; GAS BELGIUM (ex. LAMPIRIS)</v>
      </c>
      <c r="B123" s="264" t="s">
        <v>16</v>
      </c>
      <c r="C123" s="265"/>
      <c r="D123" s="57"/>
      <c r="E123" s="60"/>
      <c r="F123" s="51"/>
      <c r="G123" s="46">
        <f t="shared" si="56"/>
        <v>0</v>
      </c>
      <c r="H123" s="57"/>
      <c r="I123" s="60"/>
      <c r="J123" s="51"/>
      <c r="K123" s="48">
        <f t="shared" si="57"/>
        <v>0</v>
      </c>
      <c r="L123" s="57"/>
      <c r="M123" s="60"/>
      <c r="N123" s="51"/>
      <c r="O123" s="46">
        <f t="shared" si="58"/>
        <v>0</v>
      </c>
      <c r="P123" s="57"/>
      <c r="Q123" s="60"/>
      <c r="R123" s="51"/>
      <c r="S123" s="48">
        <f t="shared" si="59"/>
        <v>0</v>
      </c>
      <c r="T123" s="54"/>
    </row>
    <row r="124" spans="1:20" ht="35.1" customHeight="1" outlineLevel="1" thickBot="1" x14ac:dyDescent="0.35">
      <c r="A124" s="391"/>
      <c r="B124" s="266" t="s">
        <v>24</v>
      </c>
      <c r="C124" s="267"/>
      <c r="D124" s="58"/>
      <c r="E124" s="61"/>
      <c r="F124" s="50"/>
      <c r="G124" s="47">
        <f t="shared" si="56"/>
        <v>0</v>
      </c>
      <c r="H124" s="58"/>
      <c r="I124" s="61"/>
      <c r="J124" s="50"/>
      <c r="K124" s="49">
        <f t="shared" si="57"/>
        <v>0</v>
      </c>
      <c r="L124" s="58"/>
      <c r="M124" s="61"/>
      <c r="N124" s="50"/>
      <c r="O124" s="47">
        <f t="shared" si="58"/>
        <v>0</v>
      </c>
      <c r="P124" s="58"/>
      <c r="Q124" s="61"/>
      <c r="R124" s="50"/>
      <c r="S124" s="49">
        <f t="shared" si="59"/>
        <v>0</v>
      </c>
      <c r="T124" s="53">
        <f t="shared" ref="T124" si="61">+G124+K124+O124+S124</f>
        <v>0</v>
      </c>
    </row>
    <row r="125" spans="1:20" ht="35.1" customHeight="1" outlineLevel="1" x14ac:dyDescent="0.3">
      <c r="A125" s="390" t="str">
        <f>paramètres!L116</f>
        <v xml:space="preserve">TOTALENERGIES RENEWABLES DG BELGIUM ASSETCO 1 </v>
      </c>
      <c r="B125" s="264" t="s">
        <v>16</v>
      </c>
      <c r="C125" s="265"/>
      <c r="D125" s="57"/>
      <c r="E125" s="60"/>
      <c r="F125" s="51"/>
      <c r="G125" s="46">
        <f t="shared" si="56"/>
        <v>0</v>
      </c>
      <c r="H125" s="57"/>
      <c r="I125" s="60"/>
      <c r="J125" s="51"/>
      <c r="K125" s="48">
        <f t="shared" si="57"/>
        <v>0</v>
      </c>
      <c r="L125" s="57"/>
      <c r="M125" s="60"/>
      <c r="N125" s="51"/>
      <c r="O125" s="46">
        <f t="shared" si="58"/>
        <v>0</v>
      </c>
      <c r="P125" s="57"/>
      <c r="Q125" s="60"/>
      <c r="R125" s="51"/>
      <c r="S125" s="48">
        <f t="shared" si="59"/>
        <v>0</v>
      </c>
      <c r="T125" s="54"/>
    </row>
    <row r="126" spans="1:20" ht="35.1" customHeight="1" outlineLevel="1" thickBot="1" x14ac:dyDescent="0.35">
      <c r="A126" s="391"/>
      <c r="B126" s="266" t="s">
        <v>24</v>
      </c>
      <c r="C126" s="267"/>
      <c r="D126" s="58"/>
      <c r="E126" s="61"/>
      <c r="F126" s="50"/>
      <c r="G126" s="47">
        <f t="shared" si="56"/>
        <v>0</v>
      </c>
      <c r="H126" s="58"/>
      <c r="I126" s="61"/>
      <c r="J126" s="50"/>
      <c r="K126" s="49">
        <f t="shared" si="57"/>
        <v>0</v>
      </c>
      <c r="L126" s="58"/>
      <c r="M126" s="61"/>
      <c r="N126" s="50"/>
      <c r="O126" s="47">
        <f t="shared" si="58"/>
        <v>0</v>
      </c>
      <c r="P126" s="58"/>
      <c r="Q126" s="61"/>
      <c r="R126" s="50"/>
      <c r="S126" s="49">
        <f t="shared" si="59"/>
        <v>0</v>
      </c>
      <c r="T126" s="53">
        <f t="shared" ref="T126" si="62">+G126+K126+O126+S126</f>
        <v>0</v>
      </c>
    </row>
    <row r="127" spans="1:20" ht="35.1" customHeight="1" outlineLevel="1" x14ac:dyDescent="0.3">
      <c r="A127" s="390" t="str">
        <f>paramètres!L118</f>
        <v>TREVION</v>
      </c>
      <c r="B127" s="264" t="s">
        <v>16</v>
      </c>
      <c r="C127" s="265"/>
      <c r="D127" s="57"/>
      <c r="E127" s="60"/>
      <c r="F127" s="51"/>
      <c r="G127" s="46">
        <f t="shared" si="56"/>
        <v>0</v>
      </c>
      <c r="H127" s="57"/>
      <c r="I127" s="60"/>
      <c r="J127" s="51"/>
      <c r="K127" s="48">
        <f t="shared" si="57"/>
        <v>0</v>
      </c>
      <c r="L127" s="57"/>
      <c r="M127" s="60"/>
      <c r="N127" s="51"/>
      <c r="O127" s="46">
        <f t="shared" si="58"/>
        <v>0</v>
      </c>
      <c r="P127" s="57"/>
      <c r="Q127" s="60"/>
      <c r="R127" s="51"/>
      <c r="S127" s="48">
        <f t="shared" si="59"/>
        <v>0</v>
      </c>
      <c r="T127" s="54"/>
    </row>
    <row r="128" spans="1:20" ht="35.1" customHeight="1" outlineLevel="1" thickBot="1" x14ac:dyDescent="0.35">
      <c r="A128" s="391"/>
      <c r="B128" s="266" t="s">
        <v>24</v>
      </c>
      <c r="C128" s="267"/>
      <c r="D128" s="58"/>
      <c r="E128" s="61"/>
      <c r="F128" s="50"/>
      <c r="G128" s="47">
        <f t="shared" si="56"/>
        <v>0</v>
      </c>
      <c r="H128" s="58"/>
      <c r="I128" s="61"/>
      <c r="J128" s="50"/>
      <c r="K128" s="49">
        <f t="shared" si="57"/>
        <v>0</v>
      </c>
      <c r="L128" s="58"/>
      <c r="M128" s="61"/>
      <c r="N128" s="50"/>
      <c r="O128" s="47">
        <f t="shared" si="58"/>
        <v>0</v>
      </c>
      <c r="P128" s="58"/>
      <c r="Q128" s="61"/>
      <c r="R128" s="50"/>
      <c r="S128" s="49">
        <f t="shared" si="59"/>
        <v>0</v>
      </c>
      <c r="T128" s="53">
        <f t="shared" ref="T128" si="63">+G128+K128+O128+S128</f>
        <v>0</v>
      </c>
    </row>
    <row r="129" spans="1:21" ht="35.1" customHeight="1" outlineLevel="1" x14ac:dyDescent="0.3">
      <c r="A129" s="390" t="str">
        <f>paramètres!L120</f>
        <v>UKKO ENERGY SA</v>
      </c>
      <c r="B129" s="264" t="s">
        <v>16</v>
      </c>
      <c r="C129" s="265"/>
      <c r="D129" s="57"/>
      <c r="E129" s="60"/>
      <c r="F129" s="51"/>
      <c r="G129" s="46">
        <f t="shared" si="56"/>
        <v>0</v>
      </c>
      <c r="H129" s="57"/>
      <c r="I129" s="60"/>
      <c r="J129" s="51"/>
      <c r="K129" s="48">
        <f t="shared" si="57"/>
        <v>0</v>
      </c>
      <c r="L129" s="57"/>
      <c r="M129" s="60"/>
      <c r="N129" s="51"/>
      <c r="O129" s="46">
        <f t="shared" si="58"/>
        <v>0</v>
      </c>
      <c r="P129" s="57"/>
      <c r="Q129" s="60"/>
      <c r="R129" s="51"/>
      <c r="S129" s="48">
        <f t="shared" si="59"/>
        <v>0</v>
      </c>
      <c r="T129" s="54"/>
    </row>
    <row r="130" spans="1:21" ht="35.1" customHeight="1" outlineLevel="1" thickBot="1" x14ac:dyDescent="0.35">
      <c r="A130" s="391"/>
      <c r="B130" s="266" t="s">
        <v>24</v>
      </c>
      <c r="C130" s="267"/>
      <c r="D130" s="58"/>
      <c r="E130" s="61"/>
      <c r="F130" s="50"/>
      <c r="G130" s="47">
        <f t="shared" si="56"/>
        <v>0</v>
      </c>
      <c r="H130" s="58"/>
      <c r="I130" s="61"/>
      <c r="J130" s="50"/>
      <c r="K130" s="49">
        <f t="shared" si="57"/>
        <v>0</v>
      </c>
      <c r="L130" s="58"/>
      <c r="M130" s="61"/>
      <c r="N130" s="50"/>
      <c r="O130" s="47">
        <f t="shared" si="58"/>
        <v>0</v>
      </c>
      <c r="P130" s="58"/>
      <c r="Q130" s="61"/>
      <c r="R130" s="50"/>
      <c r="S130" s="49">
        <f t="shared" si="59"/>
        <v>0</v>
      </c>
      <c r="T130" s="53">
        <f t="shared" ref="T130" si="64">+G130+K130+O130+S130</f>
        <v>0</v>
      </c>
    </row>
    <row r="131" spans="1:21" ht="35.1" customHeight="1" outlineLevel="1" x14ac:dyDescent="0.3">
      <c r="A131" s="390" t="str">
        <f>paramètres!L122</f>
        <v>VENTIS SA</v>
      </c>
      <c r="B131" s="264" t="s">
        <v>16</v>
      </c>
      <c r="C131" s="265"/>
      <c r="D131" s="57"/>
      <c r="E131" s="60"/>
      <c r="F131" s="51"/>
      <c r="G131" s="46">
        <f t="shared" si="56"/>
        <v>0</v>
      </c>
      <c r="H131" s="57"/>
      <c r="I131" s="60"/>
      <c r="J131" s="51"/>
      <c r="K131" s="48">
        <f t="shared" si="57"/>
        <v>0</v>
      </c>
      <c r="L131" s="57"/>
      <c r="M131" s="60"/>
      <c r="N131" s="51"/>
      <c r="O131" s="46">
        <f t="shared" si="58"/>
        <v>0</v>
      </c>
      <c r="P131" s="57"/>
      <c r="Q131" s="60"/>
      <c r="R131" s="51"/>
      <c r="S131" s="48">
        <f t="shared" si="59"/>
        <v>0</v>
      </c>
      <c r="T131" s="54"/>
    </row>
    <row r="132" spans="1:21" ht="35.1" customHeight="1" outlineLevel="1" thickBot="1" x14ac:dyDescent="0.35">
      <c r="A132" s="391"/>
      <c r="B132" s="266" t="s">
        <v>24</v>
      </c>
      <c r="C132" s="267"/>
      <c r="D132" s="58"/>
      <c r="E132" s="61"/>
      <c r="F132" s="50"/>
      <c r="G132" s="47">
        <f t="shared" si="56"/>
        <v>0</v>
      </c>
      <c r="H132" s="58"/>
      <c r="I132" s="61"/>
      <c r="J132" s="50"/>
      <c r="K132" s="49">
        <f t="shared" si="57"/>
        <v>0</v>
      </c>
      <c r="L132" s="58"/>
      <c r="M132" s="61"/>
      <c r="N132" s="50"/>
      <c r="O132" s="47">
        <f t="shared" si="58"/>
        <v>0</v>
      </c>
      <c r="P132" s="58"/>
      <c r="Q132" s="61"/>
      <c r="R132" s="50"/>
      <c r="S132" s="49">
        <f t="shared" si="59"/>
        <v>0</v>
      </c>
      <c r="T132" s="53">
        <f t="shared" ref="T132" si="65">+G132+K132+O132+S132</f>
        <v>0</v>
      </c>
    </row>
    <row r="133" spans="1:21" ht="35.1" customHeight="1" outlineLevel="1" x14ac:dyDescent="0.3">
      <c r="A133" s="390" t="str">
        <f>paramètres!L124</f>
        <v xml:space="preserve">VENTS D'HOUYET </v>
      </c>
      <c r="B133" s="264" t="s">
        <v>16</v>
      </c>
      <c r="C133" s="265"/>
      <c r="D133" s="57"/>
      <c r="E133" s="60"/>
      <c r="F133" s="51"/>
      <c r="G133" s="46">
        <f t="shared" si="56"/>
        <v>0</v>
      </c>
      <c r="H133" s="57"/>
      <c r="I133" s="60"/>
      <c r="J133" s="51"/>
      <c r="K133" s="48">
        <f t="shared" si="57"/>
        <v>0</v>
      </c>
      <c r="L133" s="57"/>
      <c r="M133" s="60"/>
      <c r="N133" s="51"/>
      <c r="O133" s="46">
        <f t="shared" si="58"/>
        <v>0</v>
      </c>
      <c r="P133" s="57"/>
      <c r="Q133" s="60"/>
      <c r="R133" s="51"/>
      <c r="S133" s="48">
        <f t="shared" si="59"/>
        <v>0</v>
      </c>
      <c r="T133" s="54"/>
    </row>
    <row r="134" spans="1:21" ht="35.1" customHeight="1" outlineLevel="1" thickBot="1" x14ac:dyDescent="0.35">
      <c r="A134" s="391"/>
      <c r="B134" s="266" t="s">
        <v>24</v>
      </c>
      <c r="C134" s="267"/>
      <c r="D134" s="58"/>
      <c r="E134" s="61"/>
      <c r="F134" s="50"/>
      <c r="G134" s="47">
        <f t="shared" si="56"/>
        <v>0</v>
      </c>
      <c r="H134" s="58"/>
      <c r="I134" s="61"/>
      <c r="J134" s="50"/>
      <c r="K134" s="49">
        <f t="shared" si="57"/>
        <v>0</v>
      </c>
      <c r="L134" s="58"/>
      <c r="M134" s="61"/>
      <c r="N134" s="50"/>
      <c r="O134" s="47">
        <f t="shared" si="58"/>
        <v>0</v>
      </c>
      <c r="P134" s="58"/>
      <c r="Q134" s="61"/>
      <c r="R134" s="50"/>
      <c r="S134" s="49">
        <f t="shared" si="59"/>
        <v>0</v>
      </c>
      <c r="T134" s="53">
        <f t="shared" ref="T134" si="66">+G134+K134+O134+S134</f>
        <v>0</v>
      </c>
    </row>
    <row r="135" spans="1:21" ht="35.1" customHeight="1" outlineLevel="1" x14ac:dyDescent="0.3">
      <c r="A135" s="390" t="str">
        <f>paramètres!L126</f>
        <v>VLAAMS ENERGIEBEDRIJF</v>
      </c>
      <c r="B135" s="264" t="s">
        <v>16</v>
      </c>
      <c r="C135" s="265"/>
      <c r="D135" s="57"/>
      <c r="E135" s="60"/>
      <c r="F135" s="51"/>
      <c r="G135" s="46">
        <f t="shared" si="56"/>
        <v>0</v>
      </c>
      <c r="H135" s="57"/>
      <c r="I135" s="60"/>
      <c r="J135" s="51"/>
      <c r="K135" s="48">
        <f t="shared" si="57"/>
        <v>0</v>
      </c>
      <c r="L135" s="57"/>
      <c r="M135" s="60"/>
      <c r="N135" s="51"/>
      <c r="O135" s="46">
        <f t="shared" si="58"/>
        <v>0</v>
      </c>
      <c r="P135" s="57"/>
      <c r="Q135" s="60"/>
      <c r="R135" s="51"/>
      <c r="S135" s="48">
        <f t="shared" si="59"/>
        <v>0</v>
      </c>
      <c r="T135" s="54"/>
    </row>
    <row r="136" spans="1:21" ht="35.1" customHeight="1" outlineLevel="1" thickBot="1" x14ac:dyDescent="0.35">
      <c r="A136" s="391"/>
      <c r="B136" s="266" t="s">
        <v>24</v>
      </c>
      <c r="C136" s="267"/>
      <c r="D136" s="58"/>
      <c r="E136" s="61"/>
      <c r="F136" s="50"/>
      <c r="G136" s="47">
        <f t="shared" si="56"/>
        <v>0</v>
      </c>
      <c r="H136" s="58"/>
      <c r="I136" s="61"/>
      <c r="J136" s="50"/>
      <c r="K136" s="49">
        <f t="shared" si="57"/>
        <v>0</v>
      </c>
      <c r="L136" s="58"/>
      <c r="M136" s="61"/>
      <c r="N136" s="50"/>
      <c r="O136" s="47">
        <f t="shared" si="58"/>
        <v>0</v>
      </c>
      <c r="P136" s="58"/>
      <c r="Q136" s="61"/>
      <c r="R136" s="50"/>
      <c r="S136" s="49">
        <f t="shared" si="59"/>
        <v>0</v>
      </c>
      <c r="T136" s="53">
        <f t="shared" ref="T136" si="67">+G136+K136+O136+S136</f>
        <v>0</v>
      </c>
    </row>
    <row r="137" spans="1:21" ht="35.1" customHeight="1" outlineLevel="1" x14ac:dyDescent="0.3">
      <c r="A137" s="390" t="str">
        <f>paramètres!L128</f>
        <v>WEERTS LOGISTIC PARK BER 1</v>
      </c>
      <c r="B137" s="264" t="s">
        <v>16</v>
      </c>
      <c r="C137" s="265"/>
      <c r="D137" s="57"/>
      <c r="E137" s="60"/>
      <c r="F137" s="51"/>
      <c r="G137" s="46">
        <f t="shared" si="56"/>
        <v>0</v>
      </c>
      <c r="H137" s="57"/>
      <c r="I137" s="60"/>
      <c r="J137" s="51"/>
      <c r="K137" s="48">
        <f t="shared" si="57"/>
        <v>0</v>
      </c>
      <c r="L137" s="57"/>
      <c r="M137" s="60"/>
      <c r="N137" s="51"/>
      <c r="O137" s="46">
        <f t="shared" si="58"/>
        <v>0</v>
      </c>
      <c r="P137" s="57"/>
      <c r="Q137" s="60"/>
      <c r="R137" s="51"/>
      <c r="S137" s="48">
        <f t="shared" si="59"/>
        <v>0</v>
      </c>
      <c r="T137" s="54"/>
    </row>
    <row r="138" spans="1:21" ht="35.1" customHeight="1" outlineLevel="1" thickBot="1" x14ac:dyDescent="0.35">
      <c r="A138" s="391"/>
      <c r="B138" s="266" t="s">
        <v>24</v>
      </c>
      <c r="C138" s="267"/>
      <c r="D138" s="58"/>
      <c r="E138" s="61"/>
      <c r="F138" s="50"/>
      <c r="G138" s="47">
        <f t="shared" si="56"/>
        <v>0</v>
      </c>
      <c r="H138" s="58"/>
      <c r="I138" s="61"/>
      <c r="J138" s="50"/>
      <c r="K138" s="49">
        <f t="shared" si="57"/>
        <v>0</v>
      </c>
      <c r="L138" s="58"/>
      <c r="M138" s="61"/>
      <c r="N138" s="50"/>
      <c r="O138" s="47">
        <f t="shared" si="58"/>
        <v>0</v>
      </c>
      <c r="P138" s="58"/>
      <c r="Q138" s="61"/>
      <c r="R138" s="50"/>
      <c r="S138" s="49">
        <f t="shared" si="59"/>
        <v>0</v>
      </c>
      <c r="T138" s="53">
        <f t="shared" ref="T138" si="68">+G138+K138+O138+S138</f>
        <v>0</v>
      </c>
    </row>
    <row r="139" spans="1:21" ht="35.1" customHeight="1" outlineLevel="1" x14ac:dyDescent="0.3">
      <c r="A139" s="390" t="str">
        <f>paramètres!L130</f>
        <v xml:space="preserve">YUSO                                                                                        </v>
      </c>
      <c r="B139" s="264" t="s">
        <v>16</v>
      </c>
      <c r="C139" s="265"/>
      <c r="D139" s="57"/>
      <c r="E139" s="60"/>
      <c r="F139" s="51"/>
      <c r="G139" s="46">
        <f t="shared" si="56"/>
        <v>0</v>
      </c>
      <c r="H139" s="57"/>
      <c r="I139" s="60"/>
      <c r="J139" s="51"/>
      <c r="K139" s="48">
        <f t="shared" si="57"/>
        <v>0</v>
      </c>
      <c r="L139" s="57"/>
      <c r="M139" s="60"/>
      <c r="N139" s="51"/>
      <c r="O139" s="46">
        <f t="shared" si="58"/>
        <v>0</v>
      </c>
      <c r="P139" s="57"/>
      <c r="Q139" s="60"/>
      <c r="R139" s="51"/>
      <c r="S139" s="48">
        <f t="shared" si="59"/>
        <v>0</v>
      </c>
      <c r="T139" s="54"/>
    </row>
    <row r="140" spans="1:21" ht="35.1" customHeight="1" outlineLevel="1" thickBot="1" x14ac:dyDescent="0.35">
      <c r="A140" s="391"/>
      <c r="B140" s="266" t="s">
        <v>24</v>
      </c>
      <c r="C140" s="267"/>
      <c r="D140" s="58"/>
      <c r="E140" s="61"/>
      <c r="F140" s="50"/>
      <c r="G140" s="47">
        <f t="shared" si="56"/>
        <v>0</v>
      </c>
      <c r="H140" s="58"/>
      <c r="I140" s="61"/>
      <c r="J140" s="50"/>
      <c r="K140" s="49">
        <f t="shared" si="57"/>
        <v>0</v>
      </c>
      <c r="L140" s="58"/>
      <c r="M140" s="61"/>
      <c r="N140" s="50"/>
      <c r="O140" s="47">
        <f t="shared" si="58"/>
        <v>0</v>
      </c>
      <c r="P140" s="58"/>
      <c r="Q140" s="61"/>
      <c r="R140" s="50"/>
      <c r="S140" s="49">
        <f t="shared" si="59"/>
        <v>0</v>
      </c>
      <c r="T140" s="53">
        <f t="shared" ref="T140" si="69">+G140+K140+O140+S140</f>
        <v>0</v>
      </c>
    </row>
    <row r="141" spans="1:21" ht="35.1" customHeight="1" thickTop="1" thickBot="1" x14ac:dyDescent="0.35">
      <c r="A141" s="302" t="s">
        <v>7</v>
      </c>
      <c r="B141" s="304" t="s">
        <v>16</v>
      </c>
      <c r="C141" s="305"/>
      <c r="D141" s="59">
        <f>D11+D13+D15+D17+D19+D21+D23+D25+D27+D29+D31+D33+D35+D37+D39+D41+D43+D45+D47+D49+D51+D53+D55+D57+D59+D61+D63+D65+D67+D69+D71+D73+D75+D77+D79+D81+D83+D85+D87+D89+D91+D93+D95+D97+D99+D101+D103+D105+D107+D109+D111+D113+D115+D117+D119+D121+D123+D125+D127+D129+D131+D133+D135+D137+D139</f>
        <v>0</v>
      </c>
      <c r="E141" s="59">
        <f t="shared" ref="E141:F141" si="70">E11+E13+E15+E17+E19+E21+E23+E25+E27+E29+E31+E33+E35+E37+E39+E41+E43+E45+E47+E49+E51+E53+E55+E57+E59+E61+E63+E65+E67+E69+E71+E73+E75+E77+E79+E81+E83+E85+E87+E89+E91+E93+E95+E97+E99+E101+E103+E105+E107+E109+E111+E113+E115+E117+E119+E121+E123+E125+E127+E129+E131+E133+E135+E137+E139</f>
        <v>0</v>
      </c>
      <c r="F141" s="59">
        <f t="shared" si="70"/>
        <v>0</v>
      </c>
      <c r="G141" s="125">
        <f>D141+E141+F141</f>
        <v>0</v>
      </c>
      <c r="H141" s="59">
        <f>H11+H13+H15+H17+H19+H21+H23+H25+H27+H29+H31+H33+H35+H37+H39+H41+H43+H45+H47+H49+H51+H53+H55+H57+H59+H61+H63+H65+H67+H69+H71+H73+H75+H77+H79+H81+H83+H85+H87+H89+H91+H93+H95+H97+H99+H101+H103+H105+H107+H109+H111+H113+H115+H117+H119+H121+H123+H125+H127+H129+H131+H133+H135+H137+H139</f>
        <v>0</v>
      </c>
      <c r="I141" s="59">
        <f t="shared" ref="I141:J141" si="71">I11+I13+I15+I17+I19+I21+I23+I25+I27+I29+I31+I33+I35+I37+I39+I41+I43+I45+I47+I49+I51+I53+I55+I57+I59+I61+I63+I65+I67+I69+I71+I73+I75+I77+I79+I81+I83+I85+I87+I89+I91+I93+I95+I97+I99+I101+I103+I105+I107+I109+I111+I113+I115+I117+I119+I121+I123+I125+I127+I129+I131+I133+I135+I137+I139</f>
        <v>0</v>
      </c>
      <c r="J141" s="59">
        <f t="shared" si="71"/>
        <v>0</v>
      </c>
      <c r="K141" s="123">
        <f>H141+I141+J141</f>
        <v>0</v>
      </c>
      <c r="L141" s="59">
        <f>L11+L13+L15+L17+L19+L21+L23+L25+L27+L29+L31+L33+L35+L37+L39+L41+L43+L45+L47+L49+L51+L53+L55+L57+L59+L61+L63+L65+L67+L69+L71+L73+L75+L77+L79+L81+L83+L85+L87+L89+L91+L93+L95+L97+L99+L101+L103+L105+L107+L109+L111+L113+L115+L117+L119+L121+L123+L125+L127+L129+L131+L133+L135+L137+L139</f>
        <v>0</v>
      </c>
      <c r="M141" s="59">
        <f t="shared" ref="M141:N141" si="72">M11+M13+M15+M17+M19+M21+M23+M25+M27+M29+M31+M33+M35+M37+M39+M41+M43+M45+M47+M49+M51+M53+M55+M57+M59+M61+M63+M65+M67+M69+M71+M73+M75+M77+M79+M81+M83+M85+M87+M89+M91+M93+M95+M97+M99+M101+M103+M105+M107+M109+M111+M113+M115+M117+M119+M121+M123+M125+M127+M129+M131+M133+M135+M137+M139</f>
        <v>0</v>
      </c>
      <c r="N141" s="59">
        <f t="shared" si="72"/>
        <v>0</v>
      </c>
      <c r="O141" s="125">
        <f>L141+M141+N141</f>
        <v>0</v>
      </c>
      <c r="P141" s="59">
        <f>P11+P13+P15+P17+P19+P21+P23+P25+P27+P29+P31+P33+P35+P37+P39+P41+P43+P45+P47+P49+P51+P53+P55+P57+P59+P61+P63+P65+P67+P69+P71+P73+P75+P77+P79+P81+P83+P85+P87+P89+P91+P93+P95+P97+P99+P101+P103+P105+P107+P109+P111+P113+P115+P117+P119+P121+P123+P125+P127+P129+P131+P133+P135+P137+P139</f>
        <v>0</v>
      </c>
      <c r="Q141" s="59">
        <f t="shared" ref="Q141:R141" si="73">Q11+Q13+Q15+Q17+Q19+Q21+Q23+Q25+Q27+Q29+Q31+Q33+Q35+Q37+Q39+Q41+Q43+Q45+Q47+Q49+Q51+Q53+Q55+Q57+Q59+Q61+Q63+Q65+Q67+Q69+Q71+Q73+Q75+Q77+Q79+Q81+Q83+Q85+Q87+Q89+Q91+Q93+Q95+Q97+Q99+Q101+Q103+Q105+Q107+Q109+Q111+Q113+Q115+Q117+Q119+Q121+Q123+Q125+Q127+Q129+Q131+Q133+Q135+Q137+Q139</f>
        <v>0</v>
      </c>
      <c r="R141" s="59">
        <f t="shared" si="73"/>
        <v>0</v>
      </c>
      <c r="S141" s="123">
        <f>P141+Q141+R141</f>
        <v>0</v>
      </c>
      <c r="T141" s="149">
        <f>G141+K141+O141+S141</f>
        <v>0</v>
      </c>
      <c r="U141" s="148" t="s">
        <v>70</v>
      </c>
    </row>
    <row r="142" spans="1:21" ht="35.1" customHeight="1" thickTop="1" thickBot="1" x14ac:dyDescent="0.35">
      <c r="A142" s="303"/>
      <c r="B142" s="306" t="s">
        <v>24</v>
      </c>
      <c r="C142" s="307"/>
      <c r="D142" s="178">
        <f>D12+D14+D16+D18+D20+D22+D24+D26+D28+D30+D32+D34+D36+D38+D40+D42+D44+D46+D48+D50+D52+D54+D56+D58+D60+D62+D64+D66+D68+D70+D72+D74+D76+D78+D80+D82+D84+D86+D88+D90+D92+D94+D96+D98+D100+D102+D104+D106+D108+D110+D112+D114+D116+D118+D120+D122+D124+D126+D128+D130+D132+D134+D136+D138+D140</f>
        <v>0</v>
      </c>
      <c r="E142" s="178">
        <f t="shared" ref="E142:F142" si="74">E12+E14+E16+E18+E20+E22+E24+E26+E28+E30+E32+E34+E36+E38+E40+E42+E44+E46+E48+E50+E52+E54+E56+E58+E60+E62+E64+E66+E68+E70+E72+E74+E76+E78+E80+E82+E84+E86+E88+E90+E92+E94+E96+E98+E100+E102+E104+E106+E108+E110+E112+E114+E116+E118+E120+E122+E124+E126+E128+E130+E132+E134+E136+E138+E140</f>
        <v>0</v>
      </c>
      <c r="F142" s="178">
        <f t="shared" si="74"/>
        <v>0</v>
      </c>
      <c r="G142" s="126">
        <f>D142+E142+F142</f>
        <v>0</v>
      </c>
      <c r="H142" s="178">
        <f>H12+H14+H16+H18+H20+H22+H24+H26+H28+H30+H32+H34+H36+H38+H40+H42+H44+H46+H48+H50+H52+H54+H56+H58+H60+H62+H64+H66+H68+H70+H72+H74+H76+H78+H80+H82+H84+H86+H88+H90+H92+H94+H96+H98+H100+H102+H104+H106+H108+H110+H112+H114+H116+H118+H120+H122+H124+H126+H128+H130+H132+H134+H136+H138+H140</f>
        <v>0</v>
      </c>
      <c r="I142" s="178">
        <f t="shared" ref="I142:J142" si="75">I12+I14+I16+I18+I20+I22+I24+I26+I28+I30+I32+I34+I36+I38+I40+I42+I44+I46+I48+I50+I52+I54+I56+I58+I60+I62+I64+I66+I68+I70+I72+I74+I76+I78+I80+I82+I84+I86+I88+I90+I92+I94+I96+I98+I100+I102+I104+I106+I108+I110+I112+I114+I116+I118+I120+I122+I124+I126+I128+I130+I132+I134+I136+I138+I140</f>
        <v>0</v>
      </c>
      <c r="J142" s="178">
        <f t="shared" si="75"/>
        <v>0</v>
      </c>
      <c r="K142" s="124">
        <f>H142+I142+J142</f>
        <v>0</v>
      </c>
      <c r="L142" s="178">
        <f>L12+L14+L16+L18+L20+L22+L24+L26+L28+L30+L32+L34+L36+L38+L40+L42+L44+L46+L48+L50+L52+L54+L56+L58+L60+L62+L64+L66+L68+L70+L72+L74+L76+L78+L80+L82+L84+L86+L88+L90+L92+L94+L96+L98+L100+L102+L104+L106+L108+L110+L112+L114+L116+L118+L120+L122+L124+L126+L128+L130+L132+L134+L136+L138+L140</f>
        <v>0</v>
      </c>
      <c r="M142" s="178">
        <f t="shared" ref="M142:N142" si="76">M12+M14+M16+M18+M20+M22+M24+M26+M28+M30+M32+M34+M36+M38+M40+M42+M44+M46+M48+M50+M52+M54+M56+M58+M60+M62+M64+M66+M68+M70+M72+M74+M76+M78+M80+M82+M84+M86+M88+M90+M92+M94+M96+M98+M100+M102+M104+M106+M108+M110+M112+M114+M116+M118+M120+M122+M124+M126+M128+M130+M132+M134+M136+M138+M140</f>
        <v>0</v>
      </c>
      <c r="N142" s="178">
        <f t="shared" si="76"/>
        <v>0</v>
      </c>
      <c r="O142" s="126">
        <f>L142+M142+N142</f>
        <v>0</v>
      </c>
      <c r="P142" s="178">
        <f>P12+P14+P16+P18+P20+P22+P24+P26+P28+P30+P32+P34+P36+P38+P40+P42+P44+P46+P48+P50+P52+P54+P56+P58+P60+P62+P64+P66+P68+P70+P72+P74+P76+P78+P80+P82+P84+P86+P88+P90+P92+P94+P96+P98+P100+P102+P104+P106+P108+P110+P112+P114+P116+P118+P120+P122+P124+P126+P128+P130+P132+P134+P136+P138+P140</f>
        <v>0</v>
      </c>
      <c r="Q142" s="178">
        <f t="shared" ref="Q142:R142" si="77">Q12+Q14+Q16+Q18+Q20+Q22+Q24+Q26+Q28+Q30+Q32+Q34+Q36+Q38+Q40+Q42+Q44+Q46+Q48+Q50+Q52+Q54+Q56+Q58+Q60+Q62+Q64+Q66+Q68+Q70+Q72+Q74+Q76+Q78+Q80+Q82+Q84+Q86+Q88+Q90+Q92+Q94+Q96+Q98+Q100+Q102+Q104+Q106+Q108+Q110+Q112+Q114+Q116+Q118+Q120+Q122+Q124+Q126+Q128+Q130+Q132+Q134+Q136+Q138+Q140</f>
        <v>0</v>
      </c>
      <c r="R142" s="178">
        <f t="shared" si="77"/>
        <v>0</v>
      </c>
      <c r="S142" s="124">
        <f>P142+Q142+R142</f>
        <v>0</v>
      </c>
      <c r="T142" s="131">
        <f>G142+K142+O142+S142</f>
        <v>0</v>
      </c>
    </row>
    <row r="143" spans="1:21" ht="32.25" customHeight="1" thickTop="1" x14ac:dyDescent="0.3">
      <c r="A143" s="298" t="s">
        <v>17</v>
      </c>
      <c r="B143" s="298"/>
      <c r="C143" s="298"/>
      <c r="D143" s="52">
        <f>COUNTBLANK(D11:D140)</f>
        <v>130</v>
      </c>
      <c r="E143" s="52">
        <f t="shared" ref="E143:F143" si="78">COUNTBLANK(E11:E140)</f>
        <v>130</v>
      </c>
      <c r="F143" s="52">
        <f t="shared" si="78"/>
        <v>130</v>
      </c>
      <c r="G143" s="52"/>
      <c r="H143" s="52">
        <f>COUNTBLANK(H11:H140)</f>
        <v>130</v>
      </c>
      <c r="I143" s="52">
        <f t="shared" ref="I143:J143" si="79">COUNTBLANK(I11:I140)</f>
        <v>130</v>
      </c>
      <c r="J143" s="52">
        <f t="shared" si="79"/>
        <v>130</v>
      </c>
      <c r="K143" s="52"/>
      <c r="L143" s="52">
        <f>COUNTBLANK(L11:L140)</f>
        <v>130</v>
      </c>
      <c r="M143" s="52">
        <f t="shared" ref="M143:N143" si="80">COUNTBLANK(M11:M140)</f>
        <v>130</v>
      </c>
      <c r="N143" s="52">
        <f t="shared" si="80"/>
        <v>130</v>
      </c>
      <c r="O143" s="52"/>
      <c r="P143" s="52">
        <f>COUNTBLANK(P11:P140)</f>
        <v>130</v>
      </c>
      <c r="Q143" s="52">
        <f t="shared" ref="Q143:R143" si="81">COUNTBLANK(Q11:Q140)</f>
        <v>130</v>
      </c>
      <c r="R143" s="52">
        <f t="shared" si="81"/>
        <v>130</v>
      </c>
    </row>
    <row r="144" spans="1:21" ht="32.25" customHeight="1" x14ac:dyDescent="0.3">
      <c r="A144" s="52"/>
      <c r="B144" s="52"/>
      <c r="C144" s="52"/>
      <c r="D144" s="52"/>
      <c r="E144" s="52"/>
      <c r="F144" s="52"/>
      <c r="G144" s="52"/>
      <c r="H144" s="52"/>
      <c r="I144" s="52"/>
      <c r="J144" s="52"/>
      <c r="K144" s="52"/>
      <c r="L144" s="52"/>
      <c r="M144" s="52"/>
      <c r="N144" s="52"/>
      <c r="O144" s="52"/>
      <c r="P144" s="52"/>
      <c r="Q144" s="52"/>
      <c r="R144" s="52"/>
    </row>
    <row r="145" spans="1:19" ht="24.75" customHeight="1" x14ac:dyDescent="0.35">
      <c r="D145" s="56" t="str">
        <f>IF(D143&lt;90,IF(D143=0,"","incomplet"),"")</f>
        <v/>
      </c>
      <c r="E145" s="56" t="str">
        <f t="shared" ref="E145:F145" si="82">IF(E143&lt;90,IF(E143=0,"","incomplet"),"")</f>
        <v/>
      </c>
      <c r="F145" s="56" t="str">
        <f t="shared" si="82"/>
        <v/>
      </c>
      <c r="G145" s="56"/>
      <c r="H145" s="56" t="str">
        <f>IF(H143&lt;90,IF(H143=0,"","incomplet"),"")</f>
        <v/>
      </c>
      <c r="I145" s="56" t="str">
        <f t="shared" ref="I145:J145" si="83">IF(I143&lt;90,IF(I143=0,"","incomplet"),"")</f>
        <v/>
      </c>
      <c r="J145" s="56" t="str">
        <f t="shared" si="83"/>
        <v/>
      </c>
      <c r="K145" s="56"/>
      <c r="L145" s="56" t="str">
        <f>IF(L143&lt;90,IF(L143=0,"","incomplet"),"")</f>
        <v/>
      </c>
      <c r="M145" s="56" t="str">
        <f t="shared" ref="M145:N145" si="84">IF(M143&lt;90,IF(M143=0,"","incomplet"),"")</f>
        <v/>
      </c>
      <c r="N145" s="56" t="str">
        <f t="shared" si="84"/>
        <v/>
      </c>
      <c r="O145" s="56"/>
      <c r="P145" s="56" t="str">
        <f>IF(P143&lt;90,IF(P143=0,"","incomplet"),"")</f>
        <v/>
      </c>
      <c r="Q145" s="56" t="str">
        <f t="shared" ref="Q145:R145" si="85">IF(Q143&lt;90,IF(Q143=0,"","incomplet"),"")</f>
        <v/>
      </c>
      <c r="R145" s="56" t="str">
        <f t="shared" si="85"/>
        <v/>
      </c>
      <c r="S145" s="56"/>
    </row>
    <row r="146" spans="1:19" ht="21" x14ac:dyDescent="0.35">
      <c r="A146" s="171" t="s">
        <v>74</v>
      </c>
      <c r="B146" s="172"/>
      <c r="L146" s="56"/>
      <c r="M146" s="56"/>
      <c r="N146" s="56"/>
      <c r="P146" s="56"/>
      <c r="Q146" s="56"/>
      <c r="R146" s="56"/>
    </row>
  </sheetData>
  <sheetProtection algorithmName="SHA-512" hashValue="c5BE1Sup96X7y/cA44ZA2KNO01HMFqtD8MuK4+12iwgAOauATER3itIcurSE8SUorPRLlP7HlDx2IY1ZOyAnMA==" saltValue="Nco+hvniBscbDA8gT1gOZQ==" spinCount="100000" sheet="1" objects="1" scenarios="1" formatCells="0" formatColumns="0" formatRows="0"/>
  <mergeCells count="219">
    <mergeCell ref="A139:A140"/>
    <mergeCell ref="B139:C139"/>
    <mergeCell ref="B140:C140"/>
    <mergeCell ref="A133:A134"/>
    <mergeCell ref="B133:C133"/>
    <mergeCell ref="B134:C134"/>
    <mergeCell ref="A135:A136"/>
    <mergeCell ref="B135:C135"/>
    <mergeCell ref="B136:C136"/>
    <mergeCell ref="A137:A138"/>
    <mergeCell ref="B137:C137"/>
    <mergeCell ref="B138:C138"/>
    <mergeCell ref="A127:A128"/>
    <mergeCell ref="B127:C127"/>
    <mergeCell ref="B128:C128"/>
    <mergeCell ref="A129:A130"/>
    <mergeCell ref="B129:C129"/>
    <mergeCell ref="B130:C130"/>
    <mergeCell ref="A131:A132"/>
    <mergeCell ref="B131:C131"/>
    <mergeCell ref="B132:C132"/>
    <mergeCell ref="A121:A122"/>
    <mergeCell ref="B121:C121"/>
    <mergeCell ref="B122:C122"/>
    <mergeCell ref="A123:A124"/>
    <mergeCell ref="B123:C123"/>
    <mergeCell ref="B124:C124"/>
    <mergeCell ref="A125:A126"/>
    <mergeCell ref="B125:C125"/>
    <mergeCell ref="B126:C126"/>
    <mergeCell ref="A119:A120"/>
    <mergeCell ref="B119:C119"/>
    <mergeCell ref="B120:C120"/>
    <mergeCell ref="A113:A114"/>
    <mergeCell ref="B113:C113"/>
    <mergeCell ref="B114:C114"/>
    <mergeCell ref="A115:A116"/>
    <mergeCell ref="B115:C115"/>
    <mergeCell ref="B116:C116"/>
    <mergeCell ref="A117:A118"/>
    <mergeCell ref="B117:C117"/>
    <mergeCell ref="B118:C118"/>
    <mergeCell ref="A103:A104"/>
    <mergeCell ref="B103:C103"/>
    <mergeCell ref="B104:C104"/>
    <mergeCell ref="A85:A86"/>
    <mergeCell ref="B85:C85"/>
    <mergeCell ref="B86:C86"/>
    <mergeCell ref="A87:A88"/>
    <mergeCell ref="B87:C87"/>
    <mergeCell ref="B88:C88"/>
    <mergeCell ref="A89:A90"/>
    <mergeCell ref="B89:C89"/>
    <mergeCell ref="B90:C90"/>
    <mergeCell ref="A91:A92"/>
    <mergeCell ref="B91:C91"/>
    <mergeCell ref="B92:C92"/>
    <mergeCell ref="A93:A94"/>
    <mergeCell ref="B93:C93"/>
    <mergeCell ref="B94:C94"/>
    <mergeCell ref="A97:A98"/>
    <mergeCell ref="B97:C97"/>
    <mergeCell ref="B98:C98"/>
    <mergeCell ref="A99:A100"/>
    <mergeCell ref="B99:C99"/>
    <mergeCell ref="B100:C100"/>
    <mergeCell ref="A101:A102"/>
    <mergeCell ref="B101:C101"/>
    <mergeCell ref="B102:C102"/>
    <mergeCell ref="A81:A82"/>
    <mergeCell ref="B81:C81"/>
    <mergeCell ref="B82:C82"/>
    <mergeCell ref="A83:A84"/>
    <mergeCell ref="B83:C83"/>
    <mergeCell ref="B84:C84"/>
    <mergeCell ref="A95:A96"/>
    <mergeCell ref="B95:C95"/>
    <mergeCell ref="B96:C96"/>
    <mergeCell ref="A143:C143"/>
    <mergeCell ref="A11:A12"/>
    <mergeCell ref="B13:C13"/>
    <mergeCell ref="A39:A40"/>
    <mergeCell ref="B39:C39"/>
    <mergeCell ref="B40:C40"/>
    <mergeCell ref="A41:A42"/>
    <mergeCell ref="B41:C41"/>
    <mergeCell ref="B42:C42"/>
    <mergeCell ref="B25:C25"/>
    <mergeCell ref="B15:C15"/>
    <mergeCell ref="B16:C16"/>
    <mergeCell ref="A17:A18"/>
    <mergeCell ref="B17:C17"/>
    <mergeCell ref="B18:C18"/>
    <mergeCell ref="A15:A16"/>
    <mergeCell ref="A25:A26"/>
    <mergeCell ref="B37:C37"/>
    <mergeCell ref="A29:A30"/>
    <mergeCell ref="A141:A142"/>
    <mergeCell ref="B141:C141"/>
    <mergeCell ref="B142:C142"/>
    <mergeCell ref="A79:A80"/>
    <mergeCell ref="B79:C79"/>
    <mergeCell ref="B80:C80"/>
    <mergeCell ref="P9:P10"/>
    <mergeCell ref="A21:A22"/>
    <mergeCell ref="B19:C19"/>
    <mergeCell ref="A51:A52"/>
    <mergeCell ref="B51:C51"/>
    <mergeCell ref="B52:C52"/>
    <mergeCell ref="A47:A48"/>
    <mergeCell ref="B47:C47"/>
    <mergeCell ref="B48:C48"/>
    <mergeCell ref="J9:J10"/>
    <mergeCell ref="B11:C11"/>
    <mergeCell ref="B20:C20"/>
    <mergeCell ref="B26:C26"/>
    <mergeCell ref="B44:C44"/>
    <mergeCell ref="A33:A34"/>
    <mergeCell ref="A35:A36"/>
    <mergeCell ref="B43:C43"/>
    <mergeCell ref="A37:A38"/>
    <mergeCell ref="B31:C31"/>
    <mergeCell ref="B30:C30"/>
    <mergeCell ref="A53:A54"/>
    <mergeCell ref="B53:C53"/>
    <mergeCell ref="B54:C54"/>
    <mergeCell ref="A1:T1"/>
    <mergeCell ref="A4:T4"/>
    <mergeCell ref="P7:S7"/>
    <mergeCell ref="D7:G7"/>
    <mergeCell ref="H7:K7"/>
    <mergeCell ref="L7:O7"/>
    <mergeCell ref="A7:C10"/>
    <mergeCell ref="F9:F10"/>
    <mergeCell ref="R9:R10"/>
    <mergeCell ref="H9:H10"/>
    <mergeCell ref="N9:N10"/>
    <mergeCell ref="Q9:Q10"/>
    <mergeCell ref="E9:E10"/>
    <mergeCell ref="D9:D10"/>
    <mergeCell ref="I9:I10"/>
    <mergeCell ref="L9:L10"/>
    <mergeCell ref="M9:M10"/>
    <mergeCell ref="H3:L3"/>
    <mergeCell ref="A55:A56"/>
    <mergeCell ref="B55:C55"/>
    <mergeCell ref="B56:C56"/>
    <mergeCell ref="A31:A32"/>
    <mergeCell ref="B32:C32"/>
    <mergeCell ref="A49:A50"/>
    <mergeCell ref="B49:C49"/>
    <mergeCell ref="B50:C50"/>
    <mergeCell ref="A45:A46"/>
    <mergeCell ref="B45:C45"/>
    <mergeCell ref="B46:C46"/>
    <mergeCell ref="B12:C12"/>
    <mergeCell ref="A43:A44"/>
    <mergeCell ref="B38:C38"/>
    <mergeCell ref="B33:C33"/>
    <mergeCell ref="B34:C34"/>
    <mergeCell ref="B35:C35"/>
    <mergeCell ref="B36:C36"/>
    <mergeCell ref="A13:A14"/>
    <mergeCell ref="A27:A28"/>
    <mergeCell ref="B27:C27"/>
    <mergeCell ref="B28:C28"/>
    <mergeCell ref="B21:C21"/>
    <mergeCell ref="B22:C22"/>
    <mergeCell ref="B29:C29"/>
    <mergeCell ref="A23:A24"/>
    <mergeCell ref="B23:C23"/>
    <mergeCell ref="B24:C24"/>
    <mergeCell ref="B14:C14"/>
    <mergeCell ref="A19:A20"/>
    <mergeCell ref="A71:A72"/>
    <mergeCell ref="B69:C69"/>
    <mergeCell ref="B70:C70"/>
    <mergeCell ref="B71:C71"/>
    <mergeCell ref="B72:C72"/>
    <mergeCell ref="A73:A74"/>
    <mergeCell ref="A67:A68"/>
    <mergeCell ref="A69:A70"/>
    <mergeCell ref="B66:C66"/>
    <mergeCell ref="A77:A78"/>
    <mergeCell ref="B77:C77"/>
    <mergeCell ref="B78:C78"/>
    <mergeCell ref="B58:C58"/>
    <mergeCell ref="A59:A60"/>
    <mergeCell ref="A61:A62"/>
    <mergeCell ref="A63:A64"/>
    <mergeCell ref="B64:C64"/>
    <mergeCell ref="B73:C73"/>
    <mergeCell ref="B59:C59"/>
    <mergeCell ref="B60:C60"/>
    <mergeCell ref="B61:C61"/>
    <mergeCell ref="B62:C62"/>
    <mergeCell ref="B63:C63"/>
    <mergeCell ref="B65:C65"/>
    <mergeCell ref="A57:A58"/>
    <mergeCell ref="B57:C57"/>
    <mergeCell ref="A75:A76"/>
    <mergeCell ref="B75:C75"/>
    <mergeCell ref="B76:C76"/>
    <mergeCell ref="B74:C74"/>
    <mergeCell ref="B67:C67"/>
    <mergeCell ref="B68:C68"/>
    <mergeCell ref="A65:A66"/>
    <mergeCell ref="A105:A106"/>
    <mergeCell ref="A107:A108"/>
    <mergeCell ref="A109:A110"/>
    <mergeCell ref="A111:A112"/>
    <mergeCell ref="B105:C105"/>
    <mergeCell ref="B106:C106"/>
    <mergeCell ref="B107:C107"/>
    <mergeCell ref="B108:C108"/>
    <mergeCell ref="B109:C109"/>
    <mergeCell ref="B110:C110"/>
    <mergeCell ref="B111:C111"/>
    <mergeCell ref="B112:C112"/>
  </mergeCells>
  <phoneticPr fontId="4" type="noConversion"/>
  <conditionalFormatting sqref="D11:F11 D13:F13 D15:F15 D17:F17 D19:F19 D21:F21 D23:F23 D25:F25 D27:F27 D29:F29 D31:F31 D33:F33 D35:F35 D37:F37">
    <cfRule type="cellIs" dxfId="967" priority="251" operator="greaterThan">
      <formula>0</formula>
    </cfRule>
    <cfRule type="expression" dxfId="966" priority="252" stopIfTrue="1">
      <formula>IF(D12=0,FALSE,IF(D11=0,TRUE,FALSE))</formula>
    </cfRule>
  </conditionalFormatting>
  <conditionalFormatting sqref="D12:F12 D14:F14 D16:F16 D18:F18 D20:F20">
    <cfRule type="cellIs" dxfId="965" priority="255" stopIfTrue="1" operator="lessThan">
      <formula>0</formula>
    </cfRule>
    <cfRule type="cellIs" dxfId="964" priority="254" stopIfTrue="1" operator="greaterThan">
      <formula>0</formula>
    </cfRule>
    <cfRule type="expression" dxfId="963" priority="253" stopIfTrue="1">
      <formula>IF(D11&gt;0,IF(D12&gt;0,FALSE,TRUE),FALSE)</formula>
    </cfRule>
  </conditionalFormatting>
  <conditionalFormatting sqref="D22:F26 D28:F28 D30:F30 D32:F32 D34:F34 D36:F36 D38:F38">
    <cfRule type="cellIs" dxfId="962" priority="258" stopIfTrue="1" operator="lessThan">
      <formula>0</formula>
    </cfRule>
    <cfRule type="cellIs" dxfId="961" priority="257" stopIfTrue="1" operator="greaterThan">
      <formula>0</formula>
    </cfRule>
    <cfRule type="expression" dxfId="960" priority="256" stopIfTrue="1">
      <formula>IF(D21&gt;0,IF(D22&gt;0,FALSE,TRUE),FALSE)</formula>
    </cfRule>
  </conditionalFormatting>
  <conditionalFormatting sqref="D26:F26">
    <cfRule type="cellIs" dxfId="959" priority="270" stopIfTrue="1" operator="lessThan">
      <formula>0</formula>
    </cfRule>
    <cfRule type="cellIs" dxfId="958" priority="269" stopIfTrue="1" operator="greaterThan">
      <formula>0</formula>
    </cfRule>
    <cfRule type="expression" dxfId="957" priority="268" stopIfTrue="1">
      <formula>IF(D24&gt;0,IF(D26&gt;0,FALSE,TRUE),FALSE)</formula>
    </cfRule>
  </conditionalFormatting>
  <conditionalFormatting sqref="D27:F27">
    <cfRule type="cellIs" dxfId="956" priority="267" stopIfTrue="1" operator="lessThan">
      <formula>0</formula>
    </cfRule>
    <cfRule type="cellIs" dxfId="955" priority="266" stopIfTrue="1" operator="greaterThan">
      <formula>0</formula>
    </cfRule>
    <cfRule type="expression" dxfId="954" priority="265" stopIfTrue="1">
      <formula>IF(D24&gt;0,IF(D27&gt;0,FALSE,TRUE),FALSE)</formula>
    </cfRule>
  </conditionalFormatting>
  <conditionalFormatting sqref="D28:F28">
    <cfRule type="expression" dxfId="953" priority="262" stopIfTrue="1">
      <formula>IF(D24&gt;0,IF(D28&gt;0,FALSE,TRUE),FALSE)</formula>
    </cfRule>
    <cfRule type="cellIs" dxfId="952" priority="264" stopIfTrue="1" operator="lessThan">
      <formula>0</formula>
    </cfRule>
    <cfRule type="cellIs" dxfId="951" priority="263" stopIfTrue="1" operator="greaterThan">
      <formula>0</formula>
    </cfRule>
  </conditionalFormatting>
  <conditionalFormatting sqref="D29:F29 D31:F31 D33:F33 D35:F35 D37:F37">
    <cfRule type="cellIs" dxfId="950" priority="260" stopIfTrue="1" operator="greaterThan">
      <formula>0</formula>
    </cfRule>
    <cfRule type="cellIs" dxfId="949" priority="261" stopIfTrue="1" operator="lessThan">
      <formula>0</formula>
    </cfRule>
    <cfRule type="expression" dxfId="948" priority="259" stopIfTrue="1">
      <formula>IF(D24&gt;0,IF(D29&gt;0,FALSE,TRUE),FALSE)</formula>
    </cfRule>
  </conditionalFormatting>
  <conditionalFormatting sqref="D30:F30 D32:F32 D34:F34 D36:F36 D38:F38">
    <cfRule type="expression" dxfId="947" priority="271" stopIfTrue="1">
      <formula>IF(D24&gt;0,IF(D30&gt;0,FALSE,TRUE),FALSE)</formula>
    </cfRule>
    <cfRule type="cellIs" dxfId="946" priority="272" stopIfTrue="1" operator="greaterThan">
      <formula>0</formula>
    </cfRule>
    <cfRule type="cellIs" dxfId="945" priority="273" stopIfTrue="1" operator="lessThan">
      <formula>0</formula>
    </cfRule>
  </conditionalFormatting>
  <conditionalFormatting sqref="D39:F39">
    <cfRule type="cellIs" dxfId="944" priority="11" operator="greaterThan">
      <formula>0</formula>
    </cfRule>
    <cfRule type="expression" dxfId="943" priority="12" stopIfTrue="1">
      <formula>IF(D40=0,FALSE,IF(D39=0,TRUE,FALSE))</formula>
    </cfRule>
  </conditionalFormatting>
  <conditionalFormatting sqref="D40:F40">
    <cfRule type="cellIs" dxfId="942" priority="15" stopIfTrue="1" operator="lessThan">
      <formula>0</formula>
    </cfRule>
    <cfRule type="expression" dxfId="941" priority="13" stopIfTrue="1">
      <formula>IF(D39&gt;0,IF(D40&gt;0,FALSE,TRUE),FALSE)</formula>
    </cfRule>
    <cfRule type="cellIs" dxfId="940" priority="14" stopIfTrue="1" operator="greaterThan">
      <formula>0</formula>
    </cfRule>
  </conditionalFormatting>
  <conditionalFormatting sqref="D41:F41">
    <cfRule type="cellIs" dxfId="939" priority="6" operator="greaterThan">
      <formula>0</formula>
    </cfRule>
    <cfRule type="expression" dxfId="938" priority="7" stopIfTrue="1">
      <formula>IF(D42=0,FALSE,IF(D41=0,TRUE,FALSE))</formula>
    </cfRule>
  </conditionalFormatting>
  <conditionalFormatting sqref="D42:F42">
    <cfRule type="expression" dxfId="937" priority="8" stopIfTrue="1">
      <formula>IF(D41&gt;0,IF(D42&gt;0,FALSE,TRUE),FALSE)</formula>
    </cfRule>
    <cfRule type="cellIs" dxfId="936" priority="9" stopIfTrue="1" operator="greaterThan">
      <formula>0</formula>
    </cfRule>
    <cfRule type="cellIs" dxfId="935" priority="10" stopIfTrue="1" operator="lessThan">
      <formula>0</formula>
    </cfRule>
  </conditionalFormatting>
  <conditionalFormatting sqref="D43:F43 D45:F45 D47:F47">
    <cfRule type="cellIs" dxfId="934" priority="246" operator="greaterThan">
      <formula>0</formula>
    </cfRule>
    <cfRule type="expression" dxfId="933" priority="247" stopIfTrue="1">
      <formula>IF(D44=0,FALSE,IF(D43=0,TRUE,FALSE))</formula>
    </cfRule>
  </conditionalFormatting>
  <conditionalFormatting sqref="D44:F44 D46:F46 D48:F48">
    <cfRule type="cellIs" dxfId="932" priority="250" stopIfTrue="1" operator="lessThan">
      <formula>0</formula>
    </cfRule>
    <cfRule type="expression" dxfId="931" priority="248" stopIfTrue="1">
      <formula>IF(D43&gt;0,IF(D44&gt;0,FALSE,TRUE),FALSE)</formula>
    </cfRule>
    <cfRule type="cellIs" dxfId="930" priority="249" stopIfTrue="1" operator="greaterThan">
      <formula>0</formula>
    </cfRule>
  </conditionalFormatting>
  <conditionalFormatting sqref="D49:F49">
    <cfRule type="cellIs" dxfId="929" priority="241" operator="greaterThan">
      <formula>0</formula>
    </cfRule>
    <cfRule type="expression" dxfId="928" priority="242" stopIfTrue="1">
      <formula>IF(D50=0,FALSE,IF(D49=0,TRUE,FALSE))</formula>
    </cfRule>
  </conditionalFormatting>
  <conditionalFormatting sqref="D50:F50">
    <cfRule type="expression" dxfId="927" priority="243" stopIfTrue="1">
      <formula>IF(D49&gt;0,IF(D50&gt;0,FALSE,TRUE),FALSE)</formula>
    </cfRule>
    <cfRule type="cellIs" dxfId="926" priority="244" stopIfTrue="1" operator="greaterThan">
      <formula>0</formula>
    </cfRule>
    <cfRule type="cellIs" dxfId="925" priority="245" stopIfTrue="1" operator="lessThan">
      <formula>0</formula>
    </cfRule>
  </conditionalFormatting>
  <conditionalFormatting sqref="D51:F51">
    <cfRule type="expression" dxfId="924" priority="237" stopIfTrue="1">
      <formula>IF(D52=0,FALSE,IF(D51=0,TRUE,FALSE))</formula>
    </cfRule>
    <cfRule type="cellIs" dxfId="923" priority="236" operator="greaterThan">
      <formula>0</formula>
    </cfRule>
  </conditionalFormatting>
  <conditionalFormatting sqref="D52:F52">
    <cfRule type="expression" dxfId="922" priority="238" stopIfTrue="1">
      <formula>IF(D51&gt;0,IF(D52&gt;0,FALSE,TRUE),FALSE)</formula>
    </cfRule>
    <cfRule type="cellIs" dxfId="921" priority="239" stopIfTrue="1" operator="greaterThan">
      <formula>0</formula>
    </cfRule>
    <cfRule type="cellIs" dxfId="920" priority="240" stopIfTrue="1" operator="lessThan">
      <formula>0</formula>
    </cfRule>
  </conditionalFormatting>
  <conditionalFormatting sqref="D53:F53">
    <cfRule type="cellIs" dxfId="919" priority="231" operator="greaterThan">
      <formula>0</formula>
    </cfRule>
    <cfRule type="expression" dxfId="918" priority="232" stopIfTrue="1">
      <formula>IF(D54=0,FALSE,IF(D53=0,TRUE,FALSE))</formula>
    </cfRule>
  </conditionalFormatting>
  <conditionalFormatting sqref="D54:F54">
    <cfRule type="expression" dxfId="917" priority="233" stopIfTrue="1">
      <formula>IF(D53&gt;0,IF(D54&gt;0,FALSE,TRUE),FALSE)</formula>
    </cfRule>
    <cfRule type="cellIs" dxfId="916" priority="234" stopIfTrue="1" operator="greaterThan">
      <formula>0</formula>
    </cfRule>
    <cfRule type="cellIs" dxfId="915" priority="235" stopIfTrue="1" operator="lessThan">
      <formula>0</formula>
    </cfRule>
  </conditionalFormatting>
  <conditionalFormatting sqref="D55:F55">
    <cfRule type="cellIs" dxfId="914" priority="226" operator="greaterThan">
      <formula>0</formula>
    </cfRule>
    <cfRule type="expression" dxfId="913" priority="227" stopIfTrue="1">
      <formula>IF(D56=0,FALSE,IF(D55=0,TRUE,FALSE))</formula>
    </cfRule>
  </conditionalFormatting>
  <conditionalFormatting sqref="D56:F56">
    <cfRule type="expression" dxfId="912" priority="228" stopIfTrue="1">
      <formula>IF(D55&gt;0,IF(D56&gt;0,FALSE,TRUE),FALSE)</formula>
    </cfRule>
    <cfRule type="cellIs" dxfId="911" priority="229" stopIfTrue="1" operator="greaterThan">
      <formula>0</formula>
    </cfRule>
    <cfRule type="cellIs" dxfId="910" priority="230" stopIfTrue="1" operator="lessThan">
      <formula>0</formula>
    </cfRule>
  </conditionalFormatting>
  <conditionalFormatting sqref="D57:F57">
    <cfRule type="expression" dxfId="909" priority="222" stopIfTrue="1">
      <formula>IF(D58=0,FALSE,IF(D57=0,TRUE,FALSE))</formula>
    </cfRule>
    <cfRule type="cellIs" dxfId="908" priority="221" operator="greaterThan">
      <formula>0</formula>
    </cfRule>
  </conditionalFormatting>
  <conditionalFormatting sqref="D58:F58">
    <cfRule type="cellIs" dxfId="907" priority="224" stopIfTrue="1" operator="greaterThan">
      <formula>0</formula>
    </cfRule>
    <cfRule type="expression" dxfId="906" priority="223" stopIfTrue="1">
      <formula>IF(D57&gt;0,IF(D58&gt;0,FALSE,TRUE),FALSE)</formula>
    </cfRule>
    <cfRule type="cellIs" dxfId="905" priority="225" stopIfTrue="1" operator="lessThan">
      <formula>0</formula>
    </cfRule>
  </conditionalFormatting>
  <conditionalFormatting sqref="D59:F59">
    <cfRule type="cellIs" dxfId="904" priority="216" operator="greaterThan">
      <formula>0</formula>
    </cfRule>
    <cfRule type="expression" dxfId="903" priority="217" stopIfTrue="1">
      <formula>IF(D60=0,FALSE,IF(D59=0,TRUE,FALSE))</formula>
    </cfRule>
  </conditionalFormatting>
  <conditionalFormatting sqref="D60:F60">
    <cfRule type="expression" dxfId="902" priority="218" stopIfTrue="1">
      <formula>IF(D59&gt;0,IF(D60&gt;0,FALSE,TRUE),FALSE)</formula>
    </cfRule>
    <cfRule type="cellIs" dxfId="901" priority="219" stopIfTrue="1" operator="greaterThan">
      <formula>0</formula>
    </cfRule>
    <cfRule type="cellIs" dxfId="900" priority="220" stopIfTrue="1" operator="lessThan">
      <formula>0</formula>
    </cfRule>
  </conditionalFormatting>
  <conditionalFormatting sqref="D61:F61">
    <cfRule type="cellIs" dxfId="899" priority="211" operator="greaterThan">
      <formula>0</formula>
    </cfRule>
    <cfRule type="expression" dxfId="898" priority="212" stopIfTrue="1">
      <formula>IF(D62=0,FALSE,IF(D61=0,TRUE,FALSE))</formula>
    </cfRule>
  </conditionalFormatting>
  <conditionalFormatting sqref="D62:F62">
    <cfRule type="expression" dxfId="897" priority="213" stopIfTrue="1">
      <formula>IF(D61&gt;0,IF(D62&gt;0,FALSE,TRUE),FALSE)</formula>
    </cfRule>
    <cfRule type="cellIs" dxfId="896" priority="215" stopIfTrue="1" operator="lessThan">
      <formula>0</formula>
    </cfRule>
    <cfRule type="cellIs" dxfId="895" priority="214" stopIfTrue="1" operator="greaterThan">
      <formula>0</formula>
    </cfRule>
  </conditionalFormatting>
  <conditionalFormatting sqref="D63:F63">
    <cfRule type="expression" dxfId="894" priority="207" stopIfTrue="1">
      <formula>IF(D64=0,FALSE,IF(D63=0,TRUE,FALSE))</formula>
    </cfRule>
    <cfRule type="cellIs" dxfId="893" priority="206" operator="greaterThan">
      <formula>0</formula>
    </cfRule>
  </conditionalFormatting>
  <conditionalFormatting sqref="D64:F64">
    <cfRule type="cellIs" dxfId="892" priority="210" stopIfTrue="1" operator="lessThan">
      <formula>0</formula>
    </cfRule>
    <cfRule type="cellIs" dxfId="891" priority="209" stopIfTrue="1" operator="greaterThan">
      <formula>0</formula>
    </cfRule>
    <cfRule type="expression" dxfId="890" priority="208" stopIfTrue="1">
      <formula>IF(D63&gt;0,IF(D64&gt;0,FALSE,TRUE),FALSE)</formula>
    </cfRule>
  </conditionalFormatting>
  <conditionalFormatting sqref="D65:F65">
    <cfRule type="expression" dxfId="889" priority="202" stopIfTrue="1">
      <formula>IF(D66=0,FALSE,IF(D65=0,TRUE,FALSE))</formula>
    </cfRule>
    <cfRule type="cellIs" dxfId="888" priority="201" operator="greaterThan">
      <formula>0</formula>
    </cfRule>
  </conditionalFormatting>
  <conditionalFormatting sqref="D66:F66">
    <cfRule type="cellIs" dxfId="887" priority="205" stopIfTrue="1" operator="lessThan">
      <formula>0</formula>
    </cfRule>
    <cfRule type="cellIs" dxfId="886" priority="204" stopIfTrue="1" operator="greaterThan">
      <formula>0</formula>
    </cfRule>
    <cfRule type="expression" dxfId="885" priority="203" stopIfTrue="1">
      <formula>IF(D65&gt;0,IF(D66&gt;0,FALSE,TRUE),FALSE)</formula>
    </cfRule>
  </conditionalFormatting>
  <conditionalFormatting sqref="D67:F67">
    <cfRule type="expression" dxfId="884" priority="197" stopIfTrue="1">
      <formula>IF(D68=0,FALSE,IF(D67=0,TRUE,FALSE))</formula>
    </cfRule>
    <cfRule type="cellIs" dxfId="883" priority="196" operator="greaterThan">
      <formula>0</formula>
    </cfRule>
  </conditionalFormatting>
  <conditionalFormatting sqref="D68:F68">
    <cfRule type="cellIs" dxfId="882" priority="200" stopIfTrue="1" operator="lessThan">
      <formula>0</formula>
    </cfRule>
    <cfRule type="cellIs" dxfId="881" priority="199" stopIfTrue="1" operator="greaterThan">
      <formula>0</formula>
    </cfRule>
    <cfRule type="expression" dxfId="880" priority="198" stopIfTrue="1">
      <formula>IF(D67&gt;0,IF(D68&gt;0,FALSE,TRUE),FALSE)</formula>
    </cfRule>
  </conditionalFormatting>
  <conditionalFormatting sqref="D69:F69">
    <cfRule type="expression" dxfId="879" priority="192" stopIfTrue="1">
      <formula>IF(D70=0,FALSE,IF(D69=0,TRUE,FALSE))</formula>
    </cfRule>
  </conditionalFormatting>
  <conditionalFormatting sqref="D70:F70">
    <cfRule type="cellIs" dxfId="878" priority="195" stopIfTrue="1" operator="lessThan">
      <formula>0</formula>
    </cfRule>
    <cfRule type="cellIs" dxfId="877" priority="194" stopIfTrue="1" operator="greaterThan">
      <formula>0</formula>
    </cfRule>
    <cfRule type="expression" dxfId="876" priority="193" stopIfTrue="1">
      <formula>IF(D69&gt;0,IF(D70&gt;0,FALSE,TRUE),FALSE)</formula>
    </cfRule>
  </conditionalFormatting>
  <conditionalFormatting sqref="D71:F71">
    <cfRule type="expression" dxfId="875" priority="187" stopIfTrue="1">
      <formula>IF(D72=0,FALSE,IF(D71=0,TRUE,FALSE))</formula>
    </cfRule>
  </conditionalFormatting>
  <conditionalFormatting sqref="D72:F72">
    <cfRule type="expression" dxfId="874" priority="188" stopIfTrue="1">
      <formula>IF(D71&gt;0,IF(D72&gt;0,FALSE,TRUE),FALSE)</formula>
    </cfRule>
    <cfRule type="cellIs" dxfId="873" priority="190" stopIfTrue="1" operator="lessThan">
      <formula>0</formula>
    </cfRule>
    <cfRule type="cellIs" dxfId="872" priority="189" stopIfTrue="1" operator="greaterThan">
      <formula>0</formula>
    </cfRule>
  </conditionalFormatting>
  <conditionalFormatting sqref="D73:F73">
    <cfRule type="expression" dxfId="871" priority="182" stopIfTrue="1">
      <formula>IF(D74=0,FALSE,IF(D73=0,TRUE,FALSE))</formula>
    </cfRule>
  </conditionalFormatting>
  <conditionalFormatting sqref="D74:F74">
    <cfRule type="cellIs" dxfId="870" priority="185" stopIfTrue="1" operator="lessThan">
      <formula>0</formula>
    </cfRule>
    <cfRule type="cellIs" dxfId="869" priority="184" stopIfTrue="1" operator="greaterThan">
      <formula>0</formula>
    </cfRule>
    <cfRule type="expression" dxfId="868" priority="183" stopIfTrue="1">
      <formula>IF(D73&gt;0,IF(D74&gt;0,FALSE,TRUE),FALSE)</formula>
    </cfRule>
  </conditionalFormatting>
  <conditionalFormatting sqref="D75:F75">
    <cfRule type="expression" dxfId="867" priority="177" stopIfTrue="1">
      <formula>IF(D76=0,FALSE,IF(D75=0,TRUE,FALSE))</formula>
    </cfRule>
  </conditionalFormatting>
  <conditionalFormatting sqref="D76:F76">
    <cfRule type="cellIs" dxfId="866" priority="180" stopIfTrue="1" operator="lessThan">
      <formula>0</formula>
    </cfRule>
    <cfRule type="cellIs" dxfId="865" priority="179" stopIfTrue="1" operator="greaterThan">
      <formula>0</formula>
    </cfRule>
    <cfRule type="expression" dxfId="864" priority="178" stopIfTrue="1">
      <formula>IF(D75&gt;0,IF(D76&gt;0,FALSE,TRUE),FALSE)</formula>
    </cfRule>
  </conditionalFormatting>
  <conditionalFormatting sqref="D77:F77">
    <cfRule type="expression" dxfId="863" priority="172" stopIfTrue="1">
      <formula>IF(D78=0,FALSE,IF(D77=0,TRUE,FALSE))</formula>
    </cfRule>
  </conditionalFormatting>
  <conditionalFormatting sqref="D78:F78">
    <cfRule type="expression" dxfId="862" priority="173" stopIfTrue="1">
      <formula>IF(D77&gt;0,IF(D78&gt;0,FALSE,TRUE),FALSE)</formula>
    </cfRule>
    <cfRule type="cellIs" dxfId="861" priority="175" stopIfTrue="1" operator="lessThan">
      <formula>0</formula>
    </cfRule>
    <cfRule type="cellIs" dxfId="860" priority="174" stopIfTrue="1" operator="greaterThan">
      <formula>0</formula>
    </cfRule>
  </conditionalFormatting>
  <conditionalFormatting sqref="D79:F79">
    <cfRule type="expression" dxfId="859" priority="167" stopIfTrue="1">
      <formula>IF(D80=0,FALSE,IF(D79=0,TRUE,FALSE))</formula>
    </cfRule>
  </conditionalFormatting>
  <conditionalFormatting sqref="D80:F80">
    <cfRule type="cellIs" dxfId="858" priority="170" stopIfTrue="1" operator="lessThan">
      <formula>0</formula>
    </cfRule>
    <cfRule type="expression" dxfId="857" priority="168" stopIfTrue="1">
      <formula>IF(D79&gt;0,IF(D80&gt;0,FALSE,TRUE),FALSE)</formula>
    </cfRule>
    <cfRule type="cellIs" dxfId="856" priority="169" stopIfTrue="1" operator="greaterThan">
      <formula>0</formula>
    </cfRule>
  </conditionalFormatting>
  <conditionalFormatting sqref="D81:F81">
    <cfRule type="expression" dxfId="855" priority="162" stopIfTrue="1">
      <formula>IF(D82=0,FALSE,IF(D81=0,TRUE,FALSE))</formula>
    </cfRule>
  </conditionalFormatting>
  <conditionalFormatting sqref="D82:F82">
    <cfRule type="cellIs" dxfId="854" priority="165" stopIfTrue="1" operator="lessThan">
      <formula>0</formula>
    </cfRule>
    <cfRule type="cellIs" dxfId="853" priority="164" stopIfTrue="1" operator="greaterThan">
      <formula>0</formula>
    </cfRule>
    <cfRule type="expression" dxfId="852" priority="163" stopIfTrue="1">
      <formula>IF(D81&gt;0,IF(D82&gt;0,FALSE,TRUE),FALSE)</formula>
    </cfRule>
  </conditionalFormatting>
  <conditionalFormatting sqref="D83:F83">
    <cfRule type="expression" dxfId="851" priority="157" stopIfTrue="1">
      <formula>IF(D84=0,FALSE,IF(D83=0,TRUE,FALSE))</formula>
    </cfRule>
  </conditionalFormatting>
  <conditionalFormatting sqref="D84:F84">
    <cfRule type="expression" dxfId="850" priority="158" stopIfTrue="1">
      <formula>IF(D83&gt;0,IF(D84&gt;0,FALSE,TRUE),FALSE)</formula>
    </cfRule>
    <cfRule type="cellIs" dxfId="849" priority="160" stopIfTrue="1" operator="lessThan">
      <formula>0</formula>
    </cfRule>
    <cfRule type="cellIs" dxfId="848" priority="159" stopIfTrue="1" operator="greaterThan">
      <formula>0</formula>
    </cfRule>
  </conditionalFormatting>
  <conditionalFormatting sqref="D85:F85">
    <cfRule type="expression" dxfId="847" priority="152" stopIfTrue="1">
      <formula>IF(D86=0,FALSE,IF(D85=0,TRUE,FALSE))</formula>
    </cfRule>
  </conditionalFormatting>
  <conditionalFormatting sqref="D86:F86">
    <cfRule type="cellIs" dxfId="846" priority="154" stopIfTrue="1" operator="greaterThan">
      <formula>0</formula>
    </cfRule>
    <cfRule type="cellIs" dxfId="845" priority="155" stopIfTrue="1" operator="lessThan">
      <formula>0</formula>
    </cfRule>
    <cfRule type="expression" dxfId="844" priority="153" stopIfTrue="1">
      <formula>IF(D85&gt;0,IF(D86&gt;0,FALSE,TRUE),FALSE)</formula>
    </cfRule>
  </conditionalFormatting>
  <conditionalFormatting sqref="D87:F87">
    <cfRule type="expression" dxfId="843" priority="147" stopIfTrue="1">
      <formula>IF(D88=0,FALSE,IF(D87=0,TRUE,FALSE))</formula>
    </cfRule>
  </conditionalFormatting>
  <conditionalFormatting sqref="D88:F88">
    <cfRule type="expression" dxfId="842" priority="148" stopIfTrue="1">
      <formula>IF(D87&gt;0,IF(D88&gt;0,FALSE,TRUE),FALSE)</formula>
    </cfRule>
    <cfRule type="cellIs" dxfId="841" priority="150" stopIfTrue="1" operator="lessThan">
      <formula>0</formula>
    </cfRule>
    <cfRule type="cellIs" dxfId="840" priority="149" stopIfTrue="1" operator="greaterThan">
      <formula>0</formula>
    </cfRule>
  </conditionalFormatting>
  <conditionalFormatting sqref="D89:F89">
    <cfRule type="expression" dxfId="839" priority="142" stopIfTrue="1">
      <formula>IF(D90=0,FALSE,IF(D89=0,TRUE,FALSE))</formula>
    </cfRule>
  </conditionalFormatting>
  <conditionalFormatting sqref="D90:F90">
    <cfRule type="cellIs" dxfId="838" priority="145" stopIfTrue="1" operator="lessThan">
      <formula>0</formula>
    </cfRule>
    <cfRule type="expression" dxfId="837" priority="143" stopIfTrue="1">
      <formula>IF(D89&gt;0,IF(D90&gt;0,FALSE,TRUE),FALSE)</formula>
    </cfRule>
    <cfRule type="cellIs" dxfId="836" priority="144" stopIfTrue="1" operator="greaterThan">
      <formula>0</formula>
    </cfRule>
  </conditionalFormatting>
  <conditionalFormatting sqref="D91:F91">
    <cfRule type="expression" dxfId="835" priority="137" stopIfTrue="1">
      <formula>IF(D92=0,FALSE,IF(D91=0,TRUE,FALSE))</formula>
    </cfRule>
  </conditionalFormatting>
  <conditionalFormatting sqref="D92:F92">
    <cfRule type="expression" dxfId="834" priority="138" stopIfTrue="1">
      <formula>IF(D91&gt;0,IF(D92&gt;0,FALSE,TRUE),FALSE)</formula>
    </cfRule>
    <cfRule type="cellIs" dxfId="833" priority="139" stopIfTrue="1" operator="greaterThan">
      <formula>0</formula>
    </cfRule>
    <cfRule type="cellIs" dxfId="832" priority="140" stopIfTrue="1" operator="lessThan">
      <formula>0</formula>
    </cfRule>
  </conditionalFormatting>
  <conditionalFormatting sqref="D93:F93">
    <cfRule type="expression" dxfId="831" priority="132" stopIfTrue="1">
      <formula>IF(D94=0,FALSE,IF(D93=0,TRUE,FALSE))</formula>
    </cfRule>
  </conditionalFormatting>
  <conditionalFormatting sqref="D94:F94">
    <cfRule type="expression" dxfId="830" priority="133" stopIfTrue="1">
      <formula>IF(D93&gt;0,IF(D94&gt;0,FALSE,TRUE),FALSE)</formula>
    </cfRule>
    <cfRule type="cellIs" dxfId="829" priority="134" stopIfTrue="1" operator="greaterThan">
      <formula>0</formula>
    </cfRule>
    <cfRule type="cellIs" dxfId="828" priority="135" stopIfTrue="1" operator="lessThan">
      <formula>0</formula>
    </cfRule>
  </conditionalFormatting>
  <conditionalFormatting sqref="D95:F95">
    <cfRule type="expression" dxfId="827" priority="127" stopIfTrue="1">
      <formula>IF(D96=0,FALSE,IF(D95=0,TRUE,FALSE))</formula>
    </cfRule>
  </conditionalFormatting>
  <conditionalFormatting sqref="D96:F96">
    <cfRule type="cellIs" dxfId="826" priority="130" stopIfTrue="1" operator="lessThan">
      <formula>0</formula>
    </cfRule>
    <cfRule type="expression" dxfId="825" priority="128" stopIfTrue="1">
      <formula>IF(D95&gt;0,IF(D96&gt;0,FALSE,TRUE),FALSE)</formula>
    </cfRule>
    <cfRule type="cellIs" dxfId="824" priority="129" stopIfTrue="1" operator="greaterThan">
      <formula>0</formula>
    </cfRule>
  </conditionalFormatting>
  <conditionalFormatting sqref="D97:F97">
    <cfRule type="expression" dxfId="823" priority="122" stopIfTrue="1">
      <formula>IF(D98=0,FALSE,IF(D97=0,TRUE,FALSE))</formula>
    </cfRule>
  </conditionalFormatting>
  <conditionalFormatting sqref="D98:F98">
    <cfRule type="cellIs" dxfId="822" priority="125" stopIfTrue="1" operator="lessThan">
      <formula>0</formula>
    </cfRule>
    <cfRule type="expression" dxfId="821" priority="123" stopIfTrue="1">
      <formula>IF(D97&gt;0,IF(D98&gt;0,FALSE,TRUE),FALSE)</formula>
    </cfRule>
    <cfRule type="cellIs" dxfId="820" priority="124" stopIfTrue="1" operator="greaterThan">
      <formula>0</formula>
    </cfRule>
  </conditionalFormatting>
  <conditionalFormatting sqref="D99:F99">
    <cfRule type="expression" dxfId="819" priority="117" stopIfTrue="1">
      <formula>IF(D100=0,FALSE,IF(D99=0,TRUE,FALSE))</formula>
    </cfRule>
  </conditionalFormatting>
  <conditionalFormatting sqref="D100:F100">
    <cfRule type="expression" dxfId="818" priority="118" stopIfTrue="1">
      <formula>IF(D99&gt;0,IF(D100&gt;0,FALSE,TRUE),FALSE)</formula>
    </cfRule>
    <cfRule type="cellIs" dxfId="817" priority="119" stopIfTrue="1" operator="greaterThan">
      <formula>0</formula>
    </cfRule>
    <cfRule type="cellIs" dxfId="816" priority="120" stopIfTrue="1" operator="lessThan">
      <formula>0</formula>
    </cfRule>
  </conditionalFormatting>
  <conditionalFormatting sqref="D101:F101">
    <cfRule type="expression" dxfId="815" priority="112" stopIfTrue="1">
      <formula>IF(D102=0,FALSE,IF(D101=0,TRUE,FALSE))</formula>
    </cfRule>
  </conditionalFormatting>
  <conditionalFormatting sqref="D102:F102">
    <cfRule type="cellIs" dxfId="814" priority="114" stopIfTrue="1" operator="greaterThan">
      <formula>0</formula>
    </cfRule>
    <cfRule type="cellIs" dxfId="813" priority="115" stopIfTrue="1" operator="lessThan">
      <formula>0</formula>
    </cfRule>
    <cfRule type="expression" dxfId="812" priority="113" stopIfTrue="1">
      <formula>IF(D101&gt;0,IF(D102&gt;0,FALSE,TRUE),FALSE)</formula>
    </cfRule>
  </conditionalFormatting>
  <conditionalFormatting sqref="D103:F103">
    <cfRule type="expression" dxfId="811" priority="107" stopIfTrue="1">
      <formula>IF(D104=0,FALSE,IF(D103=0,TRUE,FALSE))</formula>
    </cfRule>
  </conditionalFormatting>
  <conditionalFormatting sqref="D104:F104">
    <cfRule type="expression" dxfId="810" priority="108" stopIfTrue="1">
      <formula>IF(D103&gt;0,IF(D104&gt;0,FALSE,TRUE),FALSE)</formula>
    </cfRule>
    <cfRule type="cellIs" dxfId="809" priority="110" stopIfTrue="1" operator="lessThan">
      <formula>0</formula>
    </cfRule>
    <cfRule type="cellIs" dxfId="808" priority="109" stopIfTrue="1" operator="greaterThan">
      <formula>0</formula>
    </cfRule>
  </conditionalFormatting>
  <conditionalFormatting sqref="D105:F105">
    <cfRule type="expression" dxfId="807" priority="102" stopIfTrue="1">
      <formula>IF(D106=0,FALSE,IF(D105=0,TRUE,FALSE))</formula>
    </cfRule>
  </conditionalFormatting>
  <conditionalFormatting sqref="D106:F106">
    <cfRule type="cellIs" dxfId="806" priority="105" stopIfTrue="1" operator="lessThan">
      <formula>0</formula>
    </cfRule>
    <cfRule type="expression" dxfId="805" priority="103" stopIfTrue="1">
      <formula>IF(D105&gt;0,IF(D106&gt;0,FALSE,TRUE),FALSE)</formula>
    </cfRule>
    <cfRule type="cellIs" dxfId="804" priority="104" stopIfTrue="1" operator="greaterThan">
      <formula>0</formula>
    </cfRule>
  </conditionalFormatting>
  <conditionalFormatting sqref="D107:F107">
    <cfRule type="expression" dxfId="803" priority="97" stopIfTrue="1">
      <formula>IF(D108=0,FALSE,IF(D107=0,TRUE,FALSE))</formula>
    </cfRule>
  </conditionalFormatting>
  <conditionalFormatting sqref="D108:F108">
    <cfRule type="expression" dxfId="802" priority="98" stopIfTrue="1">
      <formula>IF(D107&gt;0,IF(D108&gt;0,FALSE,TRUE),FALSE)</formula>
    </cfRule>
    <cfRule type="cellIs" dxfId="801" priority="99" stopIfTrue="1" operator="greaterThan">
      <formula>0</formula>
    </cfRule>
    <cfRule type="cellIs" dxfId="800" priority="100" stopIfTrue="1" operator="lessThan">
      <formula>0</formula>
    </cfRule>
  </conditionalFormatting>
  <conditionalFormatting sqref="D109:F109">
    <cfRule type="expression" dxfId="799" priority="92" stopIfTrue="1">
      <formula>IF(D110=0,FALSE,IF(D109=0,TRUE,FALSE))</formula>
    </cfRule>
  </conditionalFormatting>
  <conditionalFormatting sqref="D110:F110">
    <cfRule type="cellIs" dxfId="798" priority="95" stopIfTrue="1" operator="lessThan">
      <formula>0</formula>
    </cfRule>
    <cfRule type="cellIs" dxfId="797" priority="94" stopIfTrue="1" operator="greaterThan">
      <formula>0</formula>
    </cfRule>
    <cfRule type="expression" dxfId="796" priority="93" stopIfTrue="1">
      <formula>IF(D109&gt;0,IF(D110&gt;0,FALSE,TRUE),FALSE)</formula>
    </cfRule>
  </conditionalFormatting>
  <conditionalFormatting sqref="D111:F111">
    <cfRule type="expression" dxfId="795" priority="87" stopIfTrue="1">
      <formula>IF(D112=0,FALSE,IF(D111=0,TRUE,FALSE))</formula>
    </cfRule>
  </conditionalFormatting>
  <conditionalFormatting sqref="D112:F112">
    <cfRule type="expression" dxfId="794" priority="88" stopIfTrue="1">
      <formula>IF(D111&gt;0,IF(D112&gt;0,FALSE,TRUE),FALSE)</formula>
    </cfRule>
    <cfRule type="cellIs" dxfId="793" priority="89" stopIfTrue="1" operator="greaterThan">
      <formula>0</formula>
    </cfRule>
    <cfRule type="cellIs" dxfId="792" priority="90" stopIfTrue="1" operator="lessThan">
      <formula>0</formula>
    </cfRule>
  </conditionalFormatting>
  <conditionalFormatting sqref="D113:F113">
    <cfRule type="expression" dxfId="791" priority="82" stopIfTrue="1">
      <formula>IF(D114=0,FALSE,IF(D113=0,TRUE,FALSE))</formula>
    </cfRule>
  </conditionalFormatting>
  <conditionalFormatting sqref="D114:F114">
    <cfRule type="cellIs" dxfId="790" priority="85" stopIfTrue="1" operator="lessThan">
      <formula>0</formula>
    </cfRule>
    <cfRule type="cellIs" dxfId="789" priority="84" stopIfTrue="1" operator="greaterThan">
      <formula>0</formula>
    </cfRule>
    <cfRule type="expression" dxfId="788" priority="83" stopIfTrue="1">
      <formula>IF(D113&gt;0,IF(D114&gt;0,FALSE,TRUE),FALSE)</formula>
    </cfRule>
  </conditionalFormatting>
  <conditionalFormatting sqref="D115:F115">
    <cfRule type="expression" dxfId="787" priority="77" stopIfTrue="1">
      <formula>IF(D116=0,FALSE,IF(D115=0,TRUE,FALSE))</formula>
    </cfRule>
  </conditionalFormatting>
  <conditionalFormatting sqref="D116:F116">
    <cfRule type="expression" dxfId="786" priority="78" stopIfTrue="1">
      <formula>IF(D115&gt;0,IF(D116&gt;0,FALSE,TRUE),FALSE)</formula>
    </cfRule>
    <cfRule type="cellIs" dxfId="785" priority="79" stopIfTrue="1" operator="greaterThan">
      <formula>0</formula>
    </cfRule>
    <cfRule type="cellIs" dxfId="784" priority="80" stopIfTrue="1" operator="lessThan">
      <formula>0</formula>
    </cfRule>
  </conditionalFormatting>
  <conditionalFormatting sqref="D117:F117">
    <cfRule type="expression" dxfId="783" priority="72" stopIfTrue="1">
      <formula>IF(D118=0,FALSE,IF(D117=0,TRUE,FALSE))</formula>
    </cfRule>
  </conditionalFormatting>
  <conditionalFormatting sqref="D118:F118">
    <cfRule type="cellIs" dxfId="782" priority="74" stopIfTrue="1" operator="greaterThan">
      <formula>0</formula>
    </cfRule>
    <cfRule type="cellIs" dxfId="781" priority="75" stopIfTrue="1" operator="lessThan">
      <formula>0</formula>
    </cfRule>
    <cfRule type="expression" dxfId="780" priority="73" stopIfTrue="1">
      <formula>IF(D117&gt;0,IF(D118&gt;0,FALSE,TRUE),FALSE)</formula>
    </cfRule>
  </conditionalFormatting>
  <conditionalFormatting sqref="D119:F119">
    <cfRule type="expression" dxfId="779" priority="67" stopIfTrue="1">
      <formula>IF(D120=0,FALSE,IF(D119=0,TRUE,FALSE))</formula>
    </cfRule>
  </conditionalFormatting>
  <conditionalFormatting sqref="D120:F120">
    <cfRule type="cellIs" dxfId="778" priority="70" stopIfTrue="1" operator="lessThan">
      <formula>0</formula>
    </cfRule>
    <cfRule type="cellIs" dxfId="777" priority="69" stopIfTrue="1" operator="greaterThan">
      <formula>0</formula>
    </cfRule>
    <cfRule type="expression" dxfId="776" priority="68" stopIfTrue="1">
      <formula>IF(D119&gt;0,IF(D120&gt;0,FALSE,TRUE),FALSE)</formula>
    </cfRule>
  </conditionalFormatting>
  <conditionalFormatting sqref="D121:F121">
    <cfRule type="expression" dxfId="775" priority="62" stopIfTrue="1">
      <formula>IF(D122=0,FALSE,IF(D121=0,TRUE,FALSE))</formula>
    </cfRule>
  </conditionalFormatting>
  <conditionalFormatting sqref="D122:F122">
    <cfRule type="cellIs" dxfId="774" priority="65" stopIfTrue="1" operator="lessThan">
      <formula>0</formula>
    </cfRule>
    <cfRule type="cellIs" dxfId="773" priority="64" stopIfTrue="1" operator="greaterThan">
      <formula>0</formula>
    </cfRule>
    <cfRule type="expression" dxfId="772" priority="63" stopIfTrue="1">
      <formula>IF(D121&gt;0,IF(D122&gt;0,FALSE,TRUE),FALSE)</formula>
    </cfRule>
  </conditionalFormatting>
  <conditionalFormatting sqref="D123:F123">
    <cfRule type="expression" dxfId="771" priority="57" stopIfTrue="1">
      <formula>IF(D124=0,FALSE,IF(D123=0,TRUE,FALSE))</formula>
    </cfRule>
  </conditionalFormatting>
  <conditionalFormatting sqref="D124:F124">
    <cfRule type="expression" dxfId="770" priority="58" stopIfTrue="1">
      <formula>IF(D123&gt;0,IF(D124&gt;0,FALSE,TRUE),FALSE)</formula>
    </cfRule>
    <cfRule type="cellIs" dxfId="769" priority="60" stopIfTrue="1" operator="lessThan">
      <formula>0</formula>
    </cfRule>
    <cfRule type="cellIs" dxfId="768" priority="59" stopIfTrue="1" operator="greaterThan">
      <formula>0</formula>
    </cfRule>
  </conditionalFormatting>
  <conditionalFormatting sqref="D125:F125">
    <cfRule type="expression" dxfId="767" priority="52" stopIfTrue="1">
      <formula>IF(D126=0,FALSE,IF(D125=0,TRUE,FALSE))</formula>
    </cfRule>
  </conditionalFormatting>
  <conditionalFormatting sqref="D126:F126">
    <cfRule type="cellIs" dxfId="766" priority="54" stopIfTrue="1" operator="greaterThan">
      <formula>0</formula>
    </cfRule>
    <cfRule type="expression" dxfId="765" priority="53" stopIfTrue="1">
      <formula>IF(D125&gt;0,IF(D126&gt;0,FALSE,TRUE),FALSE)</formula>
    </cfRule>
    <cfRule type="cellIs" dxfId="764" priority="55" stopIfTrue="1" operator="lessThan">
      <formula>0</formula>
    </cfRule>
  </conditionalFormatting>
  <conditionalFormatting sqref="D127:F127">
    <cfRule type="expression" dxfId="763" priority="47" stopIfTrue="1">
      <formula>IF(D128=0,FALSE,IF(D127=0,TRUE,FALSE))</formula>
    </cfRule>
  </conditionalFormatting>
  <conditionalFormatting sqref="D128:F128">
    <cfRule type="expression" dxfId="762" priority="48" stopIfTrue="1">
      <formula>IF(D127&gt;0,IF(D128&gt;0,FALSE,TRUE),FALSE)</formula>
    </cfRule>
    <cfRule type="cellIs" dxfId="761" priority="49" stopIfTrue="1" operator="greaterThan">
      <formula>0</formula>
    </cfRule>
    <cfRule type="cellIs" dxfId="760" priority="50" stopIfTrue="1" operator="lessThan">
      <formula>0</formula>
    </cfRule>
  </conditionalFormatting>
  <conditionalFormatting sqref="D129:F129">
    <cfRule type="expression" dxfId="759" priority="42" stopIfTrue="1">
      <formula>IF(D130=0,FALSE,IF(D129=0,TRUE,FALSE))</formula>
    </cfRule>
  </conditionalFormatting>
  <conditionalFormatting sqref="D130:F130">
    <cfRule type="cellIs" dxfId="758" priority="44" stopIfTrue="1" operator="greaterThan">
      <formula>0</formula>
    </cfRule>
    <cfRule type="cellIs" dxfId="757" priority="45" stopIfTrue="1" operator="lessThan">
      <formula>0</formula>
    </cfRule>
    <cfRule type="expression" dxfId="756" priority="43" stopIfTrue="1">
      <formula>IF(D129&gt;0,IF(D130&gt;0,FALSE,TRUE),FALSE)</formula>
    </cfRule>
  </conditionalFormatting>
  <conditionalFormatting sqref="D131:F131">
    <cfRule type="expression" dxfId="755" priority="37" stopIfTrue="1">
      <formula>IF(D132=0,FALSE,IF(D131=0,TRUE,FALSE))</formula>
    </cfRule>
  </conditionalFormatting>
  <conditionalFormatting sqref="D132:F132">
    <cfRule type="cellIs" dxfId="754" priority="40" stopIfTrue="1" operator="lessThan">
      <formula>0</formula>
    </cfRule>
    <cfRule type="cellIs" dxfId="753" priority="39" stopIfTrue="1" operator="greaterThan">
      <formula>0</formula>
    </cfRule>
    <cfRule type="expression" dxfId="752" priority="38" stopIfTrue="1">
      <formula>IF(D131&gt;0,IF(D132&gt;0,FALSE,TRUE),FALSE)</formula>
    </cfRule>
  </conditionalFormatting>
  <conditionalFormatting sqref="D133:F133">
    <cfRule type="expression" dxfId="751" priority="32" stopIfTrue="1">
      <formula>IF(D134=0,FALSE,IF(D133=0,TRUE,FALSE))</formula>
    </cfRule>
  </conditionalFormatting>
  <conditionalFormatting sqref="D134:F134">
    <cfRule type="cellIs" dxfId="750" priority="35" stopIfTrue="1" operator="lessThan">
      <formula>0</formula>
    </cfRule>
    <cfRule type="expression" dxfId="749" priority="33" stopIfTrue="1">
      <formula>IF(D133&gt;0,IF(D134&gt;0,FALSE,TRUE),FALSE)</formula>
    </cfRule>
    <cfRule type="cellIs" dxfId="748" priority="34" stopIfTrue="1" operator="greaterThan">
      <formula>0</formula>
    </cfRule>
  </conditionalFormatting>
  <conditionalFormatting sqref="D135:F135">
    <cfRule type="expression" dxfId="747" priority="27" stopIfTrue="1">
      <formula>IF(D136=0,FALSE,IF(D135=0,TRUE,FALSE))</formula>
    </cfRule>
  </conditionalFormatting>
  <conditionalFormatting sqref="D136:F136">
    <cfRule type="cellIs" dxfId="746" priority="29" stopIfTrue="1" operator="greaterThan">
      <formula>0</formula>
    </cfRule>
    <cfRule type="cellIs" dxfId="745" priority="30" stopIfTrue="1" operator="lessThan">
      <formula>0</formula>
    </cfRule>
    <cfRule type="expression" dxfId="744" priority="28" stopIfTrue="1">
      <formula>IF(D135&gt;0,IF(D136&gt;0,FALSE,TRUE),FALSE)</formula>
    </cfRule>
  </conditionalFormatting>
  <conditionalFormatting sqref="D137:F137">
    <cfRule type="expression" dxfId="743" priority="22" stopIfTrue="1">
      <formula>IF(D138=0,FALSE,IF(D137=0,TRUE,FALSE))</formula>
    </cfRule>
  </conditionalFormatting>
  <conditionalFormatting sqref="D138:F138">
    <cfRule type="expression" dxfId="742" priority="23" stopIfTrue="1">
      <formula>IF(D137&gt;0,IF(D138&gt;0,FALSE,TRUE),FALSE)</formula>
    </cfRule>
    <cfRule type="cellIs" dxfId="741" priority="24" stopIfTrue="1" operator="greaterThan">
      <formula>0</formula>
    </cfRule>
    <cfRule type="cellIs" dxfId="740" priority="25" stopIfTrue="1" operator="lessThan">
      <formula>0</formula>
    </cfRule>
  </conditionalFormatting>
  <conditionalFormatting sqref="D139:F139">
    <cfRule type="expression" dxfId="739" priority="17" stopIfTrue="1">
      <formula>IF(D140=0,FALSE,IF(D139=0,TRUE,FALSE))</formula>
    </cfRule>
  </conditionalFormatting>
  <conditionalFormatting sqref="D140:F140">
    <cfRule type="expression" dxfId="738" priority="18" stopIfTrue="1">
      <formula>IF(D139&gt;0,IF(D140&gt;0,FALSE,TRUE),FALSE)</formula>
    </cfRule>
    <cfRule type="cellIs" dxfId="737" priority="19" stopIfTrue="1" operator="greaterThan">
      <formula>0</formula>
    </cfRule>
    <cfRule type="cellIs" dxfId="736" priority="20" stopIfTrue="1" operator="lessThan">
      <formula>0</formula>
    </cfRule>
  </conditionalFormatting>
  <conditionalFormatting sqref="D69:S69">
    <cfRule type="cellIs" dxfId="735" priority="191" operator="greaterThan">
      <formula>0</formula>
    </cfRule>
  </conditionalFormatting>
  <conditionalFormatting sqref="D71:S71">
    <cfRule type="cellIs" dxfId="734" priority="186" operator="greaterThan">
      <formula>0</formula>
    </cfRule>
  </conditionalFormatting>
  <conditionalFormatting sqref="D73:S73">
    <cfRule type="cellIs" dxfId="733" priority="181" operator="greaterThan">
      <formula>0</formula>
    </cfRule>
  </conditionalFormatting>
  <conditionalFormatting sqref="D75:S75">
    <cfRule type="cellIs" dxfId="732" priority="176" operator="greaterThan">
      <formula>0</formula>
    </cfRule>
  </conditionalFormatting>
  <conditionalFormatting sqref="D77:S77">
    <cfRule type="cellIs" dxfId="731" priority="171" operator="greaterThan">
      <formula>0</formula>
    </cfRule>
  </conditionalFormatting>
  <conditionalFormatting sqref="D79:S79">
    <cfRule type="cellIs" dxfId="730" priority="166" operator="greaterThan">
      <formula>0</formula>
    </cfRule>
  </conditionalFormatting>
  <conditionalFormatting sqref="D81:S81">
    <cfRule type="cellIs" dxfId="729" priority="161" operator="greaterThan">
      <formula>0</formula>
    </cfRule>
  </conditionalFormatting>
  <conditionalFormatting sqref="D83:S83">
    <cfRule type="cellIs" dxfId="728" priority="156" operator="greaterThan">
      <formula>0</formula>
    </cfRule>
  </conditionalFormatting>
  <conditionalFormatting sqref="D85:S85">
    <cfRule type="cellIs" dxfId="727" priority="151" operator="greaterThan">
      <formula>0</formula>
    </cfRule>
  </conditionalFormatting>
  <conditionalFormatting sqref="D87:S87">
    <cfRule type="cellIs" dxfId="726" priority="146" operator="greaterThan">
      <formula>0</formula>
    </cfRule>
  </conditionalFormatting>
  <conditionalFormatting sqref="D89:S89">
    <cfRule type="cellIs" dxfId="725" priority="141" operator="greaterThan">
      <formula>0</formula>
    </cfRule>
  </conditionalFormatting>
  <conditionalFormatting sqref="D91:S91">
    <cfRule type="cellIs" dxfId="724" priority="136" operator="greaterThan">
      <formula>0</formula>
    </cfRule>
  </conditionalFormatting>
  <conditionalFormatting sqref="D93:S93">
    <cfRule type="cellIs" dxfId="723" priority="131" operator="greaterThan">
      <formula>0</formula>
    </cfRule>
  </conditionalFormatting>
  <conditionalFormatting sqref="D95:S95">
    <cfRule type="cellIs" dxfId="722" priority="126" operator="greaterThan">
      <formula>0</formula>
    </cfRule>
  </conditionalFormatting>
  <conditionalFormatting sqref="D97:S97">
    <cfRule type="cellIs" dxfId="721" priority="121" operator="greaterThan">
      <formula>0</formula>
    </cfRule>
  </conditionalFormatting>
  <conditionalFormatting sqref="D99:S99">
    <cfRule type="cellIs" dxfId="720" priority="116" operator="greaterThan">
      <formula>0</formula>
    </cfRule>
  </conditionalFormatting>
  <conditionalFormatting sqref="D101:S101">
    <cfRule type="cellIs" dxfId="719" priority="111" operator="greaterThan">
      <formula>0</formula>
    </cfRule>
  </conditionalFormatting>
  <conditionalFormatting sqref="D103:S103">
    <cfRule type="cellIs" dxfId="718" priority="106" operator="greaterThan">
      <formula>0</formula>
    </cfRule>
  </conditionalFormatting>
  <conditionalFormatting sqref="D105:S105">
    <cfRule type="cellIs" dxfId="717" priority="101" operator="greaterThan">
      <formula>0</formula>
    </cfRule>
  </conditionalFormatting>
  <conditionalFormatting sqref="D107:S107">
    <cfRule type="cellIs" dxfId="716" priority="96" operator="greaterThan">
      <formula>0</formula>
    </cfRule>
  </conditionalFormatting>
  <conditionalFormatting sqref="D109:S109">
    <cfRule type="cellIs" dxfId="715" priority="91" operator="greaterThan">
      <formula>0</formula>
    </cfRule>
  </conditionalFormatting>
  <conditionalFormatting sqref="D111:S111">
    <cfRule type="cellIs" dxfId="714" priority="86" operator="greaterThan">
      <formula>0</formula>
    </cfRule>
  </conditionalFormatting>
  <conditionalFormatting sqref="D113:S113">
    <cfRule type="cellIs" dxfId="713" priority="81" operator="greaterThan">
      <formula>0</formula>
    </cfRule>
  </conditionalFormatting>
  <conditionalFormatting sqref="D115:S115">
    <cfRule type="cellIs" dxfId="712" priority="76" operator="greaterThan">
      <formula>0</formula>
    </cfRule>
  </conditionalFormatting>
  <conditionalFormatting sqref="D117:S117">
    <cfRule type="cellIs" dxfId="711" priority="71" operator="greaterThan">
      <formula>0</formula>
    </cfRule>
  </conditionalFormatting>
  <conditionalFormatting sqref="D119:S119">
    <cfRule type="cellIs" dxfId="710" priority="66" operator="greaterThan">
      <formula>0</formula>
    </cfRule>
  </conditionalFormatting>
  <conditionalFormatting sqref="D121:S121">
    <cfRule type="cellIs" dxfId="709" priority="61" operator="greaterThan">
      <formula>0</formula>
    </cfRule>
  </conditionalFormatting>
  <conditionalFormatting sqref="D123:S123">
    <cfRule type="cellIs" dxfId="708" priority="56" operator="greaterThan">
      <formula>0</formula>
    </cfRule>
  </conditionalFormatting>
  <conditionalFormatting sqref="D125:S125">
    <cfRule type="cellIs" dxfId="707" priority="51" operator="greaterThan">
      <formula>0</formula>
    </cfRule>
  </conditionalFormatting>
  <conditionalFormatting sqref="D127:S127">
    <cfRule type="cellIs" dxfId="706" priority="46" operator="greaterThan">
      <formula>0</formula>
    </cfRule>
  </conditionalFormatting>
  <conditionalFormatting sqref="D129:S129">
    <cfRule type="cellIs" dxfId="705" priority="41" operator="greaterThan">
      <formula>0</formula>
    </cfRule>
  </conditionalFormatting>
  <conditionalFormatting sqref="D131:S131">
    <cfRule type="cellIs" dxfId="704" priority="36" operator="greaterThan">
      <formula>0</formula>
    </cfRule>
  </conditionalFormatting>
  <conditionalFormatting sqref="D133:S133">
    <cfRule type="cellIs" dxfId="703" priority="31" operator="greaterThan">
      <formula>0</formula>
    </cfRule>
  </conditionalFormatting>
  <conditionalFormatting sqref="D135:S135">
    <cfRule type="cellIs" dxfId="702" priority="26" operator="greaterThan">
      <formula>0</formula>
    </cfRule>
  </conditionalFormatting>
  <conditionalFormatting sqref="D137:S137">
    <cfRule type="cellIs" dxfId="701" priority="21" operator="greaterThan">
      <formula>0</formula>
    </cfRule>
  </conditionalFormatting>
  <conditionalFormatting sqref="D139:S139">
    <cfRule type="cellIs" dxfId="700" priority="16" operator="greaterThan">
      <formula>0</formula>
    </cfRule>
  </conditionalFormatting>
  <conditionalFormatting sqref="D145:S145">
    <cfRule type="cellIs" dxfId="699" priority="2058" stopIfTrue="1" operator="equal">
      <formula>"incomplet"</formula>
    </cfRule>
  </conditionalFormatting>
  <conditionalFormatting sqref="G108 K108 O108 S108">
    <cfRule type="expression" dxfId="698" priority="2086" stopIfTrue="1">
      <formula>IF(G106&gt;0,IF(G108&gt;0,FALSE,TRUE),FALSE)</formula>
    </cfRule>
    <cfRule type="cellIs" dxfId="697" priority="2088" stopIfTrue="1" operator="lessThan">
      <formula>0</formula>
    </cfRule>
    <cfRule type="cellIs" dxfId="696" priority="2087" stopIfTrue="1" operator="greaterThan">
      <formula>0</formula>
    </cfRule>
  </conditionalFormatting>
  <conditionalFormatting sqref="G109 K109 O109 S109">
    <cfRule type="cellIs" dxfId="695" priority="2081" stopIfTrue="1" operator="greaterThan">
      <formula>0</formula>
    </cfRule>
    <cfRule type="expression" dxfId="694" priority="2080" stopIfTrue="1">
      <formula>IF(G106&gt;0,IF(G109&gt;0,FALSE,TRUE),FALSE)</formula>
    </cfRule>
    <cfRule type="cellIs" dxfId="693" priority="2082" stopIfTrue="1" operator="lessThan">
      <formula>0</formula>
    </cfRule>
  </conditionalFormatting>
  <conditionalFormatting sqref="G110 K110 O110 S110">
    <cfRule type="cellIs" dxfId="692" priority="2076" stopIfTrue="1" operator="lessThan">
      <formula>0</formula>
    </cfRule>
    <cfRule type="cellIs" dxfId="691" priority="2075" stopIfTrue="1" operator="greaterThan">
      <formula>0</formula>
    </cfRule>
    <cfRule type="expression" dxfId="690" priority="2074" stopIfTrue="1">
      <formula>IF(G106&gt;0,IF(G110&gt;0,FALSE,TRUE),FALSE)</formula>
    </cfRule>
  </conditionalFormatting>
  <conditionalFormatting sqref="G70:J70">
    <cfRule type="cellIs" dxfId="689" priority="452" stopIfTrue="1" operator="greaterThan">
      <formula>0</formula>
    </cfRule>
  </conditionalFormatting>
  <conditionalFormatting sqref="G72:J72">
    <cfRule type="cellIs" dxfId="688" priority="447" stopIfTrue="1" operator="greaterThan">
      <formula>0</formula>
    </cfRule>
  </conditionalFormatting>
  <conditionalFormatting sqref="G74:J74">
    <cfRule type="cellIs" dxfId="687" priority="442" stopIfTrue="1" operator="greaterThan">
      <formula>0</formula>
    </cfRule>
  </conditionalFormatting>
  <conditionalFormatting sqref="G76:J76">
    <cfRule type="cellIs" dxfId="686" priority="437" stopIfTrue="1" operator="greaterThan">
      <formula>0</formula>
    </cfRule>
  </conditionalFormatting>
  <conditionalFormatting sqref="G78:J78">
    <cfRule type="cellIs" dxfId="685" priority="432" stopIfTrue="1" operator="greaterThan">
      <formula>0</formula>
    </cfRule>
  </conditionalFormatting>
  <conditionalFormatting sqref="G80:J80">
    <cfRule type="cellIs" dxfId="684" priority="427" stopIfTrue="1" operator="greaterThan">
      <formula>0</formula>
    </cfRule>
  </conditionalFormatting>
  <conditionalFormatting sqref="G82:J82">
    <cfRule type="cellIs" dxfId="683" priority="422" stopIfTrue="1" operator="greaterThan">
      <formula>0</formula>
    </cfRule>
  </conditionalFormatting>
  <conditionalFormatting sqref="G84:J84">
    <cfRule type="cellIs" dxfId="682" priority="417" stopIfTrue="1" operator="greaterThan">
      <formula>0</formula>
    </cfRule>
  </conditionalFormatting>
  <conditionalFormatting sqref="G86:J86">
    <cfRule type="cellIs" dxfId="681" priority="412" stopIfTrue="1" operator="greaterThan">
      <formula>0</formula>
    </cfRule>
  </conditionalFormatting>
  <conditionalFormatting sqref="G88:J88">
    <cfRule type="cellIs" dxfId="680" priority="407" stopIfTrue="1" operator="greaterThan">
      <formula>0</formula>
    </cfRule>
  </conditionalFormatting>
  <conditionalFormatting sqref="G90:J90">
    <cfRule type="cellIs" dxfId="679" priority="402" stopIfTrue="1" operator="greaterThan">
      <formula>0</formula>
    </cfRule>
  </conditionalFormatting>
  <conditionalFormatting sqref="G92:J92">
    <cfRule type="cellIs" dxfId="678" priority="397" stopIfTrue="1" operator="greaterThan">
      <formula>0</formula>
    </cfRule>
  </conditionalFormatting>
  <conditionalFormatting sqref="G94:J94">
    <cfRule type="cellIs" dxfId="677" priority="392" stopIfTrue="1" operator="greaterThan">
      <formula>0</formula>
    </cfRule>
  </conditionalFormatting>
  <conditionalFormatting sqref="G96:J96">
    <cfRule type="cellIs" dxfId="676" priority="387" stopIfTrue="1" operator="greaterThan">
      <formula>0</formula>
    </cfRule>
  </conditionalFormatting>
  <conditionalFormatting sqref="G98:J98">
    <cfRule type="cellIs" dxfId="675" priority="382" stopIfTrue="1" operator="greaterThan">
      <formula>0</formula>
    </cfRule>
  </conditionalFormatting>
  <conditionalFormatting sqref="G100:J100">
    <cfRule type="cellIs" dxfId="674" priority="377" stopIfTrue="1" operator="greaterThan">
      <formula>0</formula>
    </cfRule>
  </conditionalFormatting>
  <conditionalFormatting sqref="G102:J102">
    <cfRule type="cellIs" dxfId="673" priority="372" stopIfTrue="1" operator="greaterThan">
      <formula>0</formula>
    </cfRule>
  </conditionalFormatting>
  <conditionalFormatting sqref="H11:J11 H13:J13 H15:J15 H17:J17 H19:J19 H21:J21 H23:J23 H25:J25 H27:J27 H29:J29 H31:J31 H33:J33 H35:J35 H37:J37">
    <cfRule type="expression" dxfId="672" priority="510" stopIfTrue="1">
      <formula>IF(H12=0,FALSE,IF(H11=0,TRUE,FALSE))</formula>
    </cfRule>
    <cfRule type="cellIs" dxfId="671" priority="509" operator="greaterThan">
      <formula>0</formula>
    </cfRule>
  </conditionalFormatting>
  <conditionalFormatting sqref="H12:J12 H14:J14 H16:J16 H18:J18 H20:J20">
    <cfRule type="expression" dxfId="670" priority="511" stopIfTrue="1">
      <formula>IF(H11&gt;0,IF(H12&gt;0,FALSE,TRUE),FALSE)</formula>
    </cfRule>
    <cfRule type="cellIs" dxfId="669" priority="512" stopIfTrue="1" operator="greaterThan">
      <formula>0</formula>
    </cfRule>
    <cfRule type="cellIs" dxfId="668" priority="513" stopIfTrue="1" operator="lessThan">
      <formula>0</formula>
    </cfRule>
  </conditionalFormatting>
  <conditionalFormatting sqref="H22:J26 H28:J28 H30:J30 H32:J32 H34:J34 H36:J36 H38:J38">
    <cfRule type="cellIs" dxfId="667" priority="515" stopIfTrue="1" operator="greaterThan">
      <formula>0</formula>
    </cfRule>
    <cfRule type="cellIs" dxfId="666" priority="516" stopIfTrue="1" operator="lessThan">
      <formula>0</formula>
    </cfRule>
    <cfRule type="expression" dxfId="665" priority="514" stopIfTrue="1">
      <formula>IF(H21&gt;0,IF(H22&gt;0,FALSE,TRUE),FALSE)</formula>
    </cfRule>
  </conditionalFormatting>
  <conditionalFormatting sqref="H26:J26">
    <cfRule type="expression" dxfId="664" priority="526" stopIfTrue="1">
      <formula>IF(H24&gt;0,IF(H26&gt;0,FALSE,TRUE),FALSE)</formula>
    </cfRule>
    <cfRule type="cellIs" dxfId="663" priority="527" stopIfTrue="1" operator="greaterThan">
      <formula>0</formula>
    </cfRule>
    <cfRule type="cellIs" dxfId="662" priority="528" stopIfTrue="1" operator="lessThan">
      <formula>0</formula>
    </cfRule>
  </conditionalFormatting>
  <conditionalFormatting sqref="H27:J27">
    <cfRule type="expression" dxfId="661" priority="523" stopIfTrue="1">
      <formula>IF(H24&gt;0,IF(H27&gt;0,FALSE,TRUE),FALSE)</formula>
    </cfRule>
    <cfRule type="cellIs" dxfId="660" priority="524" stopIfTrue="1" operator="greaterThan">
      <formula>0</formula>
    </cfRule>
    <cfRule type="cellIs" dxfId="659" priority="525" stopIfTrue="1" operator="lessThan">
      <formula>0</formula>
    </cfRule>
  </conditionalFormatting>
  <conditionalFormatting sqref="H28:J28">
    <cfRule type="expression" dxfId="658" priority="520" stopIfTrue="1">
      <formula>IF(H24&gt;0,IF(H28&gt;0,FALSE,TRUE),FALSE)</formula>
    </cfRule>
    <cfRule type="cellIs" dxfId="657" priority="521" stopIfTrue="1" operator="greaterThan">
      <formula>0</formula>
    </cfRule>
    <cfRule type="cellIs" dxfId="656" priority="522" stopIfTrue="1" operator="lessThan">
      <formula>0</formula>
    </cfRule>
  </conditionalFormatting>
  <conditionalFormatting sqref="H29:J29 H31:J31 H33:J33 H35:J35 H37:J37">
    <cfRule type="cellIs" dxfId="655" priority="518" stopIfTrue="1" operator="greaterThan">
      <formula>0</formula>
    </cfRule>
    <cfRule type="expression" dxfId="654" priority="517" stopIfTrue="1">
      <formula>IF(H24&gt;0,IF(H29&gt;0,FALSE,TRUE),FALSE)</formula>
    </cfRule>
    <cfRule type="cellIs" dxfId="653" priority="519" stopIfTrue="1" operator="lessThan">
      <formula>0</formula>
    </cfRule>
  </conditionalFormatting>
  <conditionalFormatting sqref="H30:J30 H32:J32 H34:J34 H36:J36 H38:J38">
    <cfRule type="expression" dxfId="652" priority="529" stopIfTrue="1">
      <formula>IF(H24&gt;0,IF(H30&gt;0,FALSE,TRUE),FALSE)</formula>
    </cfRule>
    <cfRule type="cellIs" dxfId="651" priority="531" stopIfTrue="1" operator="lessThan">
      <formula>0</formula>
    </cfRule>
    <cfRule type="cellIs" dxfId="650" priority="530" stopIfTrue="1" operator="greaterThan">
      <formula>0</formula>
    </cfRule>
  </conditionalFormatting>
  <conditionalFormatting sqref="H39:J39 H41:J41 H43:J43 H45:J45 H47:J47">
    <cfRule type="cellIs" dxfId="649" priority="504" operator="greaterThan">
      <formula>0</formula>
    </cfRule>
    <cfRule type="expression" dxfId="648" priority="505" stopIfTrue="1">
      <formula>IF(H40=0,FALSE,IF(H39=0,TRUE,FALSE))</formula>
    </cfRule>
  </conditionalFormatting>
  <conditionalFormatting sqref="H40:J40 H42:J42 H44:J44 H46:J46 H48:J48">
    <cfRule type="expression" dxfId="647" priority="506" stopIfTrue="1">
      <formula>IF(H39&gt;0,IF(H40&gt;0,FALSE,TRUE),FALSE)</formula>
    </cfRule>
    <cfRule type="cellIs" dxfId="646" priority="507" stopIfTrue="1" operator="greaterThan">
      <formula>0</formula>
    </cfRule>
    <cfRule type="cellIs" dxfId="645" priority="508" stopIfTrue="1" operator="lessThan">
      <formula>0</formula>
    </cfRule>
  </conditionalFormatting>
  <conditionalFormatting sqref="H49:J49">
    <cfRule type="expression" dxfId="644" priority="500" stopIfTrue="1">
      <formula>IF(H50=0,FALSE,IF(H49=0,TRUE,FALSE))</formula>
    </cfRule>
    <cfRule type="cellIs" dxfId="643" priority="499" operator="greaterThan">
      <formula>0</formula>
    </cfRule>
  </conditionalFormatting>
  <conditionalFormatting sqref="H50:J50">
    <cfRule type="cellIs" dxfId="642" priority="502" stopIfTrue="1" operator="greaterThan">
      <formula>0</formula>
    </cfRule>
    <cfRule type="expression" dxfId="641" priority="501" stopIfTrue="1">
      <formula>IF(H49&gt;0,IF(H50&gt;0,FALSE,TRUE),FALSE)</formula>
    </cfRule>
    <cfRule type="cellIs" dxfId="640" priority="503" stopIfTrue="1" operator="lessThan">
      <formula>0</formula>
    </cfRule>
  </conditionalFormatting>
  <conditionalFormatting sqref="H51:J51">
    <cfRule type="cellIs" dxfId="639" priority="494" operator="greaterThan">
      <formula>0</formula>
    </cfRule>
    <cfRule type="expression" dxfId="638" priority="495" stopIfTrue="1">
      <formula>IF(H52=0,FALSE,IF(H51=0,TRUE,FALSE))</formula>
    </cfRule>
  </conditionalFormatting>
  <conditionalFormatting sqref="H52:J52">
    <cfRule type="cellIs" dxfId="637" priority="498" stopIfTrue="1" operator="lessThan">
      <formula>0</formula>
    </cfRule>
    <cfRule type="expression" dxfId="636" priority="496" stopIfTrue="1">
      <formula>IF(H51&gt;0,IF(H52&gt;0,FALSE,TRUE),FALSE)</formula>
    </cfRule>
    <cfRule type="cellIs" dxfId="635" priority="497" stopIfTrue="1" operator="greaterThan">
      <formula>0</formula>
    </cfRule>
  </conditionalFormatting>
  <conditionalFormatting sqref="H53:J53">
    <cfRule type="cellIs" dxfId="634" priority="489" operator="greaterThan">
      <formula>0</formula>
    </cfRule>
    <cfRule type="expression" dxfId="633" priority="490" stopIfTrue="1">
      <formula>IF(H54=0,FALSE,IF(H53=0,TRUE,FALSE))</formula>
    </cfRule>
  </conditionalFormatting>
  <conditionalFormatting sqref="H54:J54">
    <cfRule type="cellIs" dxfId="632" priority="492" stopIfTrue="1" operator="greaterThan">
      <formula>0</formula>
    </cfRule>
    <cfRule type="expression" dxfId="631" priority="491" stopIfTrue="1">
      <formula>IF(H53&gt;0,IF(H54&gt;0,FALSE,TRUE),FALSE)</formula>
    </cfRule>
    <cfRule type="cellIs" dxfId="630" priority="493" stopIfTrue="1" operator="lessThan">
      <formula>0</formula>
    </cfRule>
  </conditionalFormatting>
  <conditionalFormatting sqref="H55:J55">
    <cfRule type="cellIs" dxfId="629" priority="484" operator="greaterThan">
      <formula>0</formula>
    </cfRule>
    <cfRule type="expression" dxfId="628" priority="485" stopIfTrue="1">
      <formula>IF(H56=0,FALSE,IF(H55=0,TRUE,FALSE))</formula>
    </cfRule>
  </conditionalFormatting>
  <conditionalFormatting sqref="H56:J56">
    <cfRule type="cellIs" dxfId="627" priority="487" stopIfTrue="1" operator="greaterThan">
      <formula>0</formula>
    </cfRule>
    <cfRule type="cellIs" dxfId="626" priority="488" stopIfTrue="1" operator="lessThan">
      <formula>0</formula>
    </cfRule>
    <cfRule type="expression" dxfId="625" priority="486" stopIfTrue="1">
      <formula>IF(H55&gt;0,IF(H56&gt;0,FALSE,TRUE),FALSE)</formula>
    </cfRule>
  </conditionalFormatting>
  <conditionalFormatting sqref="H57:J57">
    <cfRule type="cellIs" dxfId="624" priority="479" operator="greaterThan">
      <formula>0</formula>
    </cfRule>
    <cfRule type="expression" dxfId="623" priority="480" stopIfTrue="1">
      <formula>IF(H58=0,FALSE,IF(H57=0,TRUE,FALSE))</formula>
    </cfRule>
  </conditionalFormatting>
  <conditionalFormatting sqref="H58:J58">
    <cfRule type="cellIs" dxfId="622" priority="5" stopIfTrue="1" operator="lessThan">
      <formula>0</formula>
    </cfRule>
    <cfRule type="cellIs" dxfId="621" priority="4" stopIfTrue="1" operator="greaterThan">
      <formula>0</formula>
    </cfRule>
    <cfRule type="expression" dxfId="620" priority="3" stopIfTrue="1">
      <formula>IF(H57&gt;0,IF(H58&gt;0,FALSE,TRUE),FALSE)</formula>
    </cfRule>
  </conditionalFormatting>
  <conditionalFormatting sqref="H59:J59">
    <cfRule type="expression" dxfId="619" priority="475" stopIfTrue="1">
      <formula>IF(H60=0,FALSE,IF(H59=0,TRUE,FALSE))</formula>
    </cfRule>
    <cfRule type="cellIs" dxfId="618" priority="474" operator="greaterThan">
      <formula>0</formula>
    </cfRule>
  </conditionalFormatting>
  <conditionalFormatting sqref="H60:J60">
    <cfRule type="expression" dxfId="617" priority="476" stopIfTrue="1">
      <formula>IF(H59&gt;0,IF(H60&gt;0,FALSE,TRUE),FALSE)</formula>
    </cfRule>
    <cfRule type="cellIs" dxfId="616" priority="477" stopIfTrue="1" operator="greaterThan">
      <formula>0</formula>
    </cfRule>
    <cfRule type="cellIs" dxfId="615" priority="478" stopIfTrue="1" operator="lessThan">
      <formula>0</formula>
    </cfRule>
  </conditionalFormatting>
  <conditionalFormatting sqref="H61:J61">
    <cfRule type="cellIs" dxfId="614" priority="469" operator="greaterThan">
      <formula>0</formula>
    </cfRule>
    <cfRule type="expression" dxfId="613" priority="470" stopIfTrue="1">
      <formula>IF(H62=0,FALSE,IF(H61=0,TRUE,FALSE))</formula>
    </cfRule>
  </conditionalFormatting>
  <conditionalFormatting sqref="H62:J62">
    <cfRule type="expression" dxfId="612" priority="471" stopIfTrue="1">
      <formula>IF(H61&gt;0,IF(H62&gt;0,FALSE,TRUE),FALSE)</formula>
    </cfRule>
    <cfRule type="cellIs" dxfId="611" priority="472" stopIfTrue="1" operator="greaterThan">
      <formula>0</formula>
    </cfRule>
    <cfRule type="cellIs" dxfId="610" priority="473" stopIfTrue="1" operator="lessThan">
      <formula>0</formula>
    </cfRule>
  </conditionalFormatting>
  <conditionalFormatting sqref="H63:J63">
    <cfRule type="expression" dxfId="609" priority="465" stopIfTrue="1">
      <formula>IF(H64=0,FALSE,IF(H63=0,TRUE,FALSE))</formula>
    </cfRule>
    <cfRule type="cellIs" dxfId="608" priority="464" operator="greaterThan">
      <formula>0</formula>
    </cfRule>
  </conditionalFormatting>
  <conditionalFormatting sqref="H64:J64">
    <cfRule type="cellIs" dxfId="607" priority="467" stopIfTrue="1" operator="greaterThan">
      <formula>0</formula>
    </cfRule>
    <cfRule type="expression" dxfId="606" priority="466" stopIfTrue="1">
      <formula>IF(H63&gt;0,IF(H64&gt;0,FALSE,TRUE),FALSE)</formula>
    </cfRule>
    <cfRule type="cellIs" dxfId="605" priority="468" stopIfTrue="1" operator="lessThan">
      <formula>0</formula>
    </cfRule>
  </conditionalFormatting>
  <conditionalFormatting sqref="H65:J65">
    <cfRule type="expression" dxfId="604" priority="460" stopIfTrue="1">
      <formula>IF(H66=0,FALSE,IF(H65=0,TRUE,FALSE))</formula>
    </cfRule>
    <cfRule type="cellIs" dxfId="603" priority="459" operator="greaterThan">
      <formula>0</formula>
    </cfRule>
  </conditionalFormatting>
  <conditionalFormatting sqref="H66:J66">
    <cfRule type="expression" dxfId="602" priority="461" stopIfTrue="1">
      <formula>IF(H65&gt;0,IF(H66&gt;0,FALSE,TRUE),FALSE)</formula>
    </cfRule>
    <cfRule type="cellIs" dxfId="601" priority="463" stopIfTrue="1" operator="lessThan">
      <formula>0</formula>
    </cfRule>
    <cfRule type="cellIs" dxfId="600" priority="462" stopIfTrue="1" operator="greaterThan">
      <formula>0</formula>
    </cfRule>
  </conditionalFormatting>
  <conditionalFormatting sqref="H67:J67">
    <cfRule type="cellIs" dxfId="599" priority="454" operator="greaterThan">
      <formula>0</formula>
    </cfRule>
    <cfRule type="expression" dxfId="598" priority="455" stopIfTrue="1">
      <formula>IF(H68=0,FALSE,IF(H67=0,TRUE,FALSE))</formula>
    </cfRule>
  </conditionalFormatting>
  <conditionalFormatting sqref="H68:J68">
    <cfRule type="expression" dxfId="597" priority="456" stopIfTrue="1">
      <formula>IF(H67&gt;0,IF(H68&gt;0,FALSE,TRUE),FALSE)</formula>
    </cfRule>
    <cfRule type="cellIs" dxfId="596" priority="458" stopIfTrue="1" operator="lessThan">
      <formula>0</formula>
    </cfRule>
    <cfRule type="cellIs" dxfId="595" priority="457" stopIfTrue="1" operator="greaterThan">
      <formula>0</formula>
    </cfRule>
  </conditionalFormatting>
  <conditionalFormatting sqref="H69:J69">
    <cfRule type="expression" dxfId="594" priority="450" stopIfTrue="1">
      <formula>IF(H70=0,FALSE,IF(H69=0,TRUE,FALSE))</formula>
    </cfRule>
  </conditionalFormatting>
  <conditionalFormatting sqref="H70:J70">
    <cfRule type="expression" dxfId="593" priority="451" stopIfTrue="1">
      <formula>IF(H69&gt;0,IF(H70&gt;0,FALSE,TRUE),FALSE)</formula>
    </cfRule>
    <cfRule type="cellIs" dxfId="592" priority="453" stopIfTrue="1" operator="lessThan">
      <formula>0</formula>
    </cfRule>
  </conditionalFormatting>
  <conditionalFormatting sqref="H71:J71">
    <cfRule type="expression" dxfId="591" priority="445" stopIfTrue="1">
      <formula>IF(H72=0,FALSE,IF(H71=0,TRUE,FALSE))</formula>
    </cfRule>
  </conditionalFormatting>
  <conditionalFormatting sqref="H72:J72">
    <cfRule type="expression" dxfId="590" priority="446" stopIfTrue="1">
      <formula>IF(H71&gt;0,IF(H72&gt;0,FALSE,TRUE),FALSE)</formula>
    </cfRule>
    <cfRule type="cellIs" dxfId="589" priority="448" stopIfTrue="1" operator="lessThan">
      <formula>0</formula>
    </cfRule>
  </conditionalFormatting>
  <conditionalFormatting sqref="H73:J73">
    <cfRule type="expression" dxfId="588" priority="440" stopIfTrue="1">
      <formula>IF(H74=0,FALSE,IF(H73=0,TRUE,FALSE))</formula>
    </cfRule>
  </conditionalFormatting>
  <conditionalFormatting sqref="H74:J74">
    <cfRule type="expression" dxfId="587" priority="441" stopIfTrue="1">
      <formula>IF(H73&gt;0,IF(H74&gt;0,FALSE,TRUE),FALSE)</formula>
    </cfRule>
    <cfRule type="cellIs" dxfId="586" priority="443" stopIfTrue="1" operator="lessThan">
      <formula>0</formula>
    </cfRule>
  </conditionalFormatting>
  <conditionalFormatting sqref="H75:J75">
    <cfRule type="expression" dxfId="585" priority="435" stopIfTrue="1">
      <formula>IF(H76=0,FALSE,IF(H75=0,TRUE,FALSE))</formula>
    </cfRule>
  </conditionalFormatting>
  <conditionalFormatting sqref="H76:J76">
    <cfRule type="expression" dxfId="584" priority="436" stopIfTrue="1">
      <formula>IF(H75&gt;0,IF(H76&gt;0,FALSE,TRUE),FALSE)</formula>
    </cfRule>
    <cfRule type="cellIs" dxfId="583" priority="438" stopIfTrue="1" operator="lessThan">
      <formula>0</formula>
    </cfRule>
  </conditionalFormatting>
  <conditionalFormatting sqref="H77:J77">
    <cfRule type="expression" dxfId="582" priority="430" stopIfTrue="1">
      <formula>IF(H78=0,FALSE,IF(H77=0,TRUE,FALSE))</formula>
    </cfRule>
  </conditionalFormatting>
  <conditionalFormatting sqref="H78:J78">
    <cfRule type="expression" dxfId="581" priority="431" stopIfTrue="1">
      <formula>IF(H77&gt;0,IF(H78&gt;0,FALSE,TRUE),FALSE)</formula>
    </cfRule>
    <cfRule type="cellIs" dxfId="580" priority="433" stopIfTrue="1" operator="lessThan">
      <formula>0</formula>
    </cfRule>
  </conditionalFormatting>
  <conditionalFormatting sqref="H79:J79">
    <cfRule type="expression" dxfId="579" priority="425" stopIfTrue="1">
      <formula>IF(H80=0,FALSE,IF(H79=0,TRUE,FALSE))</formula>
    </cfRule>
  </conditionalFormatting>
  <conditionalFormatting sqref="H80:J80">
    <cfRule type="expression" dxfId="578" priority="426" stopIfTrue="1">
      <formula>IF(H79&gt;0,IF(H80&gt;0,FALSE,TRUE),FALSE)</formula>
    </cfRule>
    <cfRule type="cellIs" dxfId="577" priority="428" stopIfTrue="1" operator="lessThan">
      <formula>0</formula>
    </cfRule>
  </conditionalFormatting>
  <conditionalFormatting sqref="H81:J81">
    <cfRule type="expression" dxfId="576" priority="420" stopIfTrue="1">
      <formula>IF(H82=0,FALSE,IF(H81=0,TRUE,FALSE))</formula>
    </cfRule>
  </conditionalFormatting>
  <conditionalFormatting sqref="H82:J82">
    <cfRule type="expression" dxfId="575" priority="421" stopIfTrue="1">
      <formula>IF(H81&gt;0,IF(H82&gt;0,FALSE,TRUE),FALSE)</formula>
    </cfRule>
    <cfRule type="cellIs" dxfId="574" priority="423" stopIfTrue="1" operator="lessThan">
      <formula>0</formula>
    </cfRule>
  </conditionalFormatting>
  <conditionalFormatting sqref="H83:J83">
    <cfRule type="expression" dxfId="573" priority="415" stopIfTrue="1">
      <formula>IF(H84=0,FALSE,IF(H83=0,TRUE,FALSE))</formula>
    </cfRule>
  </conditionalFormatting>
  <conditionalFormatting sqref="H84:J84">
    <cfRule type="cellIs" dxfId="572" priority="418" stopIfTrue="1" operator="lessThan">
      <formula>0</formula>
    </cfRule>
    <cfRule type="expression" dxfId="571" priority="416" stopIfTrue="1">
      <formula>IF(H83&gt;0,IF(H84&gt;0,FALSE,TRUE),FALSE)</formula>
    </cfRule>
  </conditionalFormatting>
  <conditionalFormatting sqref="H85:J85">
    <cfRule type="expression" dxfId="570" priority="410" stopIfTrue="1">
      <formula>IF(H86=0,FALSE,IF(H85=0,TRUE,FALSE))</formula>
    </cfRule>
  </conditionalFormatting>
  <conditionalFormatting sqref="H86:J86">
    <cfRule type="expression" dxfId="569" priority="411" stopIfTrue="1">
      <formula>IF(H85&gt;0,IF(H86&gt;0,FALSE,TRUE),FALSE)</formula>
    </cfRule>
    <cfRule type="cellIs" dxfId="568" priority="413" stopIfTrue="1" operator="lessThan">
      <formula>0</formula>
    </cfRule>
  </conditionalFormatting>
  <conditionalFormatting sqref="H87:J87">
    <cfRule type="expression" dxfId="567" priority="405" stopIfTrue="1">
      <formula>IF(H88=0,FALSE,IF(H87=0,TRUE,FALSE))</formula>
    </cfRule>
  </conditionalFormatting>
  <conditionalFormatting sqref="H88:J88">
    <cfRule type="expression" dxfId="566" priority="406" stopIfTrue="1">
      <formula>IF(H87&gt;0,IF(H88&gt;0,FALSE,TRUE),FALSE)</formula>
    </cfRule>
    <cfRule type="cellIs" dxfId="565" priority="408" stopIfTrue="1" operator="lessThan">
      <formula>0</formula>
    </cfRule>
  </conditionalFormatting>
  <conditionalFormatting sqref="H89:J89">
    <cfRule type="expression" dxfId="564" priority="400" stopIfTrue="1">
      <formula>IF(H90=0,FALSE,IF(H89=0,TRUE,FALSE))</formula>
    </cfRule>
  </conditionalFormatting>
  <conditionalFormatting sqref="H90:J90">
    <cfRule type="expression" dxfId="563" priority="401" stopIfTrue="1">
      <formula>IF(H89&gt;0,IF(H90&gt;0,FALSE,TRUE),FALSE)</formula>
    </cfRule>
    <cfRule type="cellIs" dxfId="562" priority="403" stopIfTrue="1" operator="lessThan">
      <formula>0</formula>
    </cfRule>
  </conditionalFormatting>
  <conditionalFormatting sqref="H91:J91">
    <cfRule type="expression" dxfId="561" priority="395" stopIfTrue="1">
      <formula>IF(H92=0,FALSE,IF(H91=0,TRUE,FALSE))</formula>
    </cfRule>
  </conditionalFormatting>
  <conditionalFormatting sqref="H92:J92">
    <cfRule type="expression" dxfId="560" priority="396" stopIfTrue="1">
      <formula>IF(H91&gt;0,IF(H92&gt;0,FALSE,TRUE),FALSE)</formula>
    </cfRule>
    <cfRule type="cellIs" dxfId="559" priority="398" stopIfTrue="1" operator="lessThan">
      <formula>0</formula>
    </cfRule>
  </conditionalFormatting>
  <conditionalFormatting sqref="H93:J93">
    <cfRule type="expression" dxfId="558" priority="390" stopIfTrue="1">
      <formula>IF(H94=0,FALSE,IF(H93=0,TRUE,FALSE))</formula>
    </cfRule>
  </conditionalFormatting>
  <conditionalFormatting sqref="H94:J94">
    <cfRule type="cellIs" dxfId="557" priority="393" stopIfTrue="1" operator="lessThan">
      <formula>0</formula>
    </cfRule>
    <cfRule type="expression" dxfId="556" priority="391" stopIfTrue="1">
      <formula>IF(H93&gt;0,IF(H94&gt;0,FALSE,TRUE),FALSE)</formula>
    </cfRule>
  </conditionalFormatting>
  <conditionalFormatting sqref="H95:J95">
    <cfRule type="expression" dxfId="555" priority="385" stopIfTrue="1">
      <formula>IF(H96=0,FALSE,IF(H95=0,TRUE,FALSE))</formula>
    </cfRule>
  </conditionalFormatting>
  <conditionalFormatting sqref="H96:J96">
    <cfRule type="cellIs" dxfId="554" priority="388" stopIfTrue="1" operator="lessThan">
      <formula>0</formula>
    </cfRule>
    <cfRule type="expression" dxfId="553" priority="386" stopIfTrue="1">
      <formula>IF(H95&gt;0,IF(H96&gt;0,FALSE,TRUE),FALSE)</formula>
    </cfRule>
  </conditionalFormatting>
  <conditionalFormatting sqref="H97:J97">
    <cfRule type="expression" dxfId="552" priority="380" stopIfTrue="1">
      <formula>IF(H98=0,FALSE,IF(H97=0,TRUE,FALSE))</formula>
    </cfRule>
  </conditionalFormatting>
  <conditionalFormatting sqref="H98:J98">
    <cfRule type="cellIs" dxfId="551" priority="383" stopIfTrue="1" operator="lessThan">
      <formula>0</formula>
    </cfRule>
    <cfRule type="expression" dxfId="550" priority="381" stopIfTrue="1">
      <formula>IF(H97&gt;0,IF(H98&gt;0,FALSE,TRUE),FALSE)</formula>
    </cfRule>
  </conditionalFormatting>
  <conditionalFormatting sqref="H99:J99">
    <cfRule type="expression" dxfId="549" priority="375" stopIfTrue="1">
      <formula>IF(H100=0,FALSE,IF(H99=0,TRUE,FALSE))</formula>
    </cfRule>
  </conditionalFormatting>
  <conditionalFormatting sqref="H100:J100">
    <cfRule type="expression" dxfId="548" priority="376" stopIfTrue="1">
      <formula>IF(H99&gt;0,IF(H100&gt;0,FALSE,TRUE),FALSE)</formula>
    </cfRule>
    <cfRule type="cellIs" dxfId="547" priority="378" stopIfTrue="1" operator="lessThan">
      <formula>0</formula>
    </cfRule>
  </conditionalFormatting>
  <conditionalFormatting sqref="H101:J101">
    <cfRule type="expression" dxfId="546" priority="370" stopIfTrue="1">
      <formula>IF(H102=0,FALSE,IF(H101=0,TRUE,FALSE))</formula>
    </cfRule>
  </conditionalFormatting>
  <conditionalFormatting sqref="H102:J102">
    <cfRule type="expression" dxfId="545" priority="371" stopIfTrue="1">
      <formula>IF(H101&gt;0,IF(H102&gt;0,FALSE,TRUE),FALSE)</formula>
    </cfRule>
    <cfRule type="cellIs" dxfId="544" priority="373" stopIfTrue="1" operator="lessThan">
      <formula>0</formula>
    </cfRule>
  </conditionalFormatting>
  <conditionalFormatting sqref="H103:J103">
    <cfRule type="expression" dxfId="543" priority="365" stopIfTrue="1">
      <formula>IF(H104=0,FALSE,IF(H103=0,TRUE,FALSE))</formula>
    </cfRule>
  </conditionalFormatting>
  <conditionalFormatting sqref="H104:J104">
    <cfRule type="cellIs" dxfId="542" priority="368" stopIfTrue="1" operator="lessThan">
      <formula>0</formula>
    </cfRule>
    <cfRule type="cellIs" dxfId="541" priority="367" stopIfTrue="1" operator="greaterThan">
      <formula>0</formula>
    </cfRule>
    <cfRule type="expression" dxfId="540" priority="366" stopIfTrue="1">
      <formula>IF(H103&gt;0,IF(H104&gt;0,FALSE,TRUE),FALSE)</formula>
    </cfRule>
  </conditionalFormatting>
  <conditionalFormatting sqref="H105:J105">
    <cfRule type="expression" dxfId="539" priority="360" stopIfTrue="1">
      <formula>IF(H106=0,FALSE,IF(H105=0,TRUE,FALSE))</formula>
    </cfRule>
  </conditionalFormatting>
  <conditionalFormatting sqref="H106:J106">
    <cfRule type="expression" dxfId="538" priority="361" stopIfTrue="1">
      <formula>IF(H105&gt;0,IF(H106&gt;0,FALSE,TRUE),FALSE)</formula>
    </cfRule>
    <cfRule type="cellIs" dxfId="537" priority="363" stopIfTrue="1" operator="lessThan">
      <formula>0</formula>
    </cfRule>
    <cfRule type="cellIs" dxfId="536" priority="362" stopIfTrue="1" operator="greaterThan">
      <formula>0</formula>
    </cfRule>
  </conditionalFormatting>
  <conditionalFormatting sqref="H107:J107">
    <cfRule type="expression" dxfId="535" priority="355" stopIfTrue="1">
      <formula>IF(H108=0,FALSE,IF(H107=0,TRUE,FALSE))</formula>
    </cfRule>
  </conditionalFormatting>
  <conditionalFormatting sqref="H108:J108">
    <cfRule type="cellIs" dxfId="534" priority="358" stopIfTrue="1" operator="lessThan">
      <formula>0</formula>
    </cfRule>
    <cfRule type="expression" dxfId="533" priority="356" stopIfTrue="1">
      <formula>IF(H107&gt;0,IF(H108&gt;0,FALSE,TRUE),FALSE)</formula>
    </cfRule>
    <cfRule type="cellIs" dxfId="532" priority="357" stopIfTrue="1" operator="greaterThan">
      <formula>0</formula>
    </cfRule>
  </conditionalFormatting>
  <conditionalFormatting sqref="H109:J109">
    <cfRule type="expression" dxfId="531" priority="350" stopIfTrue="1">
      <formula>IF(H110=0,FALSE,IF(H109=0,TRUE,FALSE))</formula>
    </cfRule>
  </conditionalFormatting>
  <conditionalFormatting sqref="H110:J110">
    <cfRule type="expression" dxfId="530" priority="351" stopIfTrue="1">
      <formula>IF(H109&gt;0,IF(H110&gt;0,FALSE,TRUE),FALSE)</formula>
    </cfRule>
    <cfRule type="cellIs" dxfId="529" priority="352" stopIfTrue="1" operator="greaterThan">
      <formula>0</formula>
    </cfRule>
    <cfRule type="cellIs" dxfId="528" priority="353" stopIfTrue="1" operator="lessThan">
      <formula>0</formula>
    </cfRule>
  </conditionalFormatting>
  <conditionalFormatting sqref="H111:J111">
    <cfRule type="expression" dxfId="527" priority="345" stopIfTrue="1">
      <formula>IF(H112=0,FALSE,IF(H111=0,TRUE,FALSE))</formula>
    </cfRule>
  </conditionalFormatting>
  <conditionalFormatting sqref="H112:J112">
    <cfRule type="expression" dxfId="526" priority="346" stopIfTrue="1">
      <formula>IF(H111&gt;0,IF(H112&gt;0,FALSE,TRUE),FALSE)</formula>
    </cfRule>
    <cfRule type="cellIs" dxfId="525" priority="347" stopIfTrue="1" operator="greaterThan">
      <formula>0</formula>
    </cfRule>
    <cfRule type="cellIs" dxfId="524" priority="348" stopIfTrue="1" operator="lessThan">
      <formula>0</formula>
    </cfRule>
  </conditionalFormatting>
  <conditionalFormatting sqref="H113:J113">
    <cfRule type="expression" dxfId="523" priority="340" stopIfTrue="1">
      <formula>IF(H114=0,FALSE,IF(H113=0,TRUE,FALSE))</formula>
    </cfRule>
  </conditionalFormatting>
  <conditionalFormatting sqref="H114:J114">
    <cfRule type="expression" dxfId="522" priority="341" stopIfTrue="1">
      <formula>IF(H113&gt;0,IF(H114&gt;0,FALSE,TRUE),FALSE)</formula>
    </cfRule>
    <cfRule type="cellIs" dxfId="521" priority="343" stopIfTrue="1" operator="lessThan">
      <formula>0</formula>
    </cfRule>
    <cfRule type="cellIs" dxfId="520" priority="342" stopIfTrue="1" operator="greaterThan">
      <formula>0</formula>
    </cfRule>
  </conditionalFormatting>
  <conditionalFormatting sqref="H115:J115">
    <cfRule type="expression" dxfId="519" priority="335" stopIfTrue="1">
      <formula>IF(H116=0,FALSE,IF(H115=0,TRUE,FALSE))</formula>
    </cfRule>
  </conditionalFormatting>
  <conditionalFormatting sqref="H116:J116">
    <cfRule type="expression" dxfId="518" priority="336" stopIfTrue="1">
      <formula>IF(H115&gt;0,IF(H116&gt;0,FALSE,TRUE),FALSE)</formula>
    </cfRule>
    <cfRule type="cellIs" dxfId="517" priority="337" stopIfTrue="1" operator="greaterThan">
      <formula>0</formula>
    </cfRule>
    <cfRule type="cellIs" dxfId="516" priority="338" stopIfTrue="1" operator="lessThan">
      <formula>0</formula>
    </cfRule>
  </conditionalFormatting>
  <conditionalFormatting sqref="H117:J117">
    <cfRule type="expression" dxfId="515" priority="330" stopIfTrue="1">
      <formula>IF(H118=0,FALSE,IF(H117=0,TRUE,FALSE))</formula>
    </cfRule>
  </conditionalFormatting>
  <conditionalFormatting sqref="H118:J118">
    <cfRule type="expression" dxfId="514" priority="331" stopIfTrue="1">
      <formula>IF(H117&gt;0,IF(H118&gt;0,FALSE,TRUE),FALSE)</formula>
    </cfRule>
    <cfRule type="cellIs" dxfId="513" priority="333" stopIfTrue="1" operator="lessThan">
      <formula>0</formula>
    </cfRule>
    <cfRule type="cellIs" dxfId="512" priority="332" stopIfTrue="1" operator="greaterThan">
      <formula>0</formula>
    </cfRule>
  </conditionalFormatting>
  <conditionalFormatting sqref="H119:J119">
    <cfRule type="expression" dxfId="511" priority="325" stopIfTrue="1">
      <formula>IF(H120=0,FALSE,IF(H119=0,TRUE,FALSE))</formula>
    </cfRule>
  </conditionalFormatting>
  <conditionalFormatting sqref="H120:J120">
    <cfRule type="expression" dxfId="510" priority="326" stopIfTrue="1">
      <formula>IF(H119&gt;0,IF(H120&gt;0,FALSE,TRUE),FALSE)</formula>
    </cfRule>
    <cfRule type="cellIs" dxfId="509" priority="327" stopIfTrue="1" operator="greaterThan">
      <formula>0</formula>
    </cfRule>
    <cfRule type="cellIs" dxfId="508" priority="328" stopIfTrue="1" operator="lessThan">
      <formula>0</formula>
    </cfRule>
  </conditionalFormatting>
  <conditionalFormatting sqref="H121:J121">
    <cfRule type="expression" dxfId="507" priority="320" stopIfTrue="1">
      <formula>IF(H122=0,FALSE,IF(H121=0,TRUE,FALSE))</formula>
    </cfRule>
  </conditionalFormatting>
  <conditionalFormatting sqref="H122:J122">
    <cfRule type="expression" dxfId="506" priority="321" stopIfTrue="1">
      <formula>IF(H121&gt;0,IF(H122&gt;0,FALSE,TRUE),FALSE)</formula>
    </cfRule>
    <cfRule type="cellIs" dxfId="505" priority="322" stopIfTrue="1" operator="greaterThan">
      <formula>0</formula>
    </cfRule>
    <cfRule type="cellIs" dxfId="504" priority="323" stopIfTrue="1" operator="lessThan">
      <formula>0</formula>
    </cfRule>
  </conditionalFormatting>
  <conditionalFormatting sqref="H123:J123">
    <cfRule type="expression" dxfId="503" priority="315" stopIfTrue="1">
      <formula>IF(H124=0,FALSE,IF(H123=0,TRUE,FALSE))</formula>
    </cfRule>
  </conditionalFormatting>
  <conditionalFormatting sqref="H124:J124">
    <cfRule type="cellIs" dxfId="502" priority="317" stopIfTrue="1" operator="greaterThan">
      <formula>0</formula>
    </cfRule>
    <cfRule type="cellIs" dxfId="501" priority="318" stopIfTrue="1" operator="lessThan">
      <formula>0</formula>
    </cfRule>
    <cfRule type="expression" dxfId="500" priority="316" stopIfTrue="1">
      <formula>IF(H123&gt;0,IF(H124&gt;0,FALSE,TRUE),FALSE)</formula>
    </cfRule>
  </conditionalFormatting>
  <conditionalFormatting sqref="H125:J125">
    <cfRule type="expression" dxfId="499" priority="310" stopIfTrue="1">
      <formula>IF(H126=0,FALSE,IF(H125=0,TRUE,FALSE))</formula>
    </cfRule>
  </conditionalFormatting>
  <conditionalFormatting sqref="H126:J126">
    <cfRule type="expression" dxfId="498" priority="311" stopIfTrue="1">
      <formula>IF(H125&gt;0,IF(H126&gt;0,FALSE,TRUE),FALSE)</formula>
    </cfRule>
    <cfRule type="cellIs" dxfId="497" priority="312" stopIfTrue="1" operator="greaterThan">
      <formula>0</formula>
    </cfRule>
    <cfRule type="cellIs" dxfId="496" priority="313" stopIfTrue="1" operator="lessThan">
      <formula>0</formula>
    </cfRule>
  </conditionalFormatting>
  <conditionalFormatting sqref="H127:J127">
    <cfRule type="expression" dxfId="495" priority="305" stopIfTrue="1">
      <formula>IF(H128=0,FALSE,IF(H127=0,TRUE,FALSE))</formula>
    </cfRule>
  </conditionalFormatting>
  <conditionalFormatting sqref="H128:J128">
    <cfRule type="cellIs" dxfId="494" priority="307" stopIfTrue="1" operator="greaterThan">
      <formula>0</formula>
    </cfRule>
    <cfRule type="cellIs" dxfId="493" priority="308" stopIfTrue="1" operator="lessThan">
      <formula>0</formula>
    </cfRule>
    <cfRule type="expression" dxfId="492" priority="306" stopIfTrue="1">
      <formula>IF(H127&gt;0,IF(H128&gt;0,FALSE,TRUE),FALSE)</formula>
    </cfRule>
  </conditionalFormatting>
  <conditionalFormatting sqref="H129:J129">
    <cfRule type="expression" dxfId="491" priority="300" stopIfTrue="1">
      <formula>IF(H130=0,FALSE,IF(H129=0,TRUE,FALSE))</formula>
    </cfRule>
  </conditionalFormatting>
  <conditionalFormatting sqref="H130:J130">
    <cfRule type="cellIs" dxfId="490" priority="302" stopIfTrue="1" operator="greaterThan">
      <formula>0</formula>
    </cfRule>
    <cfRule type="cellIs" dxfId="489" priority="303" stopIfTrue="1" operator="lessThan">
      <formula>0</formula>
    </cfRule>
    <cfRule type="expression" dxfId="488" priority="301" stopIfTrue="1">
      <formula>IF(H129&gt;0,IF(H130&gt;0,FALSE,TRUE),FALSE)</formula>
    </cfRule>
  </conditionalFormatting>
  <conditionalFormatting sqref="H131:J131">
    <cfRule type="expression" dxfId="487" priority="295" stopIfTrue="1">
      <formula>IF(H132=0,FALSE,IF(H131=0,TRUE,FALSE))</formula>
    </cfRule>
  </conditionalFormatting>
  <conditionalFormatting sqref="H132:J132">
    <cfRule type="cellIs" dxfId="486" priority="298" stopIfTrue="1" operator="lessThan">
      <formula>0</formula>
    </cfRule>
    <cfRule type="cellIs" dxfId="485" priority="297" stopIfTrue="1" operator="greaterThan">
      <formula>0</formula>
    </cfRule>
    <cfRule type="expression" dxfId="484" priority="296" stopIfTrue="1">
      <formula>IF(H131&gt;0,IF(H132&gt;0,FALSE,TRUE),FALSE)</formula>
    </cfRule>
  </conditionalFormatting>
  <conditionalFormatting sqref="H133:J133">
    <cfRule type="expression" dxfId="483" priority="290" stopIfTrue="1">
      <formula>IF(H134=0,FALSE,IF(H133=0,TRUE,FALSE))</formula>
    </cfRule>
  </conditionalFormatting>
  <conditionalFormatting sqref="H134:J134">
    <cfRule type="expression" dxfId="482" priority="291" stopIfTrue="1">
      <formula>IF(H133&gt;0,IF(H134&gt;0,FALSE,TRUE),FALSE)</formula>
    </cfRule>
    <cfRule type="cellIs" dxfId="481" priority="293" stopIfTrue="1" operator="lessThan">
      <formula>0</formula>
    </cfRule>
    <cfRule type="cellIs" dxfId="480" priority="292" stopIfTrue="1" operator="greaterThan">
      <formula>0</formula>
    </cfRule>
  </conditionalFormatting>
  <conditionalFormatting sqref="H135:J135">
    <cfRule type="expression" dxfId="479" priority="285" stopIfTrue="1">
      <formula>IF(H136=0,FALSE,IF(H135=0,TRUE,FALSE))</formula>
    </cfRule>
  </conditionalFormatting>
  <conditionalFormatting sqref="H136:J136">
    <cfRule type="cellIs" dxfId="478" priority="288" stopIfTrue="1" operator="lessThan">
      <formula>0</formula>
    </cfRule>
    <cfRule type="cellIs" dxfId="477" priority="287" stopIfTrue="1" operator="greaterThan">
      <formula>0</formula>
    </cfRule>
    <cfRule type="expression" dxfId="476" priority="286" stopIfTrue="1">
      <formula>IF(H135&gt;0,IF(H136&gt;0,FALSE,TRUE),FALSE)</formula>
    </cfRule>
  </conditionalFormatting>
  <conditionalFormatting sqref="H137:J137">
    <cfRule type="expression" dxfId="475" priority="280" stopIfTrue="1">
      <formula>IF(H138=0,FALSE,IF(H137=0,TRUE,FALSE))</formula>
    </cfRule>
  </conditionalFormatting>
  <conditionalFormatting sqref="H138:J138">
    <cfRule type="cellIs" dxfId="474" priority="283" stopIfTrue="1" operator="lessThan">
      <formula>0</formula>
    </cfRule>
    <cfRule type="cellIs" dxfId="473" priority="282" stopIfTrue="1" operator="greaterThan">
      <formula>0</formula>
    </cfRule>
    <cfRule type="expression" dxfId="472" priority="281" stopIfTrue="1">
      <formula>IF(H137&gt;0,IF(H138&gt;0,FALSE,TRUE),FALSE)</formula>
    </cfRule>
  </conditionalFormatting>
  <conditionalFormatting sqref="H139:J139">
    <cfRule type="expression" dxfId="471" priority="275" stopIfTrue="1">
      <formula>IF(H140=0,FALSE,IF(H139=0,TRUE,FALSE))</formula>
    </cfRule>
  </conditionalFormatting>
  <conditionalFormatting sqref="H140:J140">
    <cfRule type="expression" dxfId="470" priority="276" stopIfTrue="1">
      <formula>IF(H139&gt;0,IF(H140&gt;0,FALSE,TRUE),FALSE)</formula>
    </cfRule>
    <cfRule type="cellIs" dxfId="469" priority="277" stopIfTrue="1" operator="greaterThan">
      <formula>0</formula>
    </cfRule>
    <cfRule type="cellIs" dxfId="468" priority="278" stopIfTrue="1" operator="lessThan">
      <formula>0</formula>
    </cfRule>
  </conditionalFormatting>
  <conditionalFormatting sqref="K70:N70">
    <cfRule type="cellIs" dxfId="467" priority="710" stopIfTrue="1" operator="greaterThan">
      <formula>0</formula>
    </cfRule>
  </conditionalFormatting>
  <conditionalFormatting sqref="K72:N72">
    <cfRule type="cellIs" dxfId="466" priority="705" stopIfTrue="1" operator="greaterThan">
      <formula>0</formula>
    </cfRule>
  </conditionalFormatting>
  <conditionalFormatting sqref="K74:N74">
    <cfRule type="cellIs" dxfId="465" priority="700" stopIfTrue="1" operator="greaterThan">
      <formula>0</formula>
    </cfRule>
  </conditionalFormatting>
  <conditionalFormatting sqref="K76:N76">
    <cfRule type="cellIs" dxfId="464" priority="695" stopIfTrue="1" operator="greaterThan">
      <formula>0</formula>
    </cfRule>
  </conditionalFormatting>
  <conditionalFormatting sqref="K78:N78">
    <cfRule type="cellIs" dxfId="463" priority="690" stopIfTrue="1" operator="greaterThan">
      <formula>0</formula>
    </cfRule>
  </conditionalFormatting>
  <conditionalFormatting sqref="K80:N80">
    <cfRule type="cellIs" dxfId="462" priority="685" stopIfTrue="1" operator="greaterThan">
      <formula>0</formula>
    </cfRule>
  </conditionalFormatting>
  <conditionalFormatting sqref="K82:N82">
    <cfRule type="cellIs" dxfId="461" priority="680" stopIfTrue="1" operator="greaterThan">
      <formula>0</formula>
    </cfRule>
  </conditionalFormatting>
  <conditionalFormatting sqref="K84:N84">
    <cfRule type="cellIs" dxfId="460" priority="675" stopIfTrue="1" operator="greaterThan">
      <formula>0</formula>
    </cfRule>
  </conditionalFormatting>
  <conditionalFormatting sqref="K86:N86">
    <cfRule type="cellIs" dxfId="459" priority="670" stopIfTrue="1" operator="greaterThan">
      <formula>0</formula>
    </cfRule>
  </conditionalFormatting>
  <conditionalFormatting sqref="K88:N88">
    <cfRule type="cellIs" dxfId="458" priority="665" stopIfTrue="1" operator="greaterThan">
      <formula>0</formula>
    </cfRule>
  </conditionalFormatting>
  <conditionalFormatting sqref="K90:N90">
    <cfRule type="cellIs" dxfId="457" priority="660" stopIfTrue="1" operator="greaterThan">
      <formula>0</formula>
    </cfRule>
  </conditionalFormatting>
  <conditionalFormatting sqref="K92:N92">
    <cfRule type="cellIs" dxfId="456" priority="655" stopIfTrue="1" operator="greaterThan">
      <formula>0</formula>
    </cfRule>
  </conditionalFormatting>
  <conditionalFormatting sqref="K94:N94">
    <cfRule type="cellIs" dxfId="455" priority="650" stopIfTrue="1" operator="greaterThan">
      <formula>0</formula>
    </cfRule>
  </conditionalFormatting>
  <conditionalFormatting sqref="K96:N96">
    <cfRule type="cellIs" dxfId="454" priority="645" stopIfTrue="1" operator="greaterThan">
      <formula>0</formula>
    </cfRule>
  </conditionalFormatting>
  <conditionalFormatting sqref="K98:N98">
    <cfRule type="cellIs" dxfId="453" priority="640" stopIfTrue="1" operator="greaterThan">
      <formula>0</formula>
    </cfRule>
  </conditionalFormatting>
  <conditionalFormatting sqref="K100:N100">
    <cfRule type="cellIs" dxfId="452" priority="635" stopIfTrue="1" operator="greaterThan">
      <formula>0</formula>
    </cfRule>
  </conditionalFormatting>
  <conditionalFormatting sqref="K102:N102">
    <cfRule type="cellIs" dxfId="451" priority="630" stopIfTrue="1" operator="greaterThan">
      <formula>0</formula>
    </cfRule>
  </conditionalFormatting>
  <conditionalFormatting sqref="L11:N11 L13:N13 L15:N15 L19:N19 L21:N21 L23:N23 L25:N25 L27:N27 L29:N29 L31:N31 L33:N33 L35:N35 L37:N37">
    <cfRule type="cellIs" dxfId="450" priority="767" operator="greaterThan">
      <formula>0</formula>
    </cfRule>
    <cfRule type="expression" dxfId="449" priority="768" stopIfTrue="1">
      <formula>IF(L12=0,FALSE,IF(L11=0,TRUE,FALSE))</formula>
    </cfRule>
  </conditionalFormatting>
  <conditionalFormatting sqref="L12:N12 L14:N14 L16:N16 L18:N18 L20:N20">
    <cfRule type="cellIs" dxfId="448" priority="771" stopIfTrue="1" operator="lessThan">
      <formula>0</formula>
    </cfRule>
    <cfRule type="cellIs" dxfId="447" priority="770" stopIfTrue="1" operator="greaterThan">
      <formula>0</formula>
    </cfRule>
    <cfRule type="expression" dxfId="446" priority="769" stopIfTrue="1">
      <formula>IF(L11&gt;0,IF(L12&gt;0,FALSE,TRUE),FALSE)</formula>
    </cfRule>
  </conditionalFormatting>
  <conditionalFormatting sqref="L17:N17">
    <cfRule type="expression" dxfId="445" priority="2" stopIfTrue="1">
      <formula>IF(L18=0,FALSE,IF(L17=0,TRUE,FALSE))</formula>
    </cfRule>
    <cfRule type="cellIs" dxfId="444" priority="1" operator="greaterThan">
      <formula>0</formula>
    </cfRule>
  </conditionalFormatting>
  <conditionalFormatting sqref="L22:N26 L28:N28 L30:N30 L32:N32 L34:N34 L36:N36 L38:N38">
    <cfRule type="cellIs" dxfId="443" priority="774" stopIfTrue="1" operator="lessThan">
      <formula>0</formula>
    </cfRule>
    <cfRule type="cellIs" dxfId="442" priority="773" stopIfTrue="1" operator="greaterThan">
      <formula>0</formula>
    </cfRule>
    <cfRule type="expression" dxfId="441" priority="772" stopIfTrue="1">
      <formula>IF(L21&gt;0,IF(L22&gt;0,FALSE,TRUE),FALSE)</formula>
    </cfRule>
  </conditionalFormatting>
  <conditionalFormatting sqref="L26:N26">
    <cfRule type="cellIs" dxfId="440" priority="786" stopIfTrue="1" operator="lessThan">
      <formula>0</formula>
    </cfRule>
    <cfRule type="cellIs" dxfId="439" priority="785" stopIfTrue="1" operator="greaterThan">
      <formula>0</formula>
    </cfRule>
    <cfRule type="expression" dxfId="438" priority="784" stopIfTrue="1">
      <formula>IF(L24&gt;0,IF(L26&gt;0,FALSE,TRUE),FALSE)</formula>
    </cfRule>
  </conditionalFormatting>
  <conditionalFormatting sqref="L27:N27">
    <cfRule type="cellIs" dxfId="437" priority="783" stopIfTrue="1" operator="lessThan">
      <formula>0</formula>
    </cfRule>
    <cfRule type="cellIs" dxfId="436" priority="782" stopIfTrue="1" operator="greaterThan">
      <formula>0</formula>
    </cfRule>
    <cfRule type="expression" dxfId="435" priority="781" stopIfTrue="1">
      <formula>IF(L24&gt;0,IF(L27&gt;0,FALSE,TRUE),FALSE)</formula>
    </cfRule>
  </conditionalFormatting>
  <conditionalFormatting sqref="L28:N28">
    <cfRule type="cellIs" dxfId="434" priority="779" stopIfTrue="1" operator="greaterThan">
      <formula>0</formula>
    </cfRule>
    <cfRule type="cellIs" dxfId="433" priority="780" stopIfTrue="1" operator="lessThan">
      <formula>0</formula>
    </cfRule>
    <cfRule type="expression" dxfId="432" priority="778" stopIfTrue="1">
      <formula>IF(L24&gt;0,IF(L28&gt;0,FALSE,TRUE),FALSE)</formula>
    </cfRule>
  </conditionalFormatting>
  <conditionalFormatting sqref="L29:N29 L31:N31 L33:N33 L35:N35 L37:N37">
    <cfRule type="cellIs" dxfId="431" priority="777" stopIfTrue="1" operator="lessThan">
      <formula>0</formula>
    </cfRule>
    <cfRule type="cellIs" dxfId="430" priority="776" stopIfTrue="1" operator="greaterThan">
      <formula>0</formula>
    </cfRule>
    <cfRule type="expression" dxfId="429" priority="775" stopIfTrue="1">
      <formula>IF(L24&gt;0,IF(L29&gt;0,FALSE,TRUE),FALSE)</formula>
    </cfRule>
  </conditionalFormatting>
  <conditionalFormatting sqref="L30:N30 L32:N32 L34:N34 L36:N36 L38:N38">
    <cfRule type="expression" dxfId="428" priority="787" stopIfTrue="1">
      <formula>IF(L24&gt;0,IF(L30&gt;0,FALSE,TRUE),FALSE)</formula>
    </cfRule>
    <cfRule type="cellIs" dxfId="427" priority="788" stopIfTrue="1" operator="greaterThan">
      <formula>0</formula>
    </cfRule>
    <cfRule type="cellIs" dxfId="426" priority="789" stopIfTrue="1" operator="lessThan">
      <formula>0</formula>
    </cfRule>
  </conditionalFormatting>
  <conditionalFormatting sqref="L39:N39 L41:N41 L43:N43 L45:N45 L47:N47">
    <cfRule type="cellIs" dxfId="425" priority="762" operator="greaterThan">
      <formula>0</formula>
    </cfRule>
    <cfRule type="expression" dxfId="424" priority="763" stopIfTrue="1">
      <formula>IF(L40=0,FALSE,IF(L39=0,TRUE,FALSE))</formula>
    </cfRule>
  </conditionalFormatting>
  <conditionalFormatting sqref="L40:N40 L42:N42 L44:N44 L46:N46 L48:N48">
    <cfRule type="expression" dxfId="423" priority="764" stopIfTrue="1">
      <formula>IF(L39&gt;0,IF(L40&gt;0,FALSE,TRUE),FALSE)</formula>
    </cfRule>
    <cfRule type="cellIs" dxfId="422" priority="765" stopIfTrue="1" operator="greaterThan">
      <formula>0</formula>
    </cfRule>
    <cfRule type="cellIs" dxfId="421" priority="766" stopIfTrue="1" operator="lessThan">
      <formula>0</formula>
    </cfRule>
  </conditionalFormatting>
  <conditionalFormatting sqref="L49:N49">
    <cfRule type="expression" dxfId="420" priority="758" stopIfTrue="1">
      <formula>IF(L50=0,FALSE,IF(L49=0,TRUE,FALSE))</formula>
    </cfRule>
    <cfRule type="cellIs" dxfId="419" priority="757" operator="greaterThan">
      <formula>0</formula>
    </cfRule>
  </conditionalFormatting>
  <conditionalFormatting sqref="L50:N50">
    <cfRule type="expression" dxfId="418" priority="759" stopIfTrue="1">
      <formula>IF(L49&gt;0,IF(L50&gt;0,FALSE,TRUE),FALSE)</formula>
    </cfRule>
    <cfRule type="cellIs" dxfId="417" priority="761" stopIfTrue="1" operator="lessThan">
      <formula>0</formula>
    </cfRule>
    <cfRule type="cellIs" dxfId="416" priority="760" stopIfTrue="1" operator="greaterThan">
      <formula>0</formula>
    </cfRule>
  </conditionalFormatting>
  <conditionalFormatting sqref="L51:N51">
    <cfRule type="cellIs" dxfId="415" priority="752" operator="greaterThan">
      <formula>0</formula>
    </cfRule>
    <cfRule type="expression" dxfId="414" priority="753" stopIfTrue="1">
      <formula>IF(L52=0,FALSE,IF(L51=0,TRUE,FALSE))</formula>
    </cfRule>
  </conditionalFormatting>
  <conditionalFormatting sqref="L52:N52">
    <cfRule type="cellIs" dxfId="413" priority="755" stopIfTrue="1" operator="greaterThan">
      <formula>0</formula>
    </cfRule>
    <cfRule type="expression" dxfId="412" priority="754" stopIfTrue="1">
      <formula>IF(L51&gt;0,IF(L52&gt;0,FALSE,TRUE),FALSE)</formula>
    </cfRule>
    <cfRule type="cellIs" dxfId="411" priority="756" stopIfTrue="1" operator="lessThan">
      <formula>0</formula>
    </cfRule>
  </conditionalFormatting>
  <conditionalFormatting sqref="L53:N53">
    <cfRule type="cellIs" dxfId="410" priority="747" operator="greaterThan">
      <formula>0</formula>
    </cfRule>
    <cfRule type="expression" dxfId="409" priority="748" stopIfTrue="1">
      <formula>IF(L54=0,FALSE,IF(L53=0,TRUE,FALSE))</formula>
    </cfRule>
  </conditionalFormatting>
  <conditionalFormatting sqref="L54:N54">
    <cfRule type="expression" dxfId="408" priority="749" stopIfTrue="1">
      <formula>IF(L53&gt;0,IF(L54&gt;0,FALSE,TRUE),FALSE)</formula>
    </cfRule>
    <cfRule type="cellIs" dxfId="407" priority="750" stopIfTrue="1" operator="greaterThan">
      <formula>0</formula>
    </cfRule>
    <cfRule type="cellIs" dxfId="406" priority="751" stopIfTrue="1" operator="lessThan">
      <formula>0</formula>
    </cfRule>
  </conditionalFormatting>
  <conditionalFormatting sqref="L55:N55">
    <cfRule type="cellIs" dxfId="405" priority="742" operator="greaterThan">
      <formula>0</formula>
    </cfRule>
    <cfRule type="expression" dxfId="404" priority="743" stopIfTrue="1">
      <formula>IF(L56=0,FALSE,IF(L55=0,TRUE,FALSE))</formula>
    </cfRule>
  </conditionalFormatting>
  <conditionalFormatting sqref="L56:N56">
    <cfRule type="expression" dxfId="403" priority="744" stopIfTrue="1">
      <formula>IF(L55&gt;0,IF(L56&gt;0,FALSE,TRUE),FALSE)</formula>
    </cfRule>
    <cfRule type="cellIs" dxfId="402" priority="745" stopIfTrue="1" operator="greaterThan">
      <formula>0</formula>
    </cfRule>
    <cfRule type="cellIs" dxfId="401" priority="746" stopIfTrue="1" operator="lessThan">
      <formula>0</formula>
    </cfRule>
  </conditionalFormatting>
  <conditionalFormatting sqref="L57:N57">
    <cfRule type="expression" dxfId="400" priority="738" stopIfTrue="1">
      <formula>IF(L58=0,FALSE,IF(L57=0,TRUE,FALSE))</formula>
    </cfRule>
    <cfRule type="cellIs" dxfId="399" priority="737" operator="greaterThan">
      <formula>0</formula>
    </cfRule>
  </conditionalFormatting>
  <conditionalFormatting sqref="L58:N58">
    <cfRule type="cellIs" dxfId="398" priority="741" stopIfTrue="1" operator="lessThan">
      <formula>0</formula>
    </cfRule>
    <cfRule type="cellIs" dxfId="397" priority="740" stopIfTrue="1" operator="greaterThan">
      <formula>0</formula>
    </cfRule>
    <cfRule type="expression" dxfId="396" priority="739" stopIfTrue="1">
      <formula>IF(L57&gt;0,IF(L58&gt;0,FALSE,TRUE),FALSE)</formula>
    </cfRule>
  </conditionalFormatting>
  <conditionalFormatting sqref="L59:N59">
    <cfRule type="cellIs" dxfId="395" priority="732" operator="greaterThan">
      <formula>0</formula>
    </cfRule>
    <cfRule type="expression" dxfId="394" priority="733" stopIfTrue="1">
      <formula>IF(L60=0,FALSE,IF(L59=0,TRUE,FALSE))</formula>
    </cfRule>
  </conditionalFormatting>
  <conditionalFormatting sqref="L60:N60">
    <cfRule type="cellIs" dxfId="393" priority="736" stopIfTrue="1" operator="lessThan">
      <formula>0</formula>
    </cfRule>
    <cfRule type="expression" dxfId="392" priority="734" stopIfTrue="1">
      <formula>IF(L59&gt;0,IF(L60&gt;0,FALSE,TRUE),FALSE)</formula>
    </cfRule>
    <cfRule type="cellIs" dxfId="391" priority="735" stopIfTrue="1" operator="greaterThan">
      <formula>0</formula>
    </cfRule>
  </conditionalFormatting>
  <conditionalFormatting sqref="L61:N61">
    <cfRule type="cellIs" dxfId="390" priority="727" operator="greaterThan">
      <formula>0</formula>
    </cfRule>
    <cfRule type="expression" dxfId="389" priority="728" stopIfTrue="1">
      <formula>IF(L62=0,FALSE,IF(L61=0,TRUE,FALSE))</formula>
    </cfRule>
  </conditionalFormatting>
  <conditionalFormatting sqref="L62:N62">
    <cfRule type="cellIs" dxfId="388" priority="731" stopIfTrue="1" operator="lessThan">
      <formula>0</formula>
    </cfRule>
    <cfRule type="cellIs" dxfId="387" priority="730" stopIfTrue="1" operator="greaterThan">
      <formula>0</formula>
    </cfRule>
    <cfRule type="expression" dxfId="386" priority="729" stopIfTrue="1">
      <formula>IF(L61&gt;0,IF(L62&gt;0,FALSE,TRUE),FALSE)</formula>
    </cfRule>
  </conditionalFormatting>
  <conditionalFormatting sqref="L63:N63">
    <cfRule type="cellIs" dxfId="385" priority="722" operator="greaterThan">
      <formula>0</formula>
    </cfRule>
    <cfRule type="expression" dxfId="384" priority="723" stopIfTrue="1">
      <formula>IF(L64=0,FALSE,IF(L63=0,TRUE,FALSE))</formula>
    </cfRule>
  </conditionalFormatting>
  <conditionalFormatting sqref="L64:N64">
    <cfRule type="cellIs" dxfId="383" priority="725" stopIfTrue="1" operator="greaterThan">
      <formula>0</formula>
    </cfRule>
    <cfRule type="cellIs" dxfId="382" priority="726" stopIfTrue="1" operator="lessThan">
      <formula>0</formula>
    </cfRule>
    <cfRule type="expression" dxfId="381" priority="724" stopIfTrue="1">
      <formula>IF(L63&gt;0,IF(L64&gt;0,FALSE,TRUE),FALSE)</formula>
    </cfRule>
  </conditionalFormatting>
  <conditionalFormatting sqref="L65:N65">
    <cfRule type="cellIs" dxfId="380" priority="717" operator="greaterThan">
      <formula>0</formula>
    </cfRule>
    <cfRule type="expression" dxfId="379" priority="718" stopIfTrue="1">
      <formula>IF(L66=0,FALSE,IF(L65=0,TRUE,FALSE))</formula>
    </cfRule>
  </conditionalFormatting>
  <conditionalFormatting sqref="L66:N66">
    <cfRule type="cellIs" dxfId="378" priority="721" stopIfTrue="1" operator="lessThan">
      <formula>0</formula>
    </cfRule>
    <cfRule type="cellIs" dxfId="377" priority="720" stopIfTrue="1" operator="greaterThan">
      <formula>0</formula>
    </cfRule>
    <cfRule type="expression" dxfId="376" priority="719" stopIfTrue="1">
      <formula>IF(L65&gt;0,IF(L66&gt;0,FALSE,TRUE),FALSE)</formula>
    </cfRule>
  </conditionalFormatting>
  <conditionalFormatting sqref="L67:N67">
    <cfRule type="cellIs" dxfId="375" priority="712" operator="greaterThan">
      <formula>0</formula>
    </cfRule>
    <cfRule type="expression" dxfId="374" priority="713" stopIfTrue="1">
      <formula>IF(L68=0,FALSE,IF(L67=0,TRUE,FALSE))</formula>
    </cfRule>
  </conditionalFormatting>
  <conditionalFormatting sqref="L68:N68">
    <cfRule type="expression" dxfId="373" priority="714" stopIfTrue="1">
      <formula>IF(L67&gt;0,IF(L68&gt;0,FALSE,TRUE),FALSE)</formula>
    </cfRule>
    <cfRule type="cellIs" dxfId="372" priority="715" stopIfTrue="1" operator="greaterThan">
      <formula>0</formula>
    </cfRule>
    <cfRule type="cellIs" dxfId="371" priority="716" stopIfTrue="1" operator="lessThan">
      <formula>0</formula>
    </cfRule>
  </conditionalFormatting>
  <conditionalFormatting sqref="L69:N69">
    <cfRule type="expression" dxfId="370" priority="708" stopIfTrue="1">
      <formula>IF(L70=0,FALSE,IF(L69=0,TRUE,FALSE))</formula>
    </cfRule>
  </conditionalFormatting>
  <conditionalFormatting sqref="L70:N70">
    <cfRule type="expression" dxfId="369" priority="709" stopIfTrue="1">
      <formula>IF(L69&gt;0,IF(L70&gt;0,FALSE,TRUE),FALSE)</formula>
    </cfRule>
    <cfRule type="cellIs" dxfId="368" priority="711" stopIfTrue="1" operator="lessThan">
      <formula>0</formula>
    </cfRule>
  </conditionalFormatting>
  <conditionalFormatting sqref="L71:N71">
    <cfRule type="expression" dxfId="367" priority="703" stopIfTrue="1">
      <formula>IF(L72=0,FALSE,IF(L71=0,TRUE,FALSE))</formula>
    </cfRule>
  </conditionalFormatting>
  <conditionalFormatting sqref="L72:N72">
    <cfRule type="expression" dxfId="366" priority="704" stopIfTrue="1">
      <formula>IF(L71&gt;0,IF(L72&gt;0,FALSE,TRUE),FALSE)</formula>
    </cfRule>
    <cfRule type="cellIs" dxfId="365" priority="706" stopIfTrue="1" operator="lessThan">
      <formula>0</formula>
    </cfRule>
  </conditionalFormatting>
  <conditionalFormatting sqref="L73:N73">
    <cfRule type="expression" dxfId="364" priority="698" stopIfTrue="1">
      <formula>IF(L74=0,FALSE,IF(L73=0,TRUE,FALSE))</formula>
    </cfRule>
  </conditionalFormatting>
  <conditionalFormatting sqref="L74:N74">
    <cfRule type="cellIs" dxfId="363" priority="701" stopIfTrue="1" operator="lessThan">
      <formula>0</formula>
    </cfRule>
    <cfRule type="expression" dxfId="362" priority="699" stopIfTrue="1">
      <formula>IF(L73&gt;0,IF(L74&gt;0,FALSE,TRUE),FALSE)</formula>
    </cfRule>
  </conditionalFormatting>
  <conditionalFormatting sqref="L75:N75">
    <cfRule type="expression" dxfId="361" priority="693" stopIfTrue="1">
      <formula>IF(L76=0,FALSE,IF(L75=0,TRUE,FALSE))</formula>
    </cfRule>
  </conditionalFormatting>
  <conditionalFormatting sqref="L76:N76">
    <cfRule type="expression" dxfId="360" priority="694" stopIfTrue="1">
      <formula>IF(L75&gt;0,IF(L76&gt;0,FALSE,TRUE),FALSE)</formula>
    </cfRule>
    <cfRule type="cellIs" dxfId="359" priority="696" stopIfTrue="1" operator="lessThan">
      <formula>0</formula>
    </cfRule>
  </conditionalFormatting>
  <conditionalFormatting sqref="L77:N77">
    <cfRule type="expression" dxfId="358" priority="688" stopIfTrue="1">
      <formula>IF(L78=0,FALSE,IF(L77=0,TRUE,FALSE))</formula>
    </cfRule>
  </conditionalFormatting>
  <conditionalFormatting sqref="L78:N78">
    <cfRule type="cellIs" dxfId="357" priority="691" stopIfTrue="1" operator="lessThan">
      <formula>0</formula>
    </cfRule>
    <cfRule type="expression" dxfId="356" priority="689" stopIfTrue="1">
      <formula>IF(L77&gt;0,IF(L78&gt;0,FALSE,TRUE),FALSE)</formula>
    </cfRule>
  </conditionalFormatting>
  <conditionalFormatting sqref="L79:N79">
    <cfRule type="expression" dxfId="355" priority="683" stopIfTrue="1">
      <formula>IF(L80=0,FALSE,IF(L79=0,TRUE,FALSE))</formula>
    </cfRule>
  </conditionalFormatting>
  <conditionalFormatting sqref="L80:N80">
    <cfRule type="cellIs" dxfId="354" priority="686" stopIfTrue="1" operator="lessThan">
      <formula>0</formula>
    </cfRule>
    <cfRule type="expression" dxfId="353" priority="684" stopIfTrue="1">
      <formula>IF(L79&gt;0,IF(L80&gt;0,FALSE,TRUE),FALSE)</formula>
    </cfRule>
  </conditionalFormatting>
  <conditionalFormatting sqref="L81:N81">
    <cfRule type="expression" dxfId="352" priority="678" stopIfTrue="1">
      <formula>IF(L82=0,FALSE,IF(L81=0,TRUE,FALSE))</formula>
    </cfRule>
  </conditionalFormatting>
  <conditionalFormatting sqref="L82:N82">
    <cfRule type="cellIs" dxfId="351" priority="681" stopIfTrue="1" operator="lessThan">
      <formula>0</formula>
    </cfRule>
    <cfRule type="expression" dxfId="350" priority="679" stopIfTrue="1">
      <formula>IF(L81&gt;0,IF(L82&gt;0,FALSE,TRUE),FALSE)</formula>
    </cfRule>
  </conditionalFormatting>
  <conditionalFormatting sqref="L83:N83">
    <cfRule type="expression" dxfId="349" priority="673" stopIfTrue="1">
      <formula>IF(L84=0,FALSE,IF(L83=0,TRUE,FALSE))</formula>
    </cfRule>
  </conditionalFormatting>
  <conditionalFormatting sqref="L84:N84">
    <cfRule type="cellIs" dxfId="348" priority="676" stopIfTrue="1" operator="lessThan">
      <formula>0</formula>
    </cfRule>
    <cfRule type="expression" dxfId="347" priority="674" stopIfTrue="1">
      <formula>IF(L83&gt;0,IF(L84&gt;0,FALSE,TRUE),FALSE)</formula>
    </cfRule>
  </conditionalFormatting>
  <conditionalFormatting sqref="L85:N85">
    <cfRule type="expression" dxfId="346" priority="668" stopIfTrue="1">
      <formula>IF(L86=0,FALSE,IF(L85=0,TRUE,FALSE))</formula>
    </cfRule>
  </conditionalFormatting>
  <conditionalFormatting sqref="L86:N86">
    <cfRule type="cellIs" dxfId="345" priority="671" stopIfTrue="1" operator="lessThan">
      <formula>0</formula>
    </cfRule>
    <cfRule type="expression" dxfId="344" priority="669" stopIfTrue="1">
      <formula>IF(L85&gt;0,IF(L86&gt;0,FALSE,TRUE),FALSE)</formula>
    </cfRule>
  </conditionalFormatting>
  <conditionalFormatting sqref="L87:N87">
    <cfRule type="expression" dxfId="343" priority="663" stopIfTrue="1">
      <formula>IF(L88=0,FALSE,IF(L87=0,TRUE,FALSE))</formula>
    </cfRule>
  </conditionalFormatting>
  <conditionalFormatting sqref="L88:N88">
    <cfRule type="cellIs" dxfId="342" priority="666" stopIfTrue="1" operator="lessThan">
      <formula>0</formula>
    </cfRule>
    <cfRule type="expression" dxfId="341" priority="664" stopIfTrue="1">
      <formula>IF(L87&gt;0,IF(L88&gt;0,FALSE,TRUE),FALSE)</formula>
    </cfRule>
  </conditionalFormatting>
  <conditionalFormatting sqref="L89:N89">
    <cfRule type="expression" dxfId="340" priority="658" stopIfTrue="1">
      <formula>IF(L90=0,FALSE,IF(L89=0,TRUE,FALSE))</formula>
    </cfRule>
  </conditionalFormatting>
  <conditionalFormatting sqref="L90:N90">
    <cfRule type="cellIs" dxfId="339" priority="661" stopIfTrue="1" operator="lessThan">
      <formula>0</formula>
    </cfRule>
    <cfRule type="expression" dxfId="338" priority="659" stopIfTrue="1">
      <formula>IF(L89&gt;0,IF(L90&gt;0,FALSE,TRUE),FALSE)</formula>
    </cfRule>
  </conditionalFormatting>
  <conditionalFormatting sqref="L91:N91">
    <cfRule type="expression" dxfId="337" priority="653" stopIfTrue="1">
      <formula>IF(L92=0,FALSE,IF(L91=0,TRUE,FALSE))</formula>
    </cfRule>
  </conditionalFormatting>
  <conditionalFormatting sqref="L92:N92">
    <cfRule type="cellIs" dxfId="336" priority="656" stopIfTrue="1" operator="lessThan">
      <formula>0</formula>
    </cfRule>
    <cfRule type="expression" dxfId="335" priority="654" stopIfTrue="1">
      <formula>IF(L91&gt;0,IF(L92&gt;0,FALSE,TRUE),FALSE)</formula>
    </cfRule>
  </conditionalFormatting>
  <conditionalFormatting sqref="L93:N93">
    <cfRule type="expression" dxfId="334" priority="648" stopIfTrue="1">
      <formula>IF(L94=0,FALSE,IF(L93=0,TRUE,FALSE))</formula>
    </cfRule>
  </conditionalFormatting>
  <conditionalFormatting sqref="L94:N94">
    <cfRule type="expression" dxfId="333" priority="649" stopIfTrue="1">
      <formula>IF(L93&gt;0,IF(L94&gt;0,FALSE,TRUE),FALSE)</formula>
    </cfRule>
    <cfRule type="cellIs" dxfId="332" priority="651" stopIfTrue="1" operator="lessThan">
      <formula>0</formula>
    </cfRule>
  </conditionalFormatting>
  <conditionalFormatting sqref="L95:N95">
    <cfRule type="expression" dxfId="331" priority="643" stopIfTrue="1">
      <formula>IF(L96=0,FALSE,IF(L95=0,TRUE,FALSE))</formula>
    </cfRule>
  </conditionalFormatting>
  <conditionalFormatting sqref="L96:N96">
    <cfRule type="cellIs" dxfId="330" priority="646" stopIfTrue="1" operator="lessThan">
      <formula>0</formula>
    </cfRule>
    <cfRule type="expression" dxfId="329" priority="644" stopIfTrue="1">
      <formula>IF(L95&gt;0,IF(L96&gt;0,FALSE,TRUE),FALSE)</formula>
    </cfRule>
  </conditionalFormatting>
  <conditionalFormatting sqref="L97:N97">
    <cfRule type="expression" dxfId="328" priority="638" stopIfTrue="1">
      <formula>IF(L98=0,FALSE,IF(L97=0,TRUE,FALSE))</formula>
    </cfRule>
  </conditionalFormatting>
  <conditionalFormatting sqref="L98:N98">
    <cfRule type="cellIs" dxfId="327" priority="641" stopIfTrue="1" operator="lessThan">
      <formula>0</formula>
    </cfRule>
    <cfRule type="expression" dxfId="326" priority="639" stopIfTrue="1">
      <formula>IF(L97&gt;0,IF(L98&gt;0,FALSE,TRUE),FALSE)</formula>
    </cfRule>
  </conditionalFormatting>
  <conditionalFormatting sqref="L99:N99">
    <cfRule type="expression" dxfId="325" priority="633" stopIfTrue="1">
      <formula>IF(L100=0,FALSE,IF(L99=0,TRUE,FALSE))</formula>
    </cfRule>
  </conditionalFormatting>
  <conditionalFormatting sqref="L100:N100">
    <cfRule type="expression" dxfId="324" priority="634" stopIfTrue="1">
      <formula>IF(L99&gt;0,IF(L100&gt;0,FALSE,TRUE),FALSE)</formula>
    </cfRule>
    <cfRule type="cellIs" dxfId="323" priority="636" stopIfTrue="1" operator="lessThan">
      <formula>0</formula>
    </cfRule>
  </conditionalFormatting>
  <conditionalFormatting sqref="L101:N101">
    <cfRule type="expression" dxfId="322" priority="628" stopIfTrue="1">
      <formula>IF(L102=0,FALSE,IF(L101=0,TRUE,FALSE))</formula>
    </cfRule>
  </conditionalFormatting>
  <conditionalFormatting sqref="L102:N102">
    <cfRule type="expression" dxfId="321" priority="629" stopIfTrue="1">
      <formula>IF(L101&gt;0,IF(L102&gt;0,FALSE,TRUE),FALSE)</formula>
    </cfRule>
    <cfRule type="cellIs" dxfId="320" priority="631" stopIfTrue="1" operator="lessThan">
      <formula>0</formula>
    </cfRule>
  </conditionalFormatting>
  <conditionalFormatting sqref="L103:N103">
    <cfRule type="expression" dxfId="319" priority="623" stopIfTrue="1">
      <formula>IF(L104=0,FALSE,IF(L103=0,TRUE,FALSE))</formula>
    </cfRule>
  </conditionalFormatting>
  <conditionalFormatting sqref="L104:N104">
    <cfRule type="cellIs" dxfId="318" priority="626" stopIfTrue="1" operator="lessThan">
      <formula>0</formula>
    </cfRule>
    <cfRule type="cellIs" dxfId="317" priority="625" stopIfTrue="1" operator="greaterThan">
      <formula>0</formula>
    </cfRule>
    <cfRule type="expression" dxfId="316" priority="624" stopIfTrue="1">
      <formula>IF(L103&gt;0,IF(L104&gt;0,FALSE,TRUE),FALSE)</formula>
    </cfRule>
  </conditionalFormatting>
  <conditionalFormatting sqref="L105:N105">
    <cfRule type="expression" dxfId="315" priority="618" stopIfTrue="1">
      <formula>IF(L106=0,FALSE,IF(L105=0,TRUE,FALSE))</formula>
    </cfRule>
  </conditionalFormatting>
  <conditionalFormatting sqref="L106:N106">
    <cfRule type="cellIs" dxfId="314" priority="621" stopIfTrue="1" operator="lessThan">
      <formula>0</formula>
    </cfRule>
    <cfRule type="expression" dxfId="313" priority="619" stopIfTrue="1">
      <formula>IF(L105&gt;0,IF(L106&gt;0,FALSE,TRUE),FALSE)</formula>
    </cfRule>
    <cfRule type="cellIs" dxfId="312" priority="620" stopIfTrue="1" operator="greaterThan">
      <formula>0</formula>
    </cfRule>
  </conditionalFormatting>
  <conditionalFormatting sqref="L107:N107">
    <cfRule type="expression" dxfId="311" priority="613" stopIfTrue="1">
      <formula>IF(L108=0,FALSE,IF(L107=0,TRUE,FALSE))</formula>
    </cfRule>
  </conditionalFormatting>
  <conditionalFormatting sqref="L108:N108">
    <cfRule type="expression" dxfId="310" priority="614" stopIfTrue="1">
      <formula>IF(L107&gt;0,IF(L108&gt;0,FALSE,TRUE),FALSE)</formula>
    </cfRule>
    <cfRule type="cellIs" dxfId="309" priority="616" stopIfTrue="1" operator="lessThan">
      <formula>0</formula>
    </cfRule>
    <cfRule type="cellIs" dxfId="308" priority="615" stopIfTrue="1" operator="greaterThan">
      <formula>0</formula>
    </cfRule>
  </conditionalFormatting>
  <conditionalFormatting sqref="L109:N109">
    <cfRule type="expression" dxfId="307" priority="608" stopIfTrue="1">
      <formula>IF(L110=0,FALSE,IF(L109=0,TRUE,FALSE))</formula>
    </cfRule>
  </conditionalFormatting>
  <conditionalFormatting sqref="L110:N110">
    <cfRule type="cellIs" dxfId="306" priority="611" stopIfTrue="1" operator="lessThan">
      <formula>0</formula>
    </cfRule>
    <cfRule type="cellIs" dxfId="305" priority="610" stopIfTrue="1" operator="greaterThan">
      <formula>0</formula>
    </cfRule>
    <cfRule type="expression" dxfId="304" priority="609" stopIfTrue="1">
      <formula>IF(L109&gt;0,IF(L110&gt;0,FALSE,TRUE),FALSE)</formula>
    </cfRule>
  </conditionalFormatting>
  <conditionalFormatting sqref="L111:N111">
    <cfRule type="expression" dxfId="303" priority="603" stopIfTrue="1">
      <formula>IF(L112=0,FALSE,IF(L111=0,TRUE,FALSE))</formula>
    </cfRule>
  </conditionalFormatting>
  <conditionalFormatting sqref="L112:N112">
    <cfRule type="cellIs" dxfId="302" priority="606" stopIfTrue="1" operator="lessThan">
      <formula>0</formula>
    </cfRule>
    <cfRule type="expression" dxfId="301" priority="604" stopIfTrue="1">
      <formula>IF(L111&gt;0,IF(L112&gt;0,FALSE,TRUE),FALSE)</formula>
    </cfRule>
    <cfRule type="cellIs" dxfId="300" priority="605" stopIfTrue="1" operator="greaterThan">
      <formula>0</formula>
    </cfRule>
  </conditionalFormatting>
  <conditionalFormatting sqref="L113:N113">
    <cfRule type="expression" dxfId="299" priority="598" stopIfTrue="1">
      <formula>IF(L114=0,FALSE,IF(L113=0,TRUE,FALSE))</formula>
    </cfRule>
  </conditionalFormatting>
  <conditionalFormatting sqref="L114:N114">
    <cfRule type="expression" dxfId="298" priority="599" stopIfTrue="1">
      <formula>IF(L113&gt;0,IF(L114&gt;0,FALSE,TRUE),FALSE)</formula>
    </cfRule>
    <cfRule type="cellIs" dxfId="297" priority="601" stopIfTrue="1" operator="lessThan">
      <formula>0</formula>
    </cfRule>
    <cfRule type="cellIs" dxfId="296" priority="600" stopIfTrue="1" operator="greaterThan">
      <formula>0</formula>
    </cfRule>
  </conditionalFormatting>
  <conditionalFormatting sqref="L115:N115">
    <cfRule type="expression" dxfId="295" priority="593" stopIfTrue="1">
      <formula>IF(L116=0,FALSE,IF(L115=0,TRUE,FALSE))</formula>
    </cfRule>
  </conditionalFormatting>
  <conditionalFormatting sqref="L116:N116">
    <cfRule type="cellIs" dxfId="294" priority="596" stopIfTrue="1" operator="lessThan">
      <formula>0</formula>
    </cfRule>
    <cfRule type="expression" dxfId="293" priority="594" stopIfTrue="1">
      <formula>IF(L115&gt;0,IF(L116&gt;0,FALSE,TRUE),FALSE)</formula>
    </cfRule>
    <cfRule type="cellIs" dxfId="292" priority="595" stopIfTrue="1" operator="greaterThan">
      <formula>0</formula>
    </cfRule>
  </conditionalFormatting>
  <conditionalFormatting sqref="L117:N117">
    <cfRule type="expression" dxfId="291" priority="588" stopIfTrue="1">
      <formula>IF(L118=0,FALSE,IF(L117=0,TRUE,FALSE))</formula>
    </cfRule>
  </conditionalFormatting>
  <conditionalFormatting sqref="L118:N118">
    <cfRule type="expression" dxfId="290" priority="589" stopIfTrue="1">
      <formula>IF(L117&gt;0,IF(L118&gt;0,FALSE,TRUE),FALSE)</formula>
    </cfRule>
    <cfRule type="cellIs" dxfId="289" priority="590" stopIfTrue="1" operator="greaterThan">
      <formula>0</formula>
    </cfRule>
    <cfRule type="cellIs" dxfId="288" priority="591" stopIfTrue="1" operator="lessThan">
      <formula>0</formula>
    </cfRule>
  </conditionalFormatting>
  <conditionalFormatting sqref="L119:N119">
    <cfRule type="expression" dxfId="287" priority="583" stopIfTrue="1">
      <formula>IF(L120=0,FALSE,IF(L119=0,TRUE,FALSE))</formula>
    </cfRule>
  </conditionalFormatting>
  <conditionalFormatting sqref="L120:N120">
    <cfRule type="cellIs" dxfId="286" priority="585" stopIfTrue="1" operator="greaterThan">
      <formula>0</formula>
    </cfRule>
    <cfRule type="cellIs" dxfId="285" priority="586" stopIfTrue="1" operator="lessThan">
      <formula>0</formula>
    </cfRule>
    <cfRule type="expression" dxfId="284" priority="584" stopIfTrue="1">
      <formula>IF(L119&gt;0,IF(L120&gt;0,FALSE,TRUE),FALSE)</formula>
    </cfRule>
  </conditionalFormatting>
  <conditionalFormatting sqref="L121:N121">
    <cfRule type="expression" dxfId="283" priority="578" stopIfTrue="1">
      <formula>IF(L122=0,FALSE,IF(L121=0,TRUE,FALSE))</formula>
    </cfRule>
  </conditionalFormatting>
  <conditionalFormatting sqref="L122:N122">
    <cfRule type="expression" dxfId="282" priority="579" stopIfTrue="1">
      <formula>IF(L121&gt;0,IF(L122&gt;0,FALSE,TRUE),FALSE)</formula>
    </cfRule>
    <cfRule type="cellIs" dxfId="281" priority="580" stopIfTrue="1" operator="greaterThan">
      <formula>0</formula>
    </cfRule>
    <cfRule type="cellIs" dxfId="280" priority="581" stopIfTrue="1" operator="lessThan">
      <formula>0</formula>
    </cfRule>
  </conditionalFormatting>
  <conditionalFormatting sqref="L123:N123">
    <cfRule type="expression" dxfId="279" priority="573" stopIfTrue="1">
      <formula>IF(L124=0,FALSE,IF(L123=0,TRUE,FALSE))</formula>
    </cfRule>
  </conditionalFormatting>
  <conditionalFormatting sqref="L124:N124">
    <cfRule type="expression" dxfId="278" priority="574" stopIfTrue="1">
      <formula>IF(L123&gt;0,IF(L124&gt;0,FALSE,TRUE),FALSE)</formula>
    </cfRule>
    <cfRule type="cellIs" dxfId="277" priority="575" stopIfTrue="1" operator="greaterThan">
      <formula>0</formula>
    </cfRule>
    <cfRule type="cellIs" dxfId="276" priority="576" stopIfTrue="1" operator="lessThan">
      <formula>0</formula>
    </cfRule>
  </conditionalFormatting>
  <conditionalFormatting sqref="L125:N125">
    <cfRule type="expression" dxfId="275" priority="568" stopIfTrue="1">
      <formula>IF(L126=0,FALSE,IF(L125=0,TRUE,FALSE))</formula>
    </cfRule>
  </conditionalFormatting>
  <conditionalFormatting sqref="L126:N126">
    <cfRule type="cellIs" dxfId="274" priority="570" stopIfTrue="1" operator="greaterThan">
      <formula>0</formula>
    </cfRule>
    <cfRule type="cellIs" dxfId="273" priority="571" stopIfTrue="1" operator="lessThan">
      <formula>0</formula>
    </cfRule>
    <cfRule type="expression" dxfId="272" priority="569" stopIfTrue="1">
      <formula>IF(L125&gt;0,IF(L126&gt;0,FALSE,TRUE),FALSE)</formula>
    </cfRule>
  </conditionalFormatting>
  <conditionalFormatting sqref="L127:N127">
    <cfRule type="expression" dxfId="271" priority="563" stopIfTrue="1">
      <formula>IF(L128=0,FALSE,IF(L127=0,TRUE,FALSE))</formula>
    </cfRule>
  </conditionalFormatting>
  <conditionalFormatting sqref="L128:N128">
    <cfRule type="expression" dxfId="270" priority="564" stopIfTrue="1">
      <formula>IF(L127&gt;0,IF(L128&gt;0,FALSE,TRUE),FALSE)</formula>
    </cfRule>
    <cfRule type="cellIs" dxfId="269" priority="565" stopIfTrue="1" operator="greaterThan">
      <formula>0</formula>
    </cfRule>
    <cfRule type="cellIs" dxfId="268" priority="566" stopIfTrue="1" operator="lessThan">
      <formula>0</formula>
    </cfRule>
  </conditionalFormatting>
  <conditionalFormatting sqref="L129:N129">
    <cfRule type="expression" dxfId="267" priority="558" stopIfTrue="1">
      <formula>IF(L130=0,FALSE,IF(L129=0,TRUE,FALSE))</formula>
    </cfRule>
  </conditionalFormatting>
  <conditionalFormatting sqref="L130:N130">
    <cfRule type="expression" dxfId="266" priority="559" stopIfTrue="1">
      <formula>IF(L129&gt;0,IF(L130&gt;0,FALSE,TRUE),FALSE)</formula>
    </cfRule>
    <cfRule type="cellIs" dxfId="265" priority="560" stopIfTrue="1" operator="greaterThan">
      <formula>0</formula>
    </cfRule>
    <cfRule type="cellIs" dxfId="264" priority="561" stopIfTrue="1" operator="lessThan">
      <formula>0</formula>
    </cfRule>
  </conditionalFormatting>
  <conditionalFormatting sqref="L131:N131">
    <cfRule type="expression" dxfId="263" priority="553" stopIfTrue="1">
      <formula>IF(L132=0,FALSE,IF(L131=0,TRUE,FALSE))</formula>
    </cfRule>
  </conditionalFormatting>
  <conditionalFormatting sqref="L132:N132">
    <cfRule type="expression" dxfId="262" priority="554" stopIfTrue="1">
      <formula>IF(L131&gt;0,IF(L132&gt;0,FALSE,TRUE),FALSE)</formula>
    </cfRule>
    <cfRule type="cellIs" dxfId="261" priority="556" stopIfTrue="1" operator="lessThan">
      <formula>0</formula>
    </cfRule>
    <cfRule type="cellIs" dxfId="260" priority="555" stopIfTrue="1" operator="greaterThan">
      <formula>0</formula>
    </cfRule>
  </conditionalFormatting>
  <conditionalFormatting sqref="L133:N133">
    <cfRule type="expression" dxfId="259" priority="548" stopIfTrue="1">
      <formula>IF(L134=0,FALSE,IF(L133=0,TRUE,FALSE))</formula>
    </cfRule>
  </conditionalFormatting>
  <conditionalFormatting sqref="L134:N134">
    <cfRule type="cellIs" dxfId="258" priority="550" stopIfTrue="1" operator="greaterThan">
      <formula>0</formula>
    </cfRule>
    <cfRule type="cellIs" dxfId="257" priority="551" stopIfTrue="1" operator="lessThan">
      <formula>0</formula>
    </cfRule>
    <cfRule type="expression" dxfId="256" priority="549" stopIfTrue="1">
      <formula>IF(L133&gt;0,IF(L134&gt;0,FALSE,TRUE),FALSE)</formula>
    </cfRule>
  </conditionalFormatting>
  <conditionalFormatting sqref="L135:N135">
    <cfRule type="expression" dxfId="255" priority="543" stopIfTrue="1">
      <formula>IF(L136=0,FALSE,IF(L135=0,TRUE,FALSE))</formula>
    </cfRule>
  </conditionalFormatting>
  <conditionalFormatting sqref="L136:N136">
    <cfRule type="cellIs" dxfId="254" priority="546" stopIfTrue="1" operator="lessThan">
      <formula>0</formula>
    </cfRule>
    <cfRule type="expression" dxfId="253" priority="544" stopIfTrue="1">
      <formula>IF(L135&gt;0,IF(L136&gt;0,FALSE,TRUE),FALSE)</formula>
    </cfRule>
    <cfRule type="cellIs" dxfId="252" priority="545" stopIfTrue="1" operator="greaterThan">
      <formula>0</formula>
    </cfRule>
  </conditionalFormatting>
  <conditionalFormatting sqref="L137:N137">
    <cfRule type="expression" dxfId="251" priority="538" stopIfTrue="1">
      <formula>IF(L138=0,FALSE,IF(L137=0,TRUE,FALSE))</formula>
    </cfRule>
  </conditionalFormatting>
  <conditionalFormatting sqref="L138:N138">
    <cfRule type="expression" dxfId="250" priority="539" stopIfTrue="1">
      <formula>IF(L137&gt;0,IF(L138&gt;0,FALSE,TRUE),FALSE)</formula>
    </cfRule>
    <cfRule type="cellIs" dxfId="249" priority="540" stopIfTrue="1" operator="greaterThan">
      <formula>0</formula>
    </cfRule>
    <cfRule type="cellIs" dxfId="248" priority="541" stopIfTrue="1" operator="lessThan">
      <formula>0</formula>
    </cfRule>
  </conditionalFormatting>
  <conditionalFormatting sqref="L139:N139">
    <cfRule type="expression" dxfId="247" priority="533" stopIfTrue="1">
      <formula>IF(L140=0,FALSE,IF(L139=0,TRUE,FALSE))</formula>
    </cfRule>
  </conditionalFormatting>
  <conditionalFormatting sqref="L140:N140">
    <cfRule type="cellIs" dxfId="246" priority="536" stopIfTrue="1" operator="lessThan">
      <formula>0</formula>
    </cfRule>
    <cfRule type="cellIs" dxfId="245" priority="535" stopIfTrue="1" operator="greaterThan">
      <formula>0</formula>
    </cfRule>
    <cfRule type="expression" dxfId="244" priority="534" stopIfTrue="1">
      <formula>IF(L139&gt;0,IF(L140&gt;0,FALSE,TRUE),FALSE)</formula>
    </cfRule>
  </conditionalFormatting>
  <conditionalFormatting sqref="L146:N146">
    <cfRule type="cellIs" dxfId="243" priority="2049" stopIfTrue="1" operator="equal">
      <formula>"incomplet"</formula>
    </cfRule>
  </conditionalFormatting>
  <conditionalFormatting sqref="O70:S70">
    <cfRule type="cellIs" dxfId="242" priority="968" stopIfTrue="1" operator="greaterThan">
      <formula>0</formula>
    </cfRule>
  </conditionalFormatting>
  <conditionalFormatting sqref="O72:S72">
    <cfRule type="cellIs" dxfId="241" priority="963" stopIfTrue="1" operator="greaterThan">
      <formula>0</formula>
    </cfRule>
  </conditionalFormatting>
  <conditionalFormatting sqref="O74:S74">
    <cfRule type="cellIs" dxfId="240" priority="958" stopIfTrue="1" operator="greaterThan">
      <formula>0</formula>
    </cfRule>
  </conditionalFormatting>
  <conditionalFormatting sqref="O76:S76">
    <cfRule type="cellIs" dxfId="239" priority="953" stopIfTrue="1" operator="greaterThan">
      <formula>0</formula>
    </cfRule>
  </conditionalFormatting>
  <conditionalFormatting sqref="O78:S78">
    <cfRule type="cellIs" dxfId="238" priority="948" stopIfTrue="1" operator="greaterThan">
      <formula>0</formula>
    </cfRule>
  </conditionalFormatting>
  <conditionalFormatting sqref="O80:S80">
    <cfRule type="cellIs" dxfId="237" priority="943" stopIfTrue="1" operator="greaterThan">
      <formula>0</formula>
    </cfRule>
  </conditionalFormatting>
  <conditionalFormatting sqref="O82:S82">
    <cfRule type="cellIs" dxfId="236" priority="938" stopIfTrue="1" operator="greaterThan">
      <formula>0</formula>
    </cfRule>
  </conditionalFormatting>
  <conditionalFormatting sqref="O84:S84">
    <cfRule type="cellIs" dxfId="235" priority="933" stopIfTrue="1" operator="greaterThan">
      <formula>0</formula>
    </cfRule>
  </conditionalFormatting>
  <conditionalFormatting sqref="O86:S86">
    <cfRule type="cellIs" dxfId="234" priority="928" stopIfTrue="1" operator="greaterThan">
      <formula>0</formula>
    </cfRule>
  </conditionalFormatting>
  <conditionalFormatting sqref="O88:S88">
    <cfRule type="cellIs" dxfId="233" priority="923" stopIfTrue="1" operator="greaterThan">
      <formula>0</formula>
    </cfRule>
  </conditionalFormatting>
  <conditionalFormatting sqref="O90:S90">
    <cfRule type="cellIs" dxfId="232" priority="918" stopIfTrue="1" operator="greaterThan">
      <formula>0</formula>
    </cfRule>
  </conditionalFormatting>
  <conditionalFormatting sqref="O92:S92">
    <cfRule type="cellIs" dxfId="231" priority="913" stopIfTrue="1" operator="greaterThan">
      <formula>0</formula>
    </cfRule>
  </conditionalFormatting>
  <conditionalFormatting sqref="O94:S94">
    <cfRule type="cellIs" dxfId="230" priority="908" stopIfTrue="1" operator="greaterThan">
      <formula>0</formula>
    </cfRule>
  </conditionalFormatting>
  <conditionalFormatting sqref="O96:S96">
    <cfRule type="cellIs" dxfId="229" priority="903" stopIfTrue="1" operator="greaterThan">
      <formula>0</formula>
    </cfRule>
  </conditionalFormatting>
  <conditionalFormatting sqref="O98:S98">
    <cfRule type="cellIs" dxfId="228" priority="898" stopIfTrue="1" operator="greaterThan">
      <formula>0</formula>
    </cfRule>
  </conditionalFormatting>
  <conditionalFormatting sqref="O100:S100">
    <cfRule type="cellIs" dxfId="227" priority="893" stopIfTrue="1" operator="greaterThan">
      <formula>0</formula>
    </cfRule>
  </conditionalFormatting>
  <conditionalFormatting sqref="O102:S102">
    <cfRule type="cellIs" dxfId="226" priority="888" stopIfTrue="1" operator="greaterThan">
      <formula>0</formula>
    </cfRule>
  </conditionalFormatting>
  <conditionalFormatting sqref="P11:R11 P13:R13 P15:R15 P17:R17 P19:R19 P21:R21 P23:R23 P25:R25 P27:R27 P29:R29 P31:R31 P33:R33 P35:R35 P37:R37">
    <cfRule type="expression" dxfId="225" priority="1708" stopIfTrue="1">
      <formula>IF(P12=0,FALSE,IF(P11=0,TRUE,FALSE))</formula>
    </cfRule>
    <cfRule type="cellIs" dxfId="224" priority="1707" operator="greaterThan">
      <formula>0</formula>
    </cfRule>
  </conditionalFormatting>
  <conditionalFormatting sqref="P12:R12 P14:R14 P16:R16 P18:R18 P20:R20">
    <cfRule type="expression" dxfId="223" priority="1709" stopIfTrue="1">
      <formula>IF(P11&gt;0,IF(P12&gt;0,FALSE,TRUE),FALSE)</formula>
    </cfRule>
    <cfRule type="cellIs" dxfId="222" priority="1710" stopIfTrue="1" operator="greaterThan">
      <formula>0</formula>
    </cfRule>
    <cfRule type="cellIs" dxfId="221" priority="1711" stopIfTrue="1" operator="lessThan">
      <formula>0</formula>
    </cfRule>
  </conditionalFormatting>
  <conditionalFormatting sqref="P22:R26 P28:R28 P30:R30 P32:R32 P34:R34 P36:R36 P38:R38">
    <cfRule type="cellIs" dxfId="220" priority="1714" stopIfTrue="1" operator="lessThan">
      <formula>0</formula>
    </cfRule>
    <cfRule type="cellIs" dxfId="219" priority="1713" stopIfTrue="1" operator="greaterThan">
      <formula>0</formula>
    </cfRule>
    <cfRule type="expression" dxfId="218" priority="1712" stopIfTrue="1">
      <formula>IF(P21&gt;0,IF(P22&gt;0,FALSE,TRUE),FALSE)</formula>
    </cfRule>
  </conditionalFormatting>
  <conditionalFormatting sqref="P26:R26">
    <cfRule type="expression" dxfId="217" priority="1724" stopIfTrue="1">
      <formula>IF(P24&gt;0,IF(P26&gt;0,FALSE,TRUE),FALSE)</formula>
    </cfRule>
    <cfRule type="cellIs" dxfId="216" priority="1726" stopIfTrue="1" operator="lessThan">
      <formula>0</formula>
    </cfRule>
    <cfRule type="cellIs" dxfId="215" priority="1725" stopIfTrue="1" operator="greaterThan">
      <formula>0</formula>
    </cfRule>
  </conditionalFormatting>
  <conditionalFormatting sqref="P27:R27">
    <cfRule type="cellIs" dxfId="214" priority="1722" stopIfTrue="1" operator="greaterThan">
      <formula>0</formula>
    </cfRule>
    <cfRule type="expression" dxfId="213" priority="1721" stopIfTrue="1">
      <formula>IF(P24&gt;0,IF(P27&gt;0,FALSE,TRUE),FALSE)</formula>
    </cfRule>
    <cfRule type="cellIs" dxfId="212" priority="1723" stopIfTrue="1" operator="lessThan">
      <formula>0</formula>
    </cfRule>
  </conditionalFormatting>
  <conditionalFormatting sqref="P28:R28">
    <cfRule type="cellIs" dxfId="211" priority="1719" stopIfTrue="1" operator="greaterThan">
      <formula>0</formula>
    </cfRule>
    <cfRule type="expression" dxfId="210" priority="1718" stopIfTrue="1">
      <formula>IF(P24&gt;0,IF(P28&gt;0,FALSE,TRUE),FALSE)</formula>
    </cfRule>
    <cfRule type="cellIs" dxfId="209" priority="1720" stopIfTrue="1" operator="lessThan">
      <formula>0</formula>
    </cfRule>
  </conditionalFormatting>
  <conditionalFormatting sqref="P29:R29 P31:R31 P33:R33 P35:R35 P37:R37">
    <cfRule type="cellIs" dxfId="208" priority="1717" stopIfTrue="1" operator="lessThan">
      <formula>0</formula>
    </cfRule>
    <cfRule type="cellIs" dxfId="207" priority="1716" stopIfTrue="1" operator="greaterThan">
      <formula>0</formula>
    </cfRule>
    <cfRule type="expression" dxfId="206" priority="1715" stopIfTrue="1">
      <formula>IF(P24&gt;0,IF(P29&gt;0,FALSE,TRUE),FALSE)</formula>
    </cfRule>
  </conditionalFormatting>
  <conditionalFormatting sqref="P30:R30 P32:R32 P34:R34 P36:R36 P38:R38">
    <cfRule type="expression" dxfId="205" priority="1727" stopIfTrue="1">
      <formula>IF(P24&gt;0,IF(P30&gt;0,FALSE,TRUE),FALSE)</formula>
    </cfRule>
    <cfRule type="cellIs" dxfId="204" priority="1729" stopIfTrue="1" operator="lessThan">
      <formula>0</formula>
    </cfRule>
    <cfRule type="cellIs" dxfId="203" priority="1728" stopIfTrue="1" operator="greaterThan">
      <formula>0</formula>
    </cfRule>
  </conditionalFormatting>
  <conditionalFormatting sqref="P39:R39 P41:R41 P43:R43 P45:R45 P47:R47">
    <cfRule type="cellIs" dxfId="202" priority="1638" operator="greaterThan">
      <formula>0</formula>
    </cfRule>
    <cfRule type="expression" dxfId="201" priority="1639" stopIfTrue="1">
      <formula>IF(P40=0,FALSE,IF(P39=0,TRUE,FALSE))</formula>
    </cfRule>
  </conditionalFormatting>
  <conditionalFormatting sqref="P40:R40 P42:R42 P44:R44 P46:R46 P48:R48">
    <cfRule type="cellIs" dxfId="200" priority="1642" stopIfTrue="1" operator="lessThan">
      <formula>0</formula>
    </cfRule>
    <cfRule type="expression" dxfId="199" priority="1640" stopIfTrue="1">
      <formula>IF(P39&gt;0,IF(P40&gt;0,FALSE,TRUE),FALSE)</formula>
    </cfRule>
    <cfRule type="cellIs" dxfId="198" priority="1641" stopIfTrue="1" operator="greaterThan">
      <formula>0</formula>
    </cfRule>
  </conditionalFormatting>
  <conditionalFormatting sqref="P49:R49">
    <cfRule type="expression" dxfId="197" priority="1016" stopIfTrue="1">
      <formula>IF(P50=0,FALSE,IF(P49=0,TRUE,FALSE))</formula>
    </cfRule>
    <cfRule type="cellIs" dxfId="196" priority="1015" operator="greaterThan">
      <formula>0</formula>
    </cfRule>
  </conditionalFormatting>
  <conditionalFormatting sqref="P50:R50">
    <cfRule type="expression" dxfId="195" priority="1017" stopIfTrue="1">
      <formula>IF(P49&gt;0,IF(P50&gt;0,FALSE,TRUE),FALSE)</formula>
    </cfRule>
    <cfRule type="cellIs" dxfId="194" priority="1019" stopIfTrue="1" operator="lessThan">
      <formula>0</formula>
    </cfRule>
    <cfRule type="cellIs" dxfId="193" priority="1018" stopIfTrue="1" operator="greaterThan">
      <formula>0</formula>
    </cfRule>
  </conditionalFormatting>
  <conditionalFormatting sqref="P51:R51">
    <cfRule type="cellIs" dxfId="192" priority="1010" operator="greaterThan">
      <formula>0</formula>
    </cfRule>
    <cfRule type="expression" dxfId="191" priority="1011" stopIfTrue="1">
      <formula>IF(P52=0,FALSE,IF(P51=0,TRUE,FALSE))</formula>
    </cfRule>
  </conditionalFormatting>
  <conditionalFormatting sqref="P52:R52">
    <cfRule type="cellIs" dxfId="190" priority="1014" stopIfTrue="1" operator="lessThan">
      <formula>0</formula>
    </cfRule>
    <cfRule type="cellIs" dxfId="189" priority="1013" stopIfTrue="1" operator="greaterThan">
      <formula>0</formula>
    </cfRule>
    <cfRule type="expression" dxfId="188" priority="1012" stopIfTrue="1">
      <formula>IF(P51&gt;0,IF(P52&gt;0,FALSE,TRUE),FALSE)</formula>
    </cfRule>
  </conditionalFormatting>
  <conditionalFormatting sqref="P53:R53">
    <cfRule type="cellIs" dxfId="187" priority="1005" operator="greaterThan">
      <formula>0</formula>
    </cfRule>
    <cfRule type="expression" dxfId="186" priority="1006" stopIfTrue="1">
      <formula>IF(P54=0,FALSE,IF(P53=0,TRUE,FALSE))</formula>
    </cfRule>
  </conditionalFormatting>
  <conditionalFormatting sqref="P54:R54">
    <cfRule type="cellIs" dxfId="185" priority="1008" stopIfTrue="1" operator="greaterThan">
      <formula>0</formula>
    </cfRule>
    <cfRule type="cellIs" dxfId="184" priority="1009" stopIfTrue="1" operator="lessThan">
      <formula>0</formula>
    </cfRule>
    <cfRule type="expression" dxfId="183" priority="1007" stopIfTrue="1">
      <formula>IF(P53&gt;0,IF(P54&gt;0,FALSE,TRUE),FALSE)</formula>
    </cfRule>
  </conditionalFormatting>
  <conditionalFormatting sqref="P55:R55">
    <cfRule type="cellIs" dxfId="182" priority="1000" operator="greaterThan">
      <formula>0</formula>
    </cfRule>
    <cfRule type="expression" dxfId="181" priority="1001" stopIfTrue="1">
      <formula>IF(P56=0,FALSE,IF(P55=0,TRUE,FALSE))</formula>
    </cfRule>
  </conditionalFormatting>
  <conditionalFormatting sqref="P56:R56">
    <cfRule type="expression" dxfId="180" priority="1002" stopIfTrue="1">
      <formula>IF(P55&gt;0,IF(P56&gt;0,FALSE,TRUE),FALSE)</formula>
    </cfRule>
    <cfRule type="cellIs" dxfId="179" priority="1003" stopIfTrue="1" operator="greaterThan">
      <formula>0</formula>
    </cfRule>
    <cfRule type="cellIs" dxfId="178" priority="1004" stopIfTrue="1" operator="lessThan">
      <formula>0</formula>
    </cfRule>
  </conditionalFormatting>
  <conditionalFormatting sqref="P57:R57">
    <cfRule type="expression" dxfId="177" priority="996" stopIfTrue="1">
      <formula>IF(P58=0,FALSE,IF(P57=0,TRUE,FALSE))</formula>
    </cfRule>
    <cfRule type="cellIs" dxfId="176" priority="995" operator="greaterThan">
      <formula>0</formula>
    </cfRule>
  </conditionalFormatting>
  <conditionalFormatting sqref="P58:R58">
    <cfRule type="cellIs" dxfId="175" priority="998" stopIfTrue="1" operator="greaterThan">
      <formula>0</formula>
    </cfRule>
    <cfRule type="cellIs" dxfId="174" priority="999" stopIfTrue="1" operator="lessThan">
      <formula>0</formula>
    </cfRule>
    <cfRule type="expression" dxfId="173" priority="997" stopIfTrue="1">
      <formula>IF(P57&gt;0,IF(P58&gt;0,FALSE,TRUE),FALSE)</formula>
    </cfRule>
  </conditionalFormatting>
  <conditionalFormatting sqref="P59:R59">
    <cfRule type="expression" dxfId="172" priority="991" stopIfTrue="1">
      <formula>IF(P60=0,FALSE,IF(P59=0,TRUE,FALSE))</formula>
    </cfRule>
    <cfRule type="cellIs" dxfId="171" priority="990" operator="greaterThan">
      <formula>0</formula>
    </cfRule>
  </conditionalFormatting>
  <conditionalFormatting sqref="P60:R60">
    <cfRule type="cellIs" dxfId="170" priority="993" stopIfTrue="1" operator="greaterThan">
      <formula>0</formula>
    </cfRule>
    <cfRule type="cellIs" dxfId="169" priority="994" stopIfTrue="1" operator="lessThan">
      <formula>0</formula>
    </cfRule>
    <cfRule type="expression" dxfId="168" priority="992" stopIfTrue="1">
      <formula>IF(P59&gt;0,IF(P60&gt;0,FALSE,TRUE),FALSE)</formula>
    </cfRule>
  </conditionalFormatting>
  <conditionalFormatting sqref="P61:R61">
    <cfRule type="expression" dxfId="167" priority="986" stopIfTrue="1">
      <formula>IF(P62=0,FALSE,IF(P61=0,TRUE,FALSE))</formula>
    </cfRule>
    <cfRule type="cellIs" dxfId="166" priority="985" operator="greaterThan">
      <formula>0</formula>
    </cfRule>
  </conditionalFormatting>
  <conditionalFormatting sqref="P62:R62">
    <cfRule type="cellIs" dxfId="165" priority="988" stopIfTrue="1" operator="greaterThan">
      <formula>0</formula>
    </cfRule>
    <cfRule type="expression" dxfId="164" priority="987" stopIfTrue="1">
      <formula>IF(P61&gt;0,IF(P62&gt;0,FALSE,TRUE),FALSE)</formula>
    </cfRule>
    <cfRule type="cellIs" dxfId="163" priority="989" stopIfTrue="1" operator="lessThan">
      <formula>0</formula>
    </cfRule>
  </conditionalFormatting>
  <conditionalFormatting sqref="P63:R63">
    <cfRule type="expression" dxfId="162" priority="981" stopIfTrue="1">
      <formula>IF(P64=0,FALSE,IF(P63=0,TRUE,FALSE))</formula>
    </cfRule>
    <cfRule type="cellIs" dxfId="161" priority="980" operator="greaterThan">
      <formula>0</formula>
    </cfRule>
  </conditionalFormatting>
  <conditionalFormatting sqref="P64:R64">
    <cfRule type="expression" dxfId="160" priority="982" stopIfTrue="1">
      <formula>IF(P63&gt;0,IF(P64&gt;0,FALSE,TRUE),FALSE)</formula>
    </cfRule>
    <cfRule type="cellIs" dxfId="159" priority="983" stopIfTrue="1" operator="greaterThan">
      <formula>0</formula>
    </cfRule>
    <cfRule type="cellIs" dxfId="158" priority="984" stopIfTrue="1" operator="lessThan">
      <formula>0</formula>
    </cfRule>
  </conditionalFormatting>
  <conditionalFormatting sqref="P65:R65">
    <cfRule type="cellIs" dxfId="157" priority="975" operator="greaterThan">
      <formula>0</formula>
    </cfRule>
    <cfRule type="expression" dxfId="156" priority="976" stopIfTrue="1">
      <formula>IF(P66=0,FALSE,IF(P65=0,TRUE,FALSE))</formula>
    </cfRule>
  </conditionalFormatting>
  <conditionalFormatting sqref="P66:R66">
    <cfRule type="cellIs" dxfId="155" priority="979" stopIfTrue="1" operator="lessThan">
      <formula>0</formula>
    </cfRule>
    <cfRule type="expression" dxfId="154" priority="977" stopIfTrue="1">
      <formula>IF(P65&gt;0,IF(P66&gt;0,FALSE,TRUE),FALSE)</formula>
    </cfRule>
    <cfRule type="cellIs" dxfId="153" priority="978" stopIfTrue="1" operator="greaterThan">
      <formula>0</formula>
    </cfRule>
  </conditionalFormatting>
  <conditionalFormatting sqref="P67:R67">
    <cfRule type="expression" dxfId="152" priority="971" stopIfTrue="1">
      <formula>IF(P68=0,FALSE,IF(P67=0,TRUE,FALSE))</formula>
    </cfRule>
    <cfRule type="cellIs" dxfId="151" priority="970" operator="greaterThan">
      <formula>0</formula>
    </cfRule>
  </conditionalFormatting>
  <conditionalFormatting sqref="P68:R68">
    <cfRule type="cellIs" dxfId="150" priority="973" stopIfTrue="1" operator="greaterThan">
      <formula>0</formula>
    </cfRule>
    <cfRule type="expression" dxfId="149" priority="972" stopIfTrue="1">
      <formula>IF(P67&gt;0,IF(P68&gt;0,FALSE,TRUE),FALSE)</formula>
    </cfRule>
    <cfRule type="cellIs" dxfId="148" priority="974" stopIfTrue="1" operator="lessThan">
      <formula>0</formula>
    </cfRule>
  </conditionalFormatting>
  <conditionalFormatting sqref="P69:R69">
    <cfRule type="expression" dxfId="147" priority="966" stopIfTrue="1">
      <formula>IF(P70=0,FALSE,IF(P69=0,TRUE,FALSE))</formula>
    </cfRule>
  </conditionalFormatting>
  <conditionalFormatting sqref="P70:R70">
    <cfRule type="expression" dxfId="146" priority="967" stopIfTrue="1">
      <formula>IF(P69&gt;0,IF(P70&gt;0,FALSE,TRUE),FALSE)</formula>
    </cfRule>
    <cfRule type="cellIs" dxfId="145" priority="969" stopIfTrue="1" operator="lessThan">
      <formula>0</formula>
    </cfRule>
  </conditionalFormatting>
  <conditionalFormatting sqref="P71:R71">
    <cfRule type="expression" dxfId="144" priority="961" stopIfTrue="1">
      <formula>IF(P72=0,FALSE,IF(P71=0,TRUE,FALSE))</formula>
    </cfRule>
  </conditionalFormatting>
  <conditionalFormatting sqref="P72:R72">
    <cfRule type="cellIs" dxfId="143" priority="964" stopIfTrue="1" operator="lessThan">
      <formula>0</formula>
    </cfRule>
    <cfRule type="expression" dxfId="142" priority="962" stopIfTrue="1">
      <formula>IF(P71&gt;0,IF(P72&gt;0,FALSE,TRUE),FALSE)</formula>
    </cfRule>
  </conditionalFormatting>
  <conditionalFormatting sqref="P73:R73">
    <cfRule type="expression" dxfId="141" priority="956" stopIfTrue="1">
      <formula>IF(P74=0,FALSE,IF(P73=0,TRUE,FALSE))</formula>
    </cfRule>
  </conditionalFormatting>
  <conditionalFormatting sqref="P74:R74">
    <cfRule type="cellIs" dxfId="140" priority="959" stopIfTrue="1" operator="lessThan">
      <formula>0</formula>
    </cfRule>
    <cfRule type="expression" dxfId="139" priority="957" stopIfTrue="1">
      <formula>IF(P73&gt;0,IF(P74&gt;0,FALSE,TRUE),FALSE)</formula>
    </cfRule>
  </conditionalFormatting>
  <conditionalFormatting sqref="P75:R75">
    <cfRule type="expression" dxfId="138" priority="951" stopIfTrue="1">
      <formula>IF(P76=0,FALSE,IF(P75=0,TRUE,FALSE))</formula>
    </cfRule>
  </conditionalFormatting>
  <conditionalFormatting sqref="P76:R76">
    <cfRule type="cellIs" dxfId="137" priority="954" stopIfTrue="1" operator="lessThan">
      <formula>0</formula>
    </cfRule>
    <cfRule type="expression" dxfId="136" priority="952" stopIfTrue="1">
      <formula>IF(P75&gt;0,IF(P76&gt;0,FALSE,TRUE),FALSE)</formula>
    </cfRule>
  </conditionalFormatting>
  <conditionalFormatting sqref="P77:R77">
    <cfRule type="expression" dxfId="135" priority="946" stopIfTrue="1">
      <formula>IF(P78=0,FALSE,IF(P77=0,TRUE,FALSE))</formula>
    </cfRule>
  </conditionalFormatting>
  <conditionalFormatting sqref="P78:R78">
    <cfRule type="expression" dxfId="134" priority="947" stopIfTrue="1">
      <formula>IF(P77&gt;0,IF(P78&gt;0,FALSE,TRUE),FALSE)</formula>
    </cfRule>
    <cfRule type="cellIs" dxfId="133" priority="949" stopIfTrue="1" operator="lessThan">
      <formula>0</formula>
    </cfRule>
  </conditionalFormatting>
  <conditionalFormatting sqref="P79:R79">
    <cfRule type="expression" dxfId="132" priority="941" stopIfTrue="1">
      <formula>IF(P80=0,FALSE,IF(P79=0,TRUE,FALSE))</formula>
    </cfRule>
  </conditionalFormatting>
  <conditionalFormatting sqref="P80:R80">
    <cfRule type="expression" dxfId="131" priority="942" stopIfTrue="1">
      <formula>IF(P79&gt;0,IF(P80&gt;0,FALSE,TRUE),FALSE)</formula>
    </cfRule>
    <cfRule type="cellIs" dxfId="130" priority="944" stopIfTrue="1" operator="lessThan">
      <formula>0</formula>
    </cfRule>
  </conditionalFormatting>
  <conditionalFormatting sqref="P81:R81">
    <cfRule type="expression" dxfId="129" priority="936" stopIfTrue="1">
      <formula>IF(P82=0,FALSE,IF(P81=0,TRUE,FALSE))</formula>
    </cfRule>
  </conditionalFormatting>
  <conditionalFormatting sqref="P82:R82">
    <cfRule type="expression" dxfId="128" priority="937" stopIfTrue="1">
      <formula>IF(P81&gt;0,IF(P82&gt;0,FALSE,TRUE),FALSE)</formula>
    </cfRule>
    <cfRule type="cellIs" dxfId="127" priority="939" stopIfTrue="1" operator="lessThan">
      <formula>0</formula>
    </cfRule>
  </conditionalFormatting>
  <conditionalFormatting sqref="P83:R83">
    <cfRule type="expression" dxfId="126" priority="931" stopIfTrue="1">
      <formula>IF(P84=0,FALSE,IF(P83=0,TRUE,FALSE))</formula>
    </cfRule>
  </conditionalFormatting>
  <conditionalFormatting sqref="P84:R84">
    <cfRule type="expression" dxfId="125" priority="932" stopIfTrue="1">
      <formula>IF(P83&gt;0,IF(P84&gt;0,FALSE,TRUE),FALSE)</formula>
    </cfRule>
    <cfRule type="cellIs" dxfId="124" priority="934" stopIfTrue="1" operator="lessThan">
      <formula>0</formula>
    </cfRule>
  </conditionalFormatting>
  <conditionalFormatting sqref="P85:R85">
    <cfRule type="expression" dxfId="123" priority="926" stopIfTrue="1">
      <formula>IF(P86=0,FALSE,IF(P85=0,TRUE,FALSE))</formula>
    </cfRule>
  </conditionalFormatting>
  <conditionalFormatting sqref="P86:R86">
    <cfRule type="cellIs" dxfId="122" priority="929" stopIfTrue="1" operator="lessThan">
      <formula>0</formula>
    </cfRule>
    <cfRule type="expression" dxfId="121" priority="927" stopIfTrue="1">
      <formula>IF(P85&gt;0,IF(P86&gt;0,FALSE,TRUE),FALSE)</formula>
    </cfRule>
  </conditionalFormatting>
  <conditionalFormatting sqref="P87:R87">
    <cfRule type="expression" dxfId="120" priority="921" stopIfTrue="1">
      <formula>IF(P88=0,FALSE,IF(P87=0,TRUE,FALSE))</formula>
    </cfRule>
  </conditionalFormatting>
  <conditionalFormatting sqref="P88:R88">
    <cfRule type="cellIs" dxfId="119" priority="924" stopIfTrue="1" operator="lessThan">
      <formula>0</formula>
    </cfRule>
    <cfRule type="expression" dxfId="118" priority="922" stopIfTrue="1">
      <formula>IF(P87&gt;0,IF(P88&gt;0,FALSE,TRUE),FALSE)</formula>
    </cfRule>
  </conditionalFormatting>
  <conditionalFormatting sqref="P89:R89">
    <cfRule type="expression" dxfId="117" priority="916" stopIfTrue="1">
      <formula>IF(P90=0,FALSE,IF(P89=0,TRUE,FALSE))</formula>
    </cfRule>
  </conditionalFormatting>
  <conditionalFormatting sqref="P90:R90">
    <cfRule type="expression" dxfId="116" priority="917" stopIfTrue="1">
      <formula>IF(P89&gt;0,IF(P90&gt;0,FALSE,TRUE),FALSE)</formula>
    </cfRule>
    <cfRule type="cellIs" dxfId="115" priority="919" stopIfTrue="1" operator="lessThan">
      <formula>0</formula>
    </cfRule>
  </conditionalFormatting>
  <conditionalFormatting sqref="P91:R91">
    <cfRule type="expression" dxfId="114" priority="911" stopIfTrue="1">
      <formula>IF(P92=0,FALSE,IF(P91=0,TRUE,FALSE))</formula>
    </cfRule>
  </conditionalFormatting>
  <conditionalFormatting sqref="P92:R92">
    <cfRule type="cellIs" dxfId="113" priority="914" stopIfTrue="1" operator="lessThan">
      <formula>0</formula>
    </cfRule>
    <cfRule type="expression" dxfId="112" priority="912" stopIfTrue="1">
      <formula>IF(P91&gt;0,IF(P92&gt;0,FALSE,TRUE),FALSE)</formula>
    </cfRule>
  </conditionalFormatting>
  <conditionalFormatting sqref="P93:R93">
    <cfRule type="expression" dxfId="111" priority="906" stopIfTrue="1">
      <formula>IF(P94=0,FALSE,IF(P93=0,TRUE,FALSE))</formula>
    </cfRule>
  </conditionalFormatting>
  <conditionalFormatting sqref="P94:R94">
    <cfRule type="expression" dxfId="110" priority="907" stopIfTrue="1">
      <formula>IF(P93&gt;0,IF(P94&gt;0,FALSE,TRUE),FALSE)</formula>
    </cfRule>
    <cfRule type="cellIs" dxfId="109" priority="909" stopIfTrue="1" operator="lessThan">
      <formula>0</formula>
    </cfRule>
  </conditionalFormatting>
  <conditionalFormatting sqref="P95:R95">
    <cfRule type="expression" dxfId="108" priority="901" stopIfTrue="1">
      <formula>IF(P96=0,FALSE,IF(P95=0,TRUE,FALSE))</formula>
    </cfRule>
  </conditionalFormatting>
  <conditionalFormatting sqref="P96:R96">
    <cfRule type="expression" dxfId="107" priority="902" stopIfTrue="1">
      <formula>IF(P95&gt;0,IF(P96&gt;0,FALSE,TRUE),FALSE)</formula>
    </cfRule>
    <cfRule type="cellIs" dxfId="106" priority="904" stopIfTrue="1" operator="lessThan">
      <formula>0</formula>
    </cfRule>
  </conditionalFormatting>
  <conditionalFormatting sqref="P97:R97">
    <cfRule type="expression" dxfId="105" priority="896" stopIfTrue="1">
      <formula>IF(P98=0,FALSE,IF(P97=0,TRUE,FALSE))</formula>
    </cfRule>
  </conditionalFormatting>
  <conditionalFormatting sqref="P98:R98">
    <cfRule type="cellIs" dxfId="104" priority="899" stopIfTrue="1" operator="lessThan">
      <formula>0</formula>
    </cfRule>
    <cfRule type="expression" dxfId="103" priority="897" stopIfTrue="1">
      <formula>IF(P97&gt;0,IF(P98&gt;0,FALSE,TRUE),FALSE)</formula>
    </cfRule>
  </conditionalFormatting>
  <conditionalFormatting sqref="P99:R99">
    <cfRule type="expression" dxfId="102" priority="891" stopIfTrue="1">
      <formula>IF(P100=0,FALSE,IF(P99=0,TRUE,FALSE))</formula>
    </cfRule>
  </conditionalFormatting>
  <conditionalFormatting sqref="P100:R100">
    <cfRule type="expression" dxfId="101" priority="892" stopIfTrue="1">
      <formula>IF(P99&gt;0,IF(P100&gt;0,FALSE,TRUE),FALSE)</formula>
    </cfRule>
    <cfRule type="cellIs" dxfId="100" priority="894" stopIfTrue="1" operator="lessThan">
      <formula>0</formula>
    </cfRule>
  </conditionalFormatting>
  <conditionalFormatting sqref="P101:R101">
    <cfRule type="expression" dxfId="99" priority="886" stopIfTrue="1">
      <formula>IF(P102=0,FALSE,IF(P101=0,TRUE,FALSE))</formula>
    </cfRule>
  </conditionalFormatting>
  <conditionalFormatting sqref="P102:R102">
    <cfRule type="expression" dxfId="98" priority="887" stopIfTrue="1">
      <formula>IF(P101&gt;0,IF(P102&gt;0,FALSE,TRUE),FALSE)</formula>
    </cfRule>
    <cfRule type="cellIs" dxfId="97" priority="889" stopIfTrue="1" operator="lessThan">
      <formula>0</formula>
    </cfRule>
  </conditionalFormatting>
  <conditionalFormatting sqref="P103:R103">
    <cfRule type="expression" dxfId="96" priority="881" stopIfTrue="1">
      <formula>IF(P104=0,FALSE,IF(P103=0,TRUE,FALSE))</formula>
    </cfRule>
  </conditionalFormatting>
  <conditionalFormatting sqref="P104:R104">
    <cfRule type="cellIs" dxfId="95" priority="884" stopIfTrue="1" operator="lessThan">
      <formula>0</formula>
    </cfRule>
    <cfRule type="cellIs" dxfId="94" priority="883" stopIfTrue="1" operator="greaterThan">
      <formula>0</formula>
    </cfRule>
    <cfRule type="expression" dxfId="93" priority="882" stopIfTrue="1">
      <formula>IF(P103&gt;0,IF(P104&gt;0,FALSE,TRUE),FALSE)</formula>
    </cfRule>
  </conditionalFormatting>
  <conditionalFormatting sqref="P105:R105">
    <cfRule type="expression" dxfId="92" priority="876" stopIfTrue="1">
      <formula>IF(P106=0,FALSE,IF(P105=0,TRUE,FALSE))</formula>
    </cfRule>
  </conditionalFormatting>
  <conditionalFormatting sqref="P106:R106">
    <cfRule type="cellIs" dxfId="91" priority="879" stopIfTrue="1" operator="lessThan">
      <formula>0</formula>
    </cfRule>
    <cfRule type="cellIs" dxfId="90" priority="878" stopIfTrue="1" operator="greaterThan">
      <formula>0</formula>
    </cfRule>
    <cfRule type="expression" dxfId="89" priority="877" stopIfTrue="1">
      <formula>IF(P105&gt;0,IF(P106&gt;0,FALSE,TRUE),FALSE)</formula>
    </cfRule>
  </conditionalFormatting>
  <conditionalFormatting sqref="P107:R107">
    <cfRule type="expression" dxfId="88" priority="871" stopIfTrue="1">
      <formula>IF(P108=0,FALSE,IF(P107=0,TRUE,FALSE))</formula>
    </cfRule>
  </conditionalFormatting>
  <conditionalFormatting sqref="P108:R108">
    <cfRule type="cellIs" dxfId="87" priority="874" stopIfTrue="1" operator="lessThan">
      <formula>0</formula>
    </cfRule>
    <cfRule type="expression" dxfId="86" priority="872" stopIfTrue="1">
      <formula>IF(P107&gt;0,IF(P108&gt;0,FALSE,TRUE),FALSE)</formula>
    </cfRule>
    <cfRule type="cellIs" dxfId="85" priority="873" stopIfTrue="1" operator="greaterThan">
      <formula>0</formula>
    </cfRule>
  </conditionalFormatting>
  <conditionalFormatting sqref="P109:R109">
    <cfRule type="expression" dxfId="84" priority="866" stopIfTrue="1">
      <formula>IF(P110=0,FALSE,IF(P109=0,TRUE,FALSE))</formula>
    </cfRule>
  </conditionalFormatting>
  <conditionalFormatting sqref="P110:R110">
    <cfRule type="expression" dxfId="83" priority="867" stopIfTrue="1">
      <formula>IF(P109&gt;0,IF(P110&gt;0,FALSE,TRUE),FALSE)</formula>
    </cfRule>
    <cfRule type="cellIs" dxfId="82" priority="869" stopIfTrue="1" operator="lessThan">
      <formula>0</formula>
    </cfRule>
    <cfRule type="cellIs" dxfId="81" priority="868" stopIfTrue="1" operator="greaterThan">
      <formula>0</formula>
    </cfRule>
  </conditionalFormatting>
  <conditionalFormatting sqref="P111:R111">
    <cfRule type="expression" dxfId="80" priority="861" stopIfTrue="1">
      <formula>IF(P112=0,FALSE,IF(P111=0,TRUE,FALSE))</formula>
    </cfRule>
  </conditionalFormatting>
  <conditionalFormatting sqref="P112:R112">
    <cfRule type="cellIs" dxfId="79" priority="864" stopIfTrue="1" operator="lessThan">
      <formula>0</formula>
    </cfRule>
    <cfRule type="cellIs" dxfId="78" priority="863" stopIfTrue="1" operator="greaterThan">
      <formula>0</formula>
    </cfRule>
    <cfRule type="expression" dxfId="77" priority="862" stopIfTrue="1">
      <formula>IF(P111&gt;0,IF(P112&gt;0,FALSE,TRUE),FALSE)</formula>
    </cfRule>
  </conditionalFormatting>
  <conditionalFormatting sqref="P113:R113">
    <cfRule type="expression" dxfId="76" priority="856" stopIfTrue="1">
      <formula>IF(P114=0,FALSE,IF(P113=0,TRUE,FALSE))</formula>
    </cfRule>
  </conditionalFormatting>
  <conditionalFormatting sqref="P114:R114">
    <cfRule type="cellIs" dxfId="75" priority="859" stopIfTrue="1" operator="lessThan">
      <formula>0</formula>
    </cfRule>
    <cfRule type="expression" dxfId="74" priority="857" stopIfTrue="1">
      <formula>IF(P113&gt;0,IF(P114&gt;0,FALSE,TRUE),FALSE)</formula>
    </cfRule>
    <cfRule type="cellIs" dxfId="73" priority="858" stopIfTrue="1" operator="greaterThan">
      <formula>0</formula>
    </cfRule>
  </conditionalFormatting>
  <conditionalFormatting sqref="P115:R115">
    <cfRule type="expression" dxfId="72" priority="851" stopIfTrue="1">
      <formula>IF(P116=0,FALSE,IF(P115=0,TRUE,FALSE))</formula>
    </cfRule>
  </conditionalFormatting>
  <conditionalFormatting sqref="P116:R116">
    <cfRule type="cellIs" dxfId="71" priority="854" stopIfTrue="1" operator="lessThan">
      <formula>0</formula>
    </cfRule>
    <cfRule type="cellIs" dxfId="70" priority="853" stopIfTrue="1" operator="greaterThan">
      <formula>0</formula>
    </cfRule>
    <cfRule type="expression" dxfId="69" priority="852" stopIfTrue="1">
      <formula>IF(P115&gt;0,IF(P116&gt;0,FALSE,TRUE),FALSE)</formula>
    </cfRule>
  </conditionalFormatting>
  <conditionalFormatting sqref="P117:R117">
    <cfRule type="expression" dxfId="68" priority="846" stopIfTrue="1">
      <formula>IF(P118=0,FALSE,IF(P117=0,TRUE,FALSE))</formula>
    </cfRule>
  </conditionalFormatting>
  <conditionalFormatting sqref="P118:R118">
    <cfRule type="cellIs" dxfId="67" priority="848" stopIfTrue="1" operator="greaterThan">
      <formula>0</formula>
    </cfRule>
    <cfRule type="expression" dxfId="66" priority="847" stopIfTrue="1">
      <formula>IF(P117&gt;0,IF(P118&gt;0,FALSE,TRUE),FALSE)</formula>
    </cfRule>
    <cfRule type="cellIs" dxfId="65" priority="849" stopIfTrue="1" operator="lessThan">
      <formula>0</formula>
    </cfRule>
  </conditionalFormatting>
  <conditionalFormatting sqref="P119:R119">
    <cfRule type="expression" dxfId="64" priority="841" stopIfTrue="1">
      <formula>IF(P120=0,FALSE,IF(P119=0,TRUE,FALSE))</formula>
    </cfRule>
  </conditionalFormatting>
  <conditionalFormatting sqref="P120:R120">
    <cfRule type="cellIs" dxfId="63" priority="844" stopIfTrue="1" operator="lessThan">
      <formula>0</formula>
    </cfRule>
    <cfRule type="cellIs" dxfId="62" priority="843" stopIfTrue="1" operator="greaterThan">
      <formula>0</formula>
    </cfRule>
    <cfRule type="expression" dxfId="61" priority="842" stopIfTrue="1">
      <formula>IF(P119&gt;0,IF(P120&gt;0,FALSE,TRUE),FALSE)</formula>
    </cfRule>
  </conditionalFormatting>
  <conditionalFormatting sqref="P121:R121">
    <cfRule type="expression" dxfId="60" priority="836" stopIfTrue="1">
      <formula>IF(P122=0,FALSE,IF(P121=0,TRUE,FALSE))</formula>
    </cfRule>
  </conditionalFormatting>
  <conditionalFormatting sqref="P122:R122">
    <cfRule type="cellIs" dxfId="59" priority="839" stopIfTrue="1" operator="lessThan">
      <formula>0</formula>
    </cfRule>
    <cfRule type="expression" dxfId="58" priority="837" stopIfTrue="1">
      <formula>IF(P121&gt;0,IF(P122&gt;0,FALSE,TRUE),FALSE)</formula>
    </cfRule>
    <cfRule type="cellIs" dxfId="57" priority="838" stopIfTrue="1" operator="greaterThan">
      <formula>0</formula>
    </cfRule>
  </conditionalFormatting>
  <conditionalFormatting sqref="P123:R123">
    <cfRule type="expression" dxfId="56" priority="831" stopIfTrue="1">
      <formula>IF(P124=0,FALSE,IF(P123=0,TRUE,FALSE))</formula>
    </cfRule>
  </conditionalFormatting>
  <conditionalFormatting sqref="P124:R124">
    <cfRule type="cellIs" dxfId="55" priority="834" stopIfTrue="1" operator="lessThan">
      <formula>0</formula>
    </cfRule>
    <cfRule type="expression" dxfId="54" priority="832" stopIfTrue="1">
      <formula>IF(P123&gt;0,IF(P124&gt;0,FALSE,TRUE),FALSE)</formula>
    </cfRule>
    <cfRule type="cellIs" dxfId="53" priority="833" stopIfTrue="1" operator="greaterThan">
      <formula>0</formula>
    </cfRule>
  </conditionalFormatting>
  <conditionalFormatting sqref="P125:R125">
    <cfRule type="expression" dxfId="52" priority="826" stopIfTrue="1">
      <formula>IF(P126=0,FALSE,IF(P125=0,TRUE,FALSE))</formula>
    </cfRule>
  </conditionalFormatting>
  <conditionalFormatting sqref="P126:R126">
    <cfRule type="cellIs" dxfId="51" priority="828" stopIfTrue="1" operator="greaterThan">
      <formula>0</formula>
    </cfRule>
    <cfRule type="expression" dxfId="50" priority="827" stopIfTrue="1">
      <formula>IF(P125&gt;0,IF(P126&gt;0,FALSE,TRUE),FALSE)</formula>
    </cfRule>
    <cfRule type="cellIs" dxfId="49" priority="829" stopIfTrue="1" operator="lessThan">
      <formula>0</formula>
    </cfRule>
  </conditionalFormatting>
  <conditionalFormatting sqref="P127:R127">
    <cfRule type="expression" dxfId="48" priority="821" stopIfTrue="1">
      <formula>IF(P128=0,FALSE,IF(P127=0,TRUE,FALSE))</formula>
    </cfRule>
  </conditionalFormatting>
  <conditionalFormatting sqref="P128:R128">
    <cfRule type="cellIs" dxfId="47" priority="824" stopIfTrue="1" operator="lessThan">
      <formula>0</formula>
    </cfRule>
    <cfRule type="cellIs" dxfId="46" priority="823" stopIfTrue="1" operator="greaterThan">
      <formula>0</formula>
    </cfRule>
    <cfRule type="expression" dxfId="45" priority="822" stopIfTrue="1">
      <formula>IF(P127&gt;0,IF(P128&gt;0,FALSE,TRUE),FALSE)</formula>
    </cfRule>
  </conditionalFormatting>
  <conditionalFormatting sqref="P129:R129">
    <cfRule type="expression" dxfId="44" priority="816" stopIfTrue="1">
      <formula>IF(P130=0,FALSE,IF(P129=0,TRUE,FALSE))</formula>
    </cfRule>
  </conditionalFormatting>
  <conditionalFormatting sqref="P130:R130">
    <cfRule type="cellIs" dxfId="43" priority="819" stopIfTrue="1" operator="lessThan">
      <formula>0</formula>
    </cfRule>
    <cfRule type="expression" dxfId="42" priority="817" stopIfTrue="1">
      <formula>IF(P129&gt;0,IF(P130&gt;0,FALSE,TRUE),FALSE)</formula>
    </cfRule>
    <cfRule type="cellIs" dxfId="41" priority="818" stopIfTrue="1" operator="greaterThan">
      <formula>0</formula>
    </cfRule>
  </conditionalFormatting>
  <conditionalFormatting sqref="P131:R131">
    <cfRule type="expression" dxfId="40" priority="811" stopIfTrue="1">
      <formula>IF(P132=0,FALSE,IF(P131=0,TRUE,FALSE))</formula>
    </cfRule>
  </conditionalFormatting>
  <conditionalFormatting sqref="P132:R132">
    <cfRule type="cellIs" dxfId="39" priority="814" stopIfTrue="1" operator="lessThan">
      <formula>0</formula>
    </cfRule>
    <cfRule type="cellIs" dxfId="38" priority="813" stopIfTrue="1" operator="greaterThan">
      <formula>0</formula>
    </cfRule>
    <cfRule type="expression" dxfId="37" priority="812" stopIfTrue="1">
      <formula>IF(P131&gt;0,IF(P132&gt;0,FALSE,TRUE),FALSE)</formula>
    </cfRule>
  </conditionalFormatting>
  <conditionalFormatting sqref="P133:R133">
    <cfRule type="expression" dxfId="36" priority="806" stopIfTrue="1">
      <formula>IF(P134=0,FALSE,IF(P133=0,TRUE,FALSE))</formula>
    </cfRule>
  </conditionalFormatting>
  <conditionalFormatting sqref="P134:R134">
    <cfRule type="cellIs" dxfId="35" priority="808" stopIfTrue="1" operator="greaterThan">
      <formula>0</formula>
    </cfRule>
    <cfRule type="cellIs" dxfId="34" priority="809" stopIfTrue="1" operator="lessThan">
      <formula>0</formula>
    </cfRule>
    <cfRule type="expression" dxfId="33" priority="807" stopIfTrue="1">
      <formula>IF(P133&gt;0,IF(P134&gt;0,FALSE,TRUE),FALSE)</formula>
    </cfRule>
  </conditionalFormatting>
  <conditionalFormatting sqref="P135:R135">
    <cfRule type="expression" dxfId="32" priority="801" stopIfTrue="1">
      <formula>IF(P136=0,FALSE,IF(P135=0,TRUE,FALSE))</formula>
    </cfRule>
  </conditionalFormatting>
  <conditionalFormatting sqref="P136:R136">
    <cfRule type="cellIs" dxfId="31" priority="803" stopIfTrue="1" operator="greaterThan">
      <formula>0</formula>
    </cfRule>
    <cfRule type="expression" dxfId="30" priority="802" stopIfTrue="1">
      <formula>IF(P135&gt;0,IF(P136&gt;0,FALSE,TRUE),FALSE)</formula>
    </cfRule>
    <cfRule type="cellIs" dxfId="29" priority="804" stopIfTrue="1" operator="lessThan">
      <formula>0</formula>
    </cfRule>
  </conditionalFormatting>
  <conditionalFormatting sqref="P137:R137">
    <cfRule type="expression" dxfId="28" priority="796" stopIfTrue="1">
      <formula>IF(P138=0,FALSE,IF(P137=0,TRUE,FALSE))</formula>
    </cfRule>
  </conditionalFormatting>
  <conditionalFormatting sqref="P138:R138">
    <cfRule type="cellIs" dxfId="27" priority="799" stopIfTrue="1" operator="lessThan">
      <formula>0</formula>
    </cfRule>
    <cfRule type="cellIs" dxfId="26" priority="798" stopIfTrue="1" operator="greaterThan">
      <formula>0</formula>
    </cfRule>
    <cfRule type="expression" dxfId="25" priority="797" stopIfTrue="1">
      <formula>IF(P137&gt;0,IF(P138&gt;0,FALSE,TRUE),FALSE)</formula>
    </cfRule>
  </conditionalFormatting>
  <conditionalFormatting sqref="P139:R139">
    <cfRule type="expression" dxfId="24" priority="791" stopIfTrue="1">
      <formula>IF(P140=0,FALSE,IF(P139=0,TRUE,FALSE))</formula>
    </cfRule>
  </conditionalFormatting>
  <conditionalFormatting sqref="P140:R140">
    <cfRule type="cellIs" dxfId="23" priority="794" stopIfTrue="1" operator="lessThan">
      <formula>0</formula>
    </cfRule>
    <cfRule type="expression" dxfId="22" priority="792" stopIfTrue="1">
      <formula>IF(P139&gt;0,IF(P140&gt;0,FALSE,TRUE),FALSE)</formula>
    </cfRule>
    <cfRule type="cellIs" dxfId="21" priority="793" stopIfTrue="1" operator="greaterThan">
      <formula>0</formula>
    </cfRule>
  </conditionalFormatting>
  <conditionalFormatting sqref="P146:R146">
    <cfRule type="cellIs" dxfId="20" priority="2048" stopIfTrue="1" operator="equal">
      <formula>"incomplet"</formula>
    </cfRule>
  </conditionalFormatting>
  <printOptions horizontalCentered="1" verticalCentered="1"/>
  <pageMargins left="0.15748031496062992" right="0.15748031496062992" top="0.19685039370078741" bottom="0.35433070866141736" header="0.11811023622047245" footer="0.15748031496062992"/>
  <pageSetup paperSize="9" scale="27" fitToHeight="2" orientation="landscape" r:id="rId1"/>
  <headerFooter alignWithMargins="0">
    <oddHeader>&amp;C&amp;20Marché de l'électricité en Région wallonne : les fournitures sur les réseaux</oddHeader>
    <oddFooter>&amp;L&amp;14 04/2019&amp;Rpage &amp;P / &amp;N</oddFooter>
  </headerFooter>
  <rowBreaks count="1" manualBreakCount="1">
    <brk id="60"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P68"/>
  <sheetViews>
    <sheetView view="pageBreakPreview" zoomScale="60" zoomScaleNormal="100" workbookViewId="0">
      <selection activeCell="L10" sqref="L10"/>
    </sheetView>
  </sheetViews>
  <sheetFormatPr baseColWidth="10" defaultColWidth="11.42578125" defaultRowHeight="12.75" outlineLevelRow="1" x14ac:dyDescent="0.2"/>
  <cols>
    <col min="1" max="1" width="16.42578125" style="39" customWidth="1"/>
    <col min="2" max="2" width="90.5703125" style="40" customWidth="1"/>
    <col min="3" max="6" width="26.140625" style="39" customWidth="1"/>
    <col min="7" max="7" width="28.140625" style="39" customWidth="1"/>
    <col min="8" max="16384" width="11.42578125" style="39"/>
  </cols>
  <sheetData>
    <row r="1" spans="1:9" ht="36.75" thickBot="1" x14ac:dyDescent="0.25">
      <c r="A1" s="277" t="s">
        <v>25</v>
      </c>
      <c r="B1" s="278"/>
      <c r="C1" s="278"/>
      <c r="D1" s="278"/>
      <c r="E1" s="278"/>
      <c r="F1" s="278"/>
      <c r="G1" s="278"/>
      <c r="H1" s="121"/>
      <c r="I1" s="121"/>
    </row>
    <row r="2" spans="1:9" ht="15" x14ac:dyDescent="0.3">
      <c r="A2" s="2"/>
      <c r="B2" s="2"/>
      <c r="C2" s="2"/>
      <c r="D2" s="2"/>
      <c r="E2" s="2"/>
      <c r="F2" s="2"/>
      <c r="G2" s="2"/>
      <c r="H2" s="2"/>
      <c r="I2" s="2"/>
    </row>
    <row r="3" spans="1:9" ht="77.25" customHeight="1" x14ac:dyDescent="0.2">
      <c r="A3" s="308" t="s">
        <v>88</v>
      </c>
      <c r="B3" s="308"/>
      <c r="C3" s="308"/>
      <c r="D3" s="308"/>
      <c r="E3" s="308"/>
      <c r="F3" s="308"/>
      <c r="G3" s="308"/>
      <c r="H3" s="85"/>
      <c r="I3" s="85"/>
    </row>
    <row r="4" spans="1:9" ht="15.75" thickBot="1" x14ac:dyDescent="0.35">
      <c r="A4" s="2"/>
      <c r="B4" s="2"/>
      <c r="C4" s="2"/>
      <c r="D4" s="2"/>
      <c r="E4" s="2"/>
      <c r="F4" s="2"/>
      <c r="G4" s="2"/>
      <c r="H4" s="2"/>
      <c r="I4" s="12"/>
    </row>
    <row r="5" spans="1:9" ht="20.25" thickTop="1" thickBot="1" x14ac:dyDescent="0.25">
      <c r="A5" s="309" t="str">
        <f>A25</f>
        <v>Nom du GRFP</v>
      </c>
      <c r="B5" s="310"/>
      <c r="C5" s="63" t="str">
        <f>'entete électricité'!D15</f>
        <v>1er trimestre 2026</v>
      </c>
      <c r="D5" s="65" t="str">
        <f>'entete électricité'!E15</f>
        <v>2e trimestre 2026</v>
      </c>
      <c r="E5" s="64" t="str">
        <f>'entete électricité'!F15</f>
        <v>3e trimestre 2026</v>
      </c>
      <c r="F5" s="66" t="str">
        <f>'entete électricité'!G15</f>
        <v>4e trimestre 2026</v>
      </c>
      <c r="G5" s="67" t="str">
        <f>CONCATENATE("TOTAL ",'entete électricité'!A1)</f>
        <v>TOTAL 2026</v>
      </c>
    </row>
    <row r="6" spans="1:9" ht="19.5" thickTop="1" x14ac:dyDescent="0.2">
      <c r="A6" s="335" t="s">
        <v>80</v>
      </c>
      <c r="B6" s="336"/>
      <c r="C6" s="185"/>
      <c r="D6" s="185"/>
      <c r="E6" s="185"/>
      <c r="F6" s="185"/>
      <c r="G6" s="78"/>
    </row>
    <row r="7" spans="1:9" ht="19.5" thickBot="1" x14ac:dyDescent="0.25">
      <c r="A7" s="313" t="s">
        <v>81</v>
      </c>
      <c r="B7" s="314"/>
      <c r="C7" s="184"/>
      <c r="D7" s="184"/>
      <c r="E7" s="184"/>
      <c r="F7" s="184"/>
      <c r="G7" s="79">
        <f>ROUND(SUM(C7:F7),3)</f>
        <v>0</v>
      </c>
    </row>
    <row r="8" spans="1:9" ht="19.5" thickTop="1" x14ac:dyDescent="0.2">
      <c r="A8" s="327" t="s">
        <v>82</v>
      </c>
      <c r="B8" s="328"/>
      <c r="C8" s="57"/>
      <c r="D8" s="57"/>
      <c r="E8" s="57"/>
      <c r="F8" s="57"/>
      <c r="G8" s="78"/>
    </row>
    <row r="9" spans="1:9" ht="19.5" thickBot="1" x14ac:dyDescent="0.25">
      <c r="A9" s="329" t="s">
        <v>81</v>
      </c>
      <c r="B9" s="330"/>
      <c r="C9" s="62"/>
      <c r="D9" s="62"/>
      <c r="E9" s="62"/>
      <c r="F9" s="62"/>
      <c r="G9" s="79">
        <f>ROUND(SUM(C9:F9),3)</f>
        <v>0</v>
      </c>
    </row>
    <row r="10" spans="1:9" ht="19.5" thickTop="1" x14ac:dyDescent="0.2">
      <c r="A10" s="327" t="s">
        <v>83</v>
      </c>
      <c r="B10" s="328"/>
      <c r="C10" s="57"/>
      <c r="D10" s="57"/>
      <c r="E10" s="57"/>
      <c r="F10" s="57"/>
      <c r="G10" s="78"/>
    </row>
    <row r="11" spans="1:9" ht="19.5" thickBot="1" x14ac:dyDescent="0.25">
      <c r="A11" s="329" t="s">
        <v>84</v>
      </c>
      <c r="B11" s="330"/>
      <c r="C11" s="62"/>
      <c r="D11" s="62"/>
      <c r="E11" s="62"/>
      <c r="F11" s="62"/>
      <c r="G11" s="79">
        <f>ROUND(SUM(C11:F11),3)</f>
        <v>0</v>
      </c>
    </row>
    <row r="12" spans="1:9" ht="19.5" customHeight="1" thickTop="1" x14ac:dyDescent="0.2">
      <c r="A12" s="338" t="s">
        <v>7</v>
      </c>
      <c r="B12" s="68" t="s">
        <v>85</v>
      </c>
      <c r="C12" s="80">
        <f>C6+C8+C10</f>
        <v>0</v>
      </c>
      <c r="D12" s="182">
        <f>D6+D8+D10</f>
        <v>0</v>
      </c>
      <c r="E12" s="80">
        <f>E6+E8+E10</f>
        <v>0</v>
      </c>
      <c r="F12" s="182">
        <f>F6+F8+F10</f>
        <v>0</v>
      </c>
      <c r="G12" s="173">
        <f>C12+D12+E12+F12</f>
        <v>0</v>
      </c>
      <c r="H12" s="174" t="s">
        <v>70</v>
      </c>
    </row>
    <row r="13" spans="1:9" ht="19.5" customHeight="1" thickBot="1" x14ac:dyDescent="0.25">
      <c r="A13" s="339"/>
      <c r="B13" s="69" t="s">
        <v>86</v>
      </c>
      <c r="C13" s="81">
        <f>ROUND(C7+C9+C11,3)</f>
        <v>0</v>
      </c>
      <c r="D13" s="183">
        <f t="shared" ref="D13:F13" si="0">ROUND(D7+D9+D11,3)</f>
        <v>0</v>
      </c>
      <c r="E13" s="81">
        <f t="shared" si="0"/>
        <v>0</v>
      </c>
      <c r="F13" s="183">
        <f t="shared" si="0"/>
        <v>0</v>
      </c>
      <c r="G13" s="84">
        <f>SUM(C13:F13)</f>
        <v>0</v>
      </c>
    </row>
    <row r="14" spans="1:9" ht="15.75" hidden="1" outlineLevel="1" thickTop="1" x14ac:dyDescent="0.3">
      <c r="A14" s="2"/>
      <c r="B14" s="2"/>
      <c r="C14" s="2">
        <f>COUNTBLANK(C6:C11)</f>
        <v>6</v>
      </c>
      <c r="D14" s="2">
        <f>COUNTBLANK(D6:D11)</f>
        <v>6</v>
      </c>
      <c r="E14" s="2">
        <f>COUNTBLANK(E6:E11)</f>
        <v>6</v>
      </c>
      <c r="F14" s="2">
        <f>COUNTBLANK(F6:F11)</f>
        <v>6</v>
      </c>
      <c r="G14" s="2"/>
      <c r="H14" s="2"/>
      <c r="I14" s="2"/>
    </row>
    <row r="15" spans="1:9" ht="15" hidden="1" outlineLevel="1" x14ac:dyDescent="0.3">
      <c r="A15" s="2"/>
      <c r="B15" s="2"/>
      <c r="C15" s="2"/>
      <c r="D15" s="2"/>
      <c r="E15" s="2"/>
      <c r="F15" s="2"/>
      <c r="G15" s="2"/>
      <c r="H15" s="2"/>
      <c r="I15" s="2"/>
    </row>
    <row r="16" spans="1:9" ht="14.25" collapsed="1" thickTop="1" thickBot="1" x14ac:dyDescent="0.25"/>
    <row r="17" spans="1:16" s="2" customFormat="1" ht="36.75" customHeight="1" thickBot="1" x14ac:dyDescent="0.35">
      <c r="A17" s="277" t="s">
        <v>20</v>
      </c>
      <c r="B17" s="278"/>
      <c r="C17" s="278"/>
      <c r="D17" s="278"/>
      <c r="E17" s="278"/>
      <c r="F17" s="278"/>
      <c r="G17" s="279"/>
    </row>
    <row r="18" spans="1:16" s="2" customFormat="1" ht="15.75" thickBot="1" x14ac:dyDescent="0.35"/>
    <row r="19" spans="1:16" s="2" customFormat="1" ht="32.25" customHeight="1" thickBot="1" x14ac:dyDescent="0.4">
      <c r="A19" s="321" t="str">
        <f xml:space="preserve"> CONCATENATE("QUOTA (année ",'entete électricité'!A1,") :")</f>
        <v>QUOTA (année 2026) :</v>
      </c>
      <c r="B19" s="322"/>
      <c r="C19" s="315" t="s">
        <v>52</v>
      </c>
      <c r="D19" s="316"/>
      <c r="E19" s="316"/>
      <c r="F19" s="317"/>
      <c r="G19" s="127"/>
      <c r="H19" s="12"/>
      <c r="I19" s="12"/>
      <c r="J19" s="12"/>
      <c r="K19" s="12"/>
      <c r="L19" s="12"/>
      <c r="M19" s="12"/>
      <c r="N19" s="12"/>
      <c r="O19" s="12"/>
      <c r="P19" s="12"/>
    </row>
    <row r="20" spans="1:16" s="2" customFormat="1" ht="21" thickBot="1" x14ac:dyDescent="0.35">
      <c r="A20" s="323"/>
      <c r="B20" s="324"/>
      <c r="C20" s="129">
        <f>paramètres!F5</f>
        <v>0.4</v>
      </c>
      <c r="D20" s="129">
        <f>paramètres!G5</f>
        <v>0.4</v>
      </c>
      <c r="E20" s="129">
        <f>paramètres!H5</f>
        <v>0.4</v>
      </c>
      <c r="F20" s="132">
        <f>paramètres!I5</f>
        <v>0.4</v>
      </c>
      <c r="G20" s="128"/>
      <c r="H20" s="12"/>
      <c r="I20" s="12"/>
      <c r="J20" s="12"/>
      <c r="K20" s="12"/>
      <c r="L20" s="12"/>
      <c r="M20" s="12"/>
      <c r="N20" s="12"/>
      <c r="O20" s="12"/>
      <c r="P20" s="12"/>
    </row>
    <row r="21" spans="1:16" s="2" customFormat="1" ht="15.75" thickBot="1" x14ac:dyDescent="0.35">
      <c r="G21" s="12"/>
      <c r="H21" s="12"/>
      <c r="I21" s="12"/>
      <c r="J21" s="12"/>
      <c r="K21" s="12"/>
      <c r="L21" s="12"/>
      <c r="M21" s="12"/>
      <c r="N21" s="12"/>
      <c r="O21" s="12"/>
      <c r="P21" s="12"/>
    </row>
    <row r="22" spans="1:16" s="2" customFormat="1" ht="27" customHeight="1" thickBot="1" x14ac:dyDescent="0.35">
      <c r="A22" s="332" t="s">
        <v>79</v>
      </c>
      <c r="B22" s="333"/>
      <c r="C22" s="333"/>
      <c r="D22" s="333"/>
      <c r="E22" s="333"/>
      <c r="F22" s="333"/>
      <c r="G22" s="334"/>
      <c r="H22" s="12"/>
      <c r="I22" s="12"/>
      <c r="J22" s="12"/>
      <c r="K22" s="12"/>
      <c r="L22" s="12"/>
      <c r="M22" s="12"/>
      <c r="N22" s="12"/>
      <c r="O22" s="12"/>
      <c r="P22" s="12"/>
    </row>
    <row r="23" spans="1:16" s="9" customFormat="1" ht="15.75" thickBot="1" x14ac:dyDescent="0.35"/>
    <row r="24" spans="1:16" s="2" customFormat="1" ht="15.75" hidden="1" thickBot="1" x14ac:dyDescent="0.35"/>
    <row r="25" spans="1:16" s="2" customFormat="1" ht="35.1" customHeight="1" thickTop="1" thickBot="1" x14ac:dyDescent="0.35">
      <c r="A25" s="309" t="str">
        <f>'TAB 1 - clients fournisseurs'!A7</f>
        <v>Nom du GRFP</v>
      </c>
      <c r="B25" s="310"/>
      <c r="C25" s="15" t="str">
        <f>C5</f>
        <v>1er trimestre 2026</v>
      </c>
      <c r="D25" s="16" t="str">
        <f>D5</f>
        <v>2e trimestre 2026</v>
      </c>
      <c r="E25" s="17" t="str">
        <f>E5</f>
        <v>3e trimestre 2026</v>
      </c>
      <c r="F25" s="16" t="str">
        <f>F5</f>
        <v>4e trimestre 2026</v>
      </c>
      <c r="G25" s="41" t="str">
        <f>G5</f>
        <v>TOTAL 2026</v>
      </c>
    </row>
    <row r="26" spans="1:16" s="2" customFormat="1" ht="35.1" customHeight="1" thickTop="1" thickBot="1" x14ac:dyDescent="0.35">
      <c r="A26" s="325" t="s">
        <v>87</v>
      </c>
      <c r="B26" s="326"/>
      <c r="C26" s="77">
        <f>C9+C11</f>
        <v>0</v>
      </c>
      <c r="D26" s="77">
        <f>D9+D11</f>
        <v>0</v>
      </c>
      <c r="E26" s="77">
        <f>E9+E11</f>
        <v>0</v>
      </c>
      <c r="F26" s="77">
        <f>F9+F11</f>
        <v>0</v>
      </c>
      <c r="G26" s="83">
        <f>SUM(C26:F26)</f>
        <v>0</v>
      </c>
    </row>
    <row r="27" spans="1:16" s="2" customFormat="1" ht="35.1" hidden="1" customHeight="1" thickTop="1" x14ac:dyDescent="0.3">
      <c r="B27" s="42"/>
      <c r="C27" s="43" t="e">
        <f>COUNTBLANK(#REF!)+COUNTBLANK(C35)</f>
        <v>#REF!</v>
      </c>
      <c r="D27" s="43" t="e">
        <f>COUNTBLANK(#REF!)+COUNTBLANK(D35)</f>
        <v>#REF!</v>
      </c>
      <c r="E27" s="43" t="e">
        <f>COUNTBLANK(#REF!)+COUNTBLANK(E35)</f>
        <v>#REF!</v>
      </c>
      <c r="F27" s="43" t="e">
        <f>COUNTBLANK(#REF!)+COUNTBLANK(F35)</f>
        <v>#REF!</v>
      </c>
      <c r="G27" s="43"/>
    </row>
    <row r="28" spans="1:16" s="2" customFormat="1" ht="35.1" hidden="1" customHeight="1" x14ac:dyDescent="0.3">
      <c r="B28" s="42">
        <f>COUNTIF(C39:F39,"INCOMPLET")</f>
        <v>0</v>
      </c>
      <c r="C28" s="43"/>
      <c r="D28" s="43"/>
      <c r="E28" s="43"/>
      <c r="F28" s="43"/>
      <c r="G28" s="43"/>
    </row>
    <row r="29" spans="1:16" ht="13.5" thickTop="1" x14ac:dyDescent="0.2"/>
    <row r="30" spans="1:16" s="7" customFormat="1" ht="18" customHeight="1" thickBot="1" x14ac:dyDescent="0.35"/>
    <row r="31" spans="1:16" ht="29.25" customHeight="1" thickBot="1" x14ac:dyDescent="0.25">
      <c r="A31" s="318" t="s">
        <v>19</v>
      </c>
      <c r="B31" s="319"/>
      <c r="C31" s="319"/>
      <c r="D31" s="319"/>
      <c r="E31" s="319"/>
      <c r="F31" s="319"/>
      <c r="G31" s="320"/>
    </row>
    <row r="32" spans="1:16" ht="13.5" thickBot="1" x14ac:dyDescent="0.25"/>
    <row r="33" spans="1:7" ht="35.1" customHeight="1" thickTop="1" thickBot="1" x14ac:dyDescent="0.25">
      <c r="A33" s="309" t="str">
        <f>A25</f>
        <v>Nom du GRFP</v>
      </c>
      <c r="B33" s="310"/>
      <c r="C33" s="16" t="str">
        <f>C25</f>
        <v>1er trimestre 2026</v>
      </c>
      <c r="D33" s="16" t="str">
        <f>D25</f>
        <v>2e trimestre 2026</v>
      </c>
      <c r="E33" s="16" t="str">
        <f>E25</f>
        <v>3e trimestre 2026</v>
      </c>
      <c r="F33" s="16" t="str">
        <f>F25</f>
        <v>4e trimestre 2026</v>
      </c>
      <c r="G33" s="16" t="str">
        <f>G25</f>
        <v>TOTAL 2026</v>
      </c>
    </row>
    <row r="34" spans="1:7" ht="35.1" customHeight="1" thickTop="1" x14ac:dyDescent="0.2">
      <c r="A34" s="340" t="s">
        <v>15</v>
      </c>
      <c r="B34" s="341"/>
      <c r="C34" s="75" t="e">
        <f>ROUND(C26*$C$20,3)+ROUND(C37,3)</f>
        <v>#N/A</v>
      </c>
      <c r="D34" s="75">
        <f>ROUND(D26*$D20,3)</f>
        <v>0</v>
      </c>
      <c r="E34" s="75">
        <f>ROUND(E26*$E$20,3)</f>
        <v>0</v>
      </c>
      <c r="F34" s="75">
        <f>ROUND(F26*$F$20,3)</f>
        <v>0</v>
      </c>
      <c r="G34" s="76" t="e">
        <f>SUM(C34:F34)</f>
        <v>#N/A</v>
      </c>
    </row>
    <row r="35" spans="1:7" ht="39.75" customHeight="1" thickBot="1" x14ac:dyDescent="0.25">
      <c r="A35" s="311" t="s">
        <v>50</v>
      </c>
      <c r="B35" s="312"/>
      <c r="C35" s="118"/>
      <c r="D35" s="118"/>
      <c r="E35" s="118"/>
      <c r="F35" s="118"/>
      <c r="G35" s="119">
        <f>ROUND(SUM(C35:F35),3)</f>
        <v>0</v>
      </c>
    </row>
    <row r="36" spans="1:7" ht="24" customHeight="1" thickTop="1" thickBot="1" x14ac:dyDescent="0.3">
      <c r="A36" s="342" t="s">
        <v>18</v>
      </c>
      <c r="B36" s="343"/>
      <c r="C36" s="82" t="e">
        <f>ROUND(C34-C35,3)</f>
        <v>#N/A</v>
      </c>
      <c r="D36" s="82">
        <f>ROUND(D34-D35,3)</f>
        <v>0</v>
      </c>
      <c r="E36" s="82">
        <f>ROUND(E34-E35,3)</f>
        <v>0</v>
      </c>
      <c r="F36" s="82">
        <f>ROUND(F34-F35,3)</f>
        <v>0</v>
      </c>
      <c r="G36" s="82" t="e">
        <f>SUM(C36:F36)</f>
        <v>#N/A</v>
      </c>
    </row>
    <row r="37" spans="1:7" ht="30.75" customHeight="1" thickTop="1" x14ac:dyDescent="0.3">
      <c r="A37" s="331" t="str">
        <f>CONCATENATE("PASSIF (valeur positive = CV dus à la CWaPE)", " : ANNEE ",'entete électricité'!A1-1)</f>
        <v>PASSIF (valeur positive = CV dus à la CWaPE) : ANNEE 2025</v>
      </c>
      <c r="B37" s="331"/>
      <c r="C37" s="151" t="e">
        <f>C50</f>
        <v>#N/A</v>
      </c>
      <c r="D37" s="122"/>
      <c r="E37" s="122"/>
      <c r="F37" s="122"/>
      <c r="G37" s="122"/>
    </row>
    <row r="38" spans="1:7" s="70" customFormat="1" hidden="1" outlineLevel="1" x14ac:dyDescent="0.2">
      <c r="B38" s="71"/>
      <c r="C38" s="70">
        <f>COUNTBLANK(C35)</f>
        <v>1</v>
      </c>
      <c r="D38" s="70">
        <f>COUNTBLANK(D35)</f>
        <v>1</v>
      </c>
      <c r="E38" s="70">
        <f>COUNTBLANK(E35)</f>
        <v>1</v>
      </c>
      <c r="F38" s="70">
        <f>COUNTBLANK(F35)</f>
        <v>1</v>
      </c>
    </row>
    <row r="39" spans="1:7" s="8" customFormat="1" ht="35.1" customHeight="1" collapsed="1" x14ac:dyDescent="0.3">
      <c r="B39" s="45" t="str">
        <f>IF(B28&gt;0,"Veuillez remplir toutes les cases sur fond ROUGE","")</f>
        <v/>
      </c>
      <c r="C39" s="44" t="str">
        <f>IF(C41&lt;7,IF(C41=0,"","INCOMPLET"),"")</f>
        <v/>
      </c>
      <c r="D39" s="44" t="str">
        <f t="shared" ref="D39:G39" si="1">IF(D41&lt;7,IF(D41=0,"","INCOMPLET"),"")</f>
        <v/>
      </c>
      <c r="E39" s="44" t="str">
        <f t="shared" si="1"/>
        <v/>
      </c>
      <c r="F39" s="44" t="str">
        <f t="shared" si="1"/>
        <v/>
      </c>
      <c r="G39" s="44" t="str">
        <f t="shared" si="1"/>
        <v/>
      </c>
    </row>
    <row r="40" spans="1:7" ht="24.75" customHeight="1" x14ac:dyDescent="0.4">
      <c r="C40" s="337" t="e">
        <f>IF(G36&lt;0,"Vous rentrez trop de CV",IF(G36&gt;1,"vous rentrez trop peu de CV pour éviter l'amende",""))</f>
        <v>#N/A</v>
      </c>
      <c r="D40" s="337"/>
      <c r="E40" s="337"/>
      <c r="F40" s="337"/>
      <c r="G40" s="337"/>
    </row>
    <row r="41" spans="1:7" hidden="1" outlineLevel="1" x14ac:dyDescent="0.2">
      <c r="C41" s="70">
        <f>C14+C38</f>
        <v>7</v>
      </c>
      <c r="D41" s="70">
        <f>D14+D38</f>
        <v>7</v>
      </c>
      <c r="E41" s="70">
        <f>E14+E38</f>
        <v>7</v>
      </c>
      <c r="F41" s="70">
        <f>F14+F38</f>
        <v>7</v>
      </c>
    </row>
    <row r="42" spans="1:7" collapsed="1" x14ac:dyDescent="0.2"/>
    <row r="44" spans="1:7" hidden="1" outlineLevel="1" x14ac:dyDescent="0.2">
      <c r="C44" s="120">
        <f>C35-ROUND(C35,0)</f>
        <v>0</v>
      </c>
      <c r="D44" s="120">
        <f>D35-ROUND(D35,0)</f>
        <v>0</v>
      </c>
      <c r="E44" s="120">
        <f>E35-ROUND(E35,0)</f>
        <v>0</v>
      </c>
      <c r="F44" s="120">
        <f>F35-ROUND(F35,0)</f>
        <v>0</v>
      </c>
      <c r="G44" s="120">
        <f>SUM(C44:F44)</f>
        <v>0</v>
      </c>
    </row>
    <row r="45" spans="1:7" collapsed="1" x14ac:dyDescent="0.2"/>
    <row r="50" spans="2:4" hidden="1" outlineLevel="1" x14ac:dyDescent="0.2">
      <c r="B50" s="146" t="str">
        <f>'entete électricité'!A31</f>
        <v/>
      </c>
      <c r="C50" s="147" t="e">
        <f>VLOOKUP(B50,B52:C66,2,FALSE)</f>
        <v>#N/A</v>
      </c>
    </row>
    <row r="51" spans="2:4" hidden="1" outlineLevel="1" x14ac:dyDescent="0.2">
      <c r="B51" s="143"/>
      <c r="C51" s="144"/>
    </row>
    <row r="52" spans="2:4" hidden="1" outlineLevel="1" x14ac:dyDescent="0.2">
      <c r="B52" s="143" t="str">
        <f>'entete électricité'!A33</f>
        <v>Nom du GRFP</v>
      </c>
      <c r="C52" s="144">
        <v>0</v>
      </c>
    </row>
    <row r="53" spans="2:4" hidden="1" outlineLevel="1" x14ac:dyDescent="0.2">
      <c r="B53" s="143" t="str">
        <f>'entete électricité'!A34</f>
        <v>ARCELOR RAMET</v>
      </c>
      <c r="C53" s="150">
        <v>0.33</v>
      </c>
      <c r="D53" s="39" t="s">
        <v>58</v>
      </c>
    </row>
    <row r="54" spans="2:4" hidden="1" outlineLevel="1" x14ac:dyDescent="0.2">
      <c r="B54" s="143" t="str">
        <f>'entete électricité'!A35</f>
        <v>ARCELOR SERAING</v>
      </c>
      <c r="C54" s="150">
        <v>0.55400000000000005</v>
      </c>
      <c r="D54" s="39" t="s">
        <v>59</v>
      </c>
    </row>
    <row r="55" spans="2:4" hidden="1" outlineLevel="1" x14ac:dyDescent="0.2">
      <c r="B55" s="143" t="str">
        <f>'entete électricité'!A36</f>
        <v>ARCELOR MARCHIN</v>
      </c>
      <c r="C55" s="150">
        <v>0.14699999999999999</v>
      </c>
      <c r="D55" s="39" t="s">
        <v>69</v>
      </c>
    </row>
    <row r="56" spans="2:4" hidden="1" outlineLevel="1" x14ac:dyDescent="0.2">
      <c r="B56" s="143">
        <f>'entete électricité'!A37</f>
        <v>0</v>
      </c>
      <c r="C56" s="150">
        <v>8.0000000000000002E-3</v>
      </c>
      <c r="D56" s="39" t="s">
        <v>60</v>
      </c>
    </row>
    <row r="57" spans="2:4" hidden="1" outlineLevel="1" x14ac:dyDescent="0.2">
      <c r="B57" s="143">
        <f>'entete électricité'!A38</f>
        <v>0</v>
      </c>
      <c r="C57" s="150">
        <v>7.9000000000000001E-2</v>
      </c>
      <c r="D57" s="39" t="s">
        <v>61</v>
      </c>
    </row>
    <row r="58" spans="2:4" hidden="1" outlineLevel="1" x14ac:dyDescent="0.2">
      <c r="B58" s="143">
        <f>'entete électricité'!A39</f>
        <v>0</v>
      </c>
      <c r="C58" s="150">
        <v>0.60199999999999998</v>
      </c>
      <c r="D58" s="39" t="s">
        <v>62</v>
      </c>
    </row>
    <row r="59" spans="2:4" hidden="1" outlineLevel="1" x14ac:dyDescent="0.2">
      <c r="B59" s="143">
        <f>'entete électricité'!A40</f>
        <v>0</v>
      </c>
      <c r="C59" s="150">
        <v>0.82799999999999996</v>
      </c>
      <c r="D59" s="39" t="s">
        <v>63</v>
      </c>
    </row>
    <row r="60" spans="2:4" hidden="1" outlineLevel="1" x14ac:dyDescent="0.2">
      <c r="B60" s="143">
        <f>'entete électricité'!A41</f>
        <v>0</v>
      </c>
      <c r="C60" s="150">
        <v>0.39700000000000002</v>
      </c>
      <c r="D60" s="39" t="s">
        <v>64</v>
      </c>
    </row>
    <row r="61" spans="2:4" hidden="1" outlineLevel="1" x14ac:dyDescent="0.2">
      <c r="B61" s="143">
        <f>'entete électricité'!A42</f>
        <v>0</v>
      </c>
      <c r="C61" s="150">
        <v>0.99</v>
      </c>
      <c r="D61" s="39" t="s">
        <v>77</v>
      </c>
    </row>
    <row r="62" spans="2:4" hidden="1" outlineLevel="1" x14ac:dyDescent="0.2">
      <c r="B62" s="143">
        <f>'entete électricité'!A43</f>
        <v>0</v>
      </c>
      <c r="C62" s="150">
        <v>0.80400000000000005</v>
      </c>
      <c r="D62" s="39" t="s">
        <v>65</v>
      </c>
    </row>
    <row r="63" spans="2:4" hidden="1" outlineLevel="1" x14ac:dyDescent="0.2">
      <c r="B63" s="143">
        <f>'entete électricité'!A44</f>
        <v>0</v>
      </c>
      <c r="C63" s="150">
        <v>0.24</v>
      </c>
      <c r="D63" s="39" t="s">
        <v>66</v>
      </c>
    </row>
    <row r="64" spans="2:4" hidden="1" outlineLevel="1" x14ac:dyDescent="0.2">
      <c r="B64" s="143">
        <f>'entete électricité'!A45</f>
        <v>0</v>
      </c>
      <c r="C64" s="150">
        <v>0.48</v>
      </c>
      <c r="D64" s="39" t="s">
        <v>67</v>
      </c>
    </row>
    <row r="65" spans="2:4" hidden="1" outlineLevel="1" x14ac:dyDescent="0.2">
      <c r="B65" s="143">
        <f>'entete électricité'!A46</f>
        <v>0</v>
      </c>
      <c r="C65" s="150">
        <v>1.4E-2</v>
      </c>
      <c r="D65" s="39" t="s">
        <v>68</v>
      </c>
    </row>
    <row r="66" spans="2:4" hidden="1" outlineLevel="1" x14ac:dyDescent="0.2">
      <c r="B66" s="143">
        <f>'entete électricité'!A47</f>
        <v>0</v>
      </c>
      <c r="C66" s="150">
        <v>0</v>
      </c>
    </row>
    <row r="67" spans="2:4" hidden="1" outlineLevel="1" x14ac:dyDescent="0.2">
      <c r="C67" s="177">
        <f>SUM(C53:C66)</f>
        <v>5.4730000000000016</v>
      </c>
    </row>
    <row r="68" spans="2:4" collapsed="1" x14ac:dyDescent="0.2"/>
  </sheetData>
  <sheetProtection algorithmName="SHA-512" hashValue="QAwmHPGN1ws1kY/TzGWoeA+b09jqOffIvdd3rkggek2Ewi0zkQrVkABv7yCerP2JMCP8+gvWcG7vXO4vf+c5uA==" saltValue="LKxDIKapz/RAcbcN89gD/A==" spinCount="100000" sheet="1" objects="1" scenarios="1" formatCells="0" formatColumns="0" formatRows="0"/>
  <mergeCells count="23">
    <mergeCell ref="A37:B37"/>
    <mergeCell ref="A22:G22"/>
    <mergeCell ref="A6:B6"/>
    <mergeCell ref="C40:G40"/>
    <mergeCell ref="A10:B10"/>
    <mergeCell ref="A11:B11"/>
    <mergeCell ref="A12:A13"/>
    <mergeCell ref="A17:G17"/>
    <mergeCell ref="A34:B34"/>
    <mergeCell ref="A36:B36"/>
    <mergeCell ref="A1:G1"/>
    <mergeCell ref="A3:G3"/>
    <mergeCell ref="A33:B33"/>
    <mergeCell ref="A35:B35"/>
    <mergeCell ref="A25:B25"/>
    <mergeCell ref="A7:B7"/>
    <mergeCell ref="C19:F19"/>
    <mergeCell ref="A5:B5"/>
    <mergeCell ref="A31:G31"/>
    <mergeCell ref="A19:B20"/>
    <mergeCell ref="A26:B26"/>
    <mergeCell ref="A8:B8"/>
    <mergeCell ref="A9:B9"/>
  </mergeCells>
  <phoneticPr fontId="27" type="noConversion"/>
  <conditionalFormatting sqref="A35:B35">
    <cfRule type="expression" dxfId="19" priority="12" stopIfTrue="1">
      <formula>$G$44&lt;&gt;0</formula>
    </cfRule>
  </conditionalFormatting>
  <conditionalFormatting sqref="C6:F11">
    <cfRule type="expression" dxfId="18" priority="1" stopIfTrue="1">
      <formula>C$39="incomplet"</formula>
    </cfRule>
  </conditionalFormatting>
  <conditionalFormatting sqref="C7:F9 C11:F11">
    <cfRule type="expression" dxfId="17" priority="8" stopIfTrue="1">
      <formula>IF(C6&gt;0,IF(C7&gt;0,FALSE,TRUE),FALSE)</formula>
    </cfRule>
    <cfRule type="cellIs" dxfId="16" priority="9" stopIfTrue="1" operator="lessThan">
      <formula>0</formula>
    </cfRule>
  </conditionalFormatting>
  <conditionalFormatting sqref="C35:F35">
    <cfRule type="expression" dxfId="15" priority="10" stopIfTrue="1">
      <formula>C39="INCOMPLET"</formula>
    </cfRule>
    <cfRule type="expression" dxfId="14" priority="11" stopIfTrue="1">
      <formula>ABS(C$44)&gt;0</formula>
    </cfRule>
  </conditionalFormatting>
  <conditionalFormatting sqref="C39:G39">
    <cfRule type="expression" dxfId="13" priority="6" stopIfTrue="1">
      <formula>C39="INCOMPLET"</formula>
    </cfRule>
  </conditionalFormatting>
  <conditionalFormatting sqref="C40:G40">
    <cfRule type="cellIs" dxfId="12" priority="3" stopIfTrue="1" operator="equal">
      <formula>""</formula>
    </cfRule>
  </conditionalFormatting>
  <conditionalFormatting sqref="G6:G13 C26:G28 C34:F34 G34:G35 G39">
    <cfRule type="cellIs" dxfId="11" priority="5" stopIfTrue="1" operator="greaterThan">
      <formula>0</formula>
    </cfRule>
  </conditionalFormatting>
  <conditionalFormatting sqref="G36">
    <cfRule type="cellIs" dxfId="10" priority="2" stopIfTrue="1" operator="lessThan">
      <formula>0</formula>
    </cfRule>
  </conditionalFormatting>
  <printOptions horizontalCentered="1"/>
  <pageMargins left="0.78740157480314965" right="0.78740157480314965" top="0.98425196850393704" bottom="0.98425196850393704" header="0.51181102362204722" footer="0.51181102362204722"/>
  <pageSetup paperSize="9" scale="57" orientation="landscape" r:id="rId1"/>
  <headerFooter alignWithMargins="0">
    <oddHeader>&amp;C&amp;16Marché de l'électricité en Région wallonne : les fournitures sur les réseaux</oddHeader>
    <oddFooter>&amp;L
04/2017
&amp;Rpage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O22"/>
  <sheetViews>
    <sheetView tabSelected="1" view="pageBreakPreview" zoomScale="90" zoomScaleNormal="100" zoomScaleSheetLayoutView="90" workbookViewId="0">
      <selection activeCell="F27" sqref="F27"/>
    </sheetView>
  </sheetViews>
  <sheetFormatPr baseColWidth="10" defaultColWidth="11.42578125" defaultRowHeight="15" x14ac:dyDescent="0.3"/>
  <cols>
    <col min="1" max="1" width="32" style="2" customWidth="1"/>
    <col min="2" max="2" width="13.7109375" style="2" customWidth="1"/>
    <col min="3" max="14" width="11.42578125" style="2"/>
    <col min="15" max="15" width="13.7109375" style="2" customWidth="1"/>
    <col min="16" max="16384" width="11.42578125" style="2"/>
  </cols>
  <sheetData>
    <row r="1" spans="1:15" ht="36.75" thickBot="1" x14ac:dyDescent="0.35">
      <c r="A1" s="277" t="s">
        <v>34</v>
      </c>
      <c r="B1" s="278"/>
      <c r="C1" s="278"/>
      <c r="D1" s="278"/>
      <c r="E1" s="278"/>
      <c r="F1" s="278"/>
      <c r="G1" s="278"/>
      <c r="H1" s="278"/>
      <c r="I1" s="278"/>
      <c r="J1" s="278"/>
      <c r="K1" s="278"/>
      <c r="L1" s="278"/>
      <c r="M1" s="278"/>
      <c r="N1" s="278"/>
      <c r="O1" s="279"/>
    </row>
    <row r="3" spans="1:15" ht="18.75" x14ac:dyDescent="0.3">
      <c r="A3" s="95" t="s">
        <v>98</v>
      </c>
    </row>
    <row r="4" spans="1:15" x14ac:dyDescent="0.3">
      <c r="A4" s="86" t="s">
        <v>47</v>
      </c>
    </row>
    <row r="5" spans="1:15" x14ac:dyDescent="0.3">
      <c r="A5" s="86" t="s">
        <v>48</v>
      </c>
    </row>
    <row r="6" spans="1:15" ht="15.75" thickBot="1" x14ac:dyDescent="0.35">
      <c r="A6" s="86"/>
    </row>
    <row r="7" spans="1:15" ht="18.75" thickBot="1" x14ac:dyDescent="0.4">
      <c r="A7" s="86"/>
      <c r="C7" s="346" t="s">
        <v>99</v>
      </c>
      <c r="D7" s="347"/>
      <c r="E7" s="347"/>
      <c r="F7" s="347"/>
      <c r="G7" s="347"/>
      <c r="H7" s="347"/>
      <c r="I7" s="347"/>
      <c r="J7" s="347"/>
      <c r="K7" s="347"/>
      <c r="L7" s="347"/>
      <c r="M7" s="347"/>
      <c r="N7" s="347"/>
      <c r="O7" s="348"/>
    </row>
    <row r="8" spans="1:15" s="33" customFormat="1" ht="20.100000000000001" customHeight="1" thickBot="1" x14ac:dyDescent="0.35">
      <c r="A8" s="142" t="str">
        <f>'entete électricité'!C10</f>
        <v>Nom du GRFP</v>
      </c>
      <c r="C8" s="349" t="str">
        <f>'entete électricité'!D15</f>
        <v>1er trimestre 2026</v>
      </c>
      <c r="D8" s="350"/>
      <c r="E8" s="351"/>
      <c r="F8" s="352" t="str">
        <f>'entete électricité'!E15</f>
        <v>2e trimestre 2026</v>
      </c>
      <c r="G8" s="352"/>
      <c r="H8" s="352"/>
      <c r="I8" s="349" t="str">
        <f>'entete électricité'!F15</f>
        <v>3e trimestre 2026</v>
      </c>
      <c r="J8" s="350"/>
      <c r="K8" s="351"/>
      <c r="L8" s="352" t="str">
        <f>'entete électricité'!G15</f>
        <v>4e trimestre 2026</v>
      </c>
      <c r="M8" s="352"/>
      <c r="N8" s="353"/>
      <c r="O8" s="102" t="s">
        <v>7</v>
      </c>
    </row>
    <row r="9" spans="1:15" s="33" customFormat="1" ht="20.100000000000001" customHeight="1" thickBot="1" x14ac:dyDescent="0.35">
      <c r="A9" s="87"/>
      <c r="B9" s="87"/>
      <c r="C9" s="89" t="s">
        <v>35</v>
      </c>
      <c r="D9" s="90" t="s">
        <v>36</v>
      </c>
      <c r="E9" s="91" t="s">
        <v>37</v>
      </c>
      <c r="F9" s="92" t="s">
        <v>38</v>
      </c>
      <c r="G9" s="93" t="s">
        <v>39</v>
      </c>
      <c r="H9" s="94" t="s">
        <v>40</v>
      </c>
      <c r="I9" s="89" t="s">
        <v>41</v>
      </c>
      <c r="J9" s="90" t="s">
        <v>42</v>
      </c>
      <c r="K9" s="91" t="s">
        <v>43</v>
      </c>
      <c r="L9" s="92" t="s">
        <v>44</v>
      </c>
      <c r="M9" s="93" t="s">
        <v>45</v>
      </c>
      <c r="N9" s="94" t="s">
        <v>46</v>
      </c>
      <c r="O9" s="88" t="str">
        <f>CONCATENATE("Année ",'entete électricité'!A1)</f>
        <v>Année 2026</v>
      </c>
    </row>
    <row r="10" spans="1:15" s="98" customFormat="1" ht="20.100000000000001" customHeight="1" x14ac:dyDescent="0.3">
      <c r="A10" s="344" t="s">
        <v>29</v>
      </c>
      <c r="B10" s="96" t="s">
        <v>30</v>
      </c>
      <c r="C10" s="103"/>
      <c r="D10" s="104"/>
      <c r="E10" s="105"/>
      <c r="F10" s="106"/>
      <c r="G10" s="104"/>
      <c r="H10" s="107"/>
      <c r="I10" s="103"/>
      <c r="J10" s="104"/>
      <c r="K10" s="105"/>
      <c r="L10" s="106"/>
      <c r="M10" s="104"/>
      <c r="N10" s="107"/>
      <c r="O10" s="97">
        <f>SUM(C10:N10)</f>
        <v>0</v>
      </c>
    </row>
    <row r="11" spans="1:15" s="98" customFormat="1" ht="20.100000000000001" customHeight="1" thickBot="1" x14ac:dyDescent="0.35">
      <c r="A11" s="345"/>
      <c r="B11" s="99" t="s">
        <v>31</v>
      </c>
      <c r="C11" s="108"/>
      <c r="D11" s="109"/>
      <c r="E11" s="110"/>
      <c r="F11" s="111"/>
      <c r="G11" s="109"/>
      <c r="H11" s="112"/>
      <c r="I11" s="108"/>
      <c r="J11" s="109"/>
      <c r="K11" s="110"/>
      <c r="L11" s="111"/>
      <c r="M11" s="109"/>
      <c r="N11" s="112"/>
      <c r="O11" s="100">
        <f>SUM(C11:N11)</f>
        <v>0</v>
      </c>
    </row>
    <row r="12" spans="1:15" s="98" customFormat="1" ht="20.100000000000001" customHeight="1" x14ac:dyDescent="0.3">
      <c r="A12" s="344" t="s">
        <v>32</v>
      </c>
      <c r="B12" s="96" t="s">
        <v>30</v>
      </c>
      <c r="C12" s="113"/>
      <c r="D12" s="114"/>
      <c r="E12" s="115"/>
      <c r="F12" s="116"/>
      <c r="G12" s="114"/>
      <c r="H12" s="117"/>
      <c r="I12" s="113"/>
      <c r="J12" s="114"/>
      <c r="K12" s="115"/>
      <c r="L12" s="116"/>
      <c r="M12" s="114"/>
      <c r="N12" s="117"/>
      <c r="O12" s="101">
        <f>SUM(C12:N12)</f>
        <v>0</v>
      </c>
    </row>
    <row r="13" spans="1:15" s="98" customFormat="1" ht="20.100000000000001" customHeight="1" thickBot="1" x14ac:dyDescent="0.35">
      <c r="A13" s="345"/>
      <c r="B13" s="99" t="s">
        <v>31</v>
      </c>
      <c r="C13" s="108"/>
      <c r="D13" s="109"/>
      <c r="E13" s="110"/>
      <c r="F13" s="111"/>
      <c r="G13" s="109"/>
      <c r="H13" s="112"/>
      <c r="I13" s="108"/>
      <c r="J13" s="109"/>
      <c r="K13" s="110"/>
      <c r="L13" s="111"/>
      <c r="M13" s="109"/>
      <c r="N13" s="112"/>
      <c r="O13" s="100">
        <f>SUM(C13:N13)</f>
        <v>0</v>
      </c>
    </row>
    <row r="14" spans="1:15" ht="15.75" thickBot="1" x14ac:dyDescent="0.35"/>
    <row r="15" spans="1:15" hidden="1" x14ac:dyDescent="0.3">
      <c r="C15" s="2">
        <f>COUNTBLANK(C10:E13)</f>
        <v>12</v>
      </c>
      <c r="F15" s="2">
        <f>COUNTBLANK(F10:H13)</f>
        <v>12</v>
      </c>
      <c r="I15" s="2">
        <f>COUNTBLANK(I10:K13)</f>
        <v>12</v>
      </c>
      <c r="L15" s="2">
        <f>COUNTBLANK(L10:N13)</f>
        <v>12</v>
      </c>
    </row>
    <row r="16" spans="1:15" ht="18.75" thickBot="1" x14ac:dyDescent="0.4">
      <c r="C16" s="346" t="s">
        <v>100</v>
      </c>
      <c r="D16" s="347"/>
      <c r="E16" s="347"/>
      <c r="F16" s="347"/>
      <c r="G16" s="347"/>
      <c r="H16" s="347"/>
      <c r="I16" s="347"/>
      <c r="J16" s="347"/>
      <c r="K16" s="347"/>
      <c r="L16" s="347"/>
      <c r="M16" s="347"/>
      <c r="N16" s="347"/>
      <c r="O16" s="348"/>
    </row>
    <row r="17" spans="1:15" ht="18" customHeight="1" thickBot="1" x14ac:dyDescent="0.35">
      <c r="A17" s="142" t="str">
        <f>A8</f>
        <v>Nom du GRFP</v>
      </c>
      <c r="B17" s="33"/>
      <c r="C17" s="349" t="str">
        <f>C8</f>
        <v>1er trimestre 2026</v>
      </c>
      <c r="D17" s="350"/>
      <c r="E17" s="351"/>
      <c r="F17" s="352" t="str">
        <f>F8</f>
        <v>2e trimestre 2026</v>
      </c>
      <c r="G17" s="352"/>
      <c r="H17" s="352"/>
      <c r="I17" s="349" t="str">
        <f>I8</f>
        <v>3e trimestre 2026</v>
      </c>
      <c r="J17" s="350"/>
      <c r="K17" s="351"/>
      <c r="L17" s="352" t="str">
        <f>L8</f>
        <v>4e trimestre 2026</v>
      </c>
      <c r="M17" s="352"/>
      <c r="N17" s="353"/>
      <c r="O17" s="102" t="s">
        <v>7</v>
      </c>
    </row>
    <row r="18" spans="1:15" ht="15.75" thickBot="1" x14ac:dyDescent="0.35">
      <c r="A18" s="87"/>
      <c r="B18" s="87"/>
      <c r="C18" s="89" t="s">
        <v>35</v>
      </c>
      <c r="D18" s="90" t="s">
        <v>36</v>
      </c>
      <c r="E18" s="91" t="s">
        <v>37</v>
      </c>
      <c r="F18" s="92" t="s">
        <v>38</v>
      </c>
      <c r="G18" s="93" t="s">
        <v>39</v>
      </c>
      <c r="H18" s="94" t="s">
        <v>40</v>
      </c>
      <c r="I18" s="89" t="s">
        <v>41</v>
      </c>
      <c r="J18" s="90" t="s">
        <v>42</v>
      </c>
      <c r="K18" s="91" t="s">
        <v>43</v>
      </c>
      <c r="L18" s="92" t="s">
        <v>44</v>
      </c>
      <c r="M18" s="93" t="s">
        <v>45</v>
      </c>
      <c r="N18" s="94" t="s">
        <v>46</v>
      </c>
      <c r="O18" s="88" t="str">
        <f>O9</f>
        <v>Année 2026</v>
      </c>
    </row>
    <row r="19" spans="1:15" ht="16.5" x14ac:dyDescent="0.3">
      <c r="A19" s="344" t="s">
        <v>29</v>
      </c>
      <c r="B19" s="96" t="s">
        <v>30</v>
      </c>
      <c r="C19" s="103"/>
      <c r="D19" s="104"/>
      <c r="E19" s="105"/>
      <c r="F19" s="106"/>
      <c r="G19" s="104"/>
      <c r="H19" s="107"/>
      <c r="I19" s="103"/>
      <c r="J19" s="104"/>
      <c r="K19" s="105"/>
      <c r="L19" s="106"/>
      <c r="M19" s="104"/>
      <c r="N19" s="107"/>
      <c r="O19" s="97">
        <f>SUM(C19:N19)</f>
        <v>0</v>
      </c>
    </row>
    <row r="20" spans="1:15" ht="17.25" thickBot="1" x14ac:dyDescent="0.35">
      <c r="A20" s="345"/>
      <c r="B20" s="99" t="s">
        <v>31</v>
      </c>
      <c r="C20" s="108"/>
      <c r="D20" s="109"/>
      <c r="E20" s="110"/>
      <c r="F20" s="111"/>
      <c r="G20" s="109"/>
      <c r="H20" s="112"/>
      <c r="I20" s="108"/>
      <c r="J20" s="109"/>
      <c r="K20" s="110"/>
      <c r="L20" s="111"/>
      <c r="M20" s="109"/>
      <c r="N20" s="112"/>
      <c r="O20" s="100">
        <f>SUM(C20:N20)</f>
        <v>0</v>
      </c>
    </row>
    <row r="21" spans="1:15" ht="16.5" x14ac:dyDescent="0.3">
      <c r="A21" s="344" t="s">
        <v>32</v>
      </c>
      <c r="B21" s="96" t="s">
        <v>30</v>
      </c>
      <c r="C21" s="113"/>
      <c r="D21" s="114"/>
      <c r="E21" s="115"/>
      <c r="F21" s="116"/>
      <c r="G21" s="114"/>
      <c r="H21" s="117"/>
      <c r="I21" s="113"/>
      <c r="J21" s="114"/>
      <c r="K21" s="115"/>
      <c r="L21" s="116"/>
      <c r="M21" s="114"/>
      <c r="N21" s="117"/>
      <c r="O21" s="101">
        <f>SUM(C21:N21)</f>
        <v>0</v>
      </c>
    </row>
    <row r="22" spans="1:15" ht="17.25" thickBot="1" x14ac:dyDescent="0.35">
      <c r="A22" s="345"/>
      <c r="B22" s="99" t="s">
        <v>31</v>
      </c>
      <c r="C22" s="108"/>
      <c r="D22" s="109"/>
      <c r="E22" s="110"/>
      <c r="F22" s="111"/>
      <c r="G22" s="109"/>
      <c r="H22" s="112"/>
      <c r="I22" s="108"/>
      <c r="J22" s="109"/>
      <c r="K22" s="110"/>
      <c r="L22" s="111"/>
      <c r="M22" s="109"/>
      <c r="N22" s="112"/>
      <c r="O22" s="100">
        <f>SUM(C22:N22)</f>
        <v>0</v>
      </c>
    </row>
  </sheetData>
  <sheetProtection algorithmName="SHA-512" hashValue="Z+Y6oYGe+QrcCneXOnucseA4JHgbtDcy5QbySCZR36uje9LrCidH9g8P8WJA89Jwd1E0BCJEFrw/CLuamyC2aA==" saltValue="0HdbsX+NcLW5Ohz3SgZmoQ==" spinCount="100000" sheet="1" objects="1" scenarios="1"/>
  <mergeCells count="15">
    <mergeCell ref="A19:A20"/>
    <mergeCell ref="A21:A22"/>
    <mergeCell ref="C7:O7"/>
    <mergeCell ref="C16:O16"/>
    <mergeCell ref="A1:O1"/>
    <mergeCell ref="C8:E8"/>
    <mergeCell ref="F8:H8"/>
    <mergeCell ref="I8:K8"/>
    <mergeCell ref="L8:N8"/>
    <mergeCell ref="C17:E17"/>
    <mergeCell ref="F17:H17"/>
    <mergeCell ref="I17:K17"/>
    <mergeCell ref="L17:N17"/>
    <mergeCell ref="A10:A11"/>
    <mergeCell ref="A12:A13"/>
  </mergeCells>
  <phoneticPr fontId="4" type="noConversion"/>
  <pageMargins left="0.31496062992125984" right="0.31496062992125984" top="0.98425196850393704" bottom="0.98425196850393704" header="0.51181102362204722" footer="0.51181102362204722"/>
  <pageSetup paperSize="9" scale="76" orientation="landscape" r:id="rId1"/>
  <headerFooter alignWithMargins="0">
    <oddHeader>&amp;CLes Switches</oddHeader>
    <oddFooter xml:space="preserve">&amp;L04/2019&amp;Rpage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pageSetUpPr fitToPage="1"/>
  </sheetPr>
  <dimension ref="A1:Q28"/>
  <sheetViews>
    <sheetView view="pageBreakPreview" zoomScale="60" zoomScaleNormal="100" workbookViewId="0">
      <pane xSplit="1" ySplit="5" topLeftCell="B6" activePane="bottomRight" state="frozen"/>
      <selection pane="topRight" activeCell="B1" sqref="B1"/>
      <selection pane="bottomLeft" activeCell="A6" sqref="A6"/>
      <selection pane="bottomRight" activeCell="W7" sqref="W7"/>
    </sheetView>
  </sheetViews>
  <sheetFormatPr baseColWidth="10" defaultColWidth="16.7109375" defaultRowHeight="15" x14ac:dyDescent="0.3"/>
  <cols>
    <col min="1" max="1" width="14.7109375" style="2" customWidth="1"/>
    <col min="2" max="2" width="27.42578125" style="2" customWidth="1"/>
    <col min="3" max="3" width="24.42578125" style="2" customWidth="1"/>
    <col min="4" max="4" width="19.85546875" style="2" customWidth="1"/>
    <col min="5" max="5" width="16.28515625" style="2" customWidth="1"/>
    <col min="6" max="17" width="11.7109375" style="2" customWidth="1"/>
    <col min="18" max="28" width="16.7109375" style="2"/>
    <col min="29" max="29" width="20.85546875" style="2" bestFit="1" customWidth="1"/>
    <col min="30" max="16384" width="16.7109375" style="2"/>
  </cols>
  <sheetData>
    <row r="1" spans="1:17" ht="33" customHeight="1" thickBot="1" x14ac:dyDescent="0.35">
      <c r="A1" s="363" t="s">
        <v>49</v>
      </c>
      <c r="B1" s="364"/>
      <c r="C1" s="364"/>
      <c r="D1" s="364"/>
      <c r="E1" s="364"/>
      <c r="F1" s="364"/>
      <c r="G1" s="364"/>
      <c r="H1" s="364"/>
      <c r="I1" s="364"/>
      <c r="J1" s="364"/>
      <c r="K1" s="364"/>
      <c r="L1" s="364"/>
      <c r="M1" s="364"/>
      <c r="N1" s="364"/>
      <c r="O1" s="364"/>
      <c r="P1" s="364"/>
      <c r="Q1" s="365"/>
    </row>
    <row r="2" spans="1:17" ht="15" customHeight="1" x14ac:dyDescent="0.3">
      <c r="A2" s="1"/>
      <c r="B2" s="1"/>
      <c r="C2" s="1"/>
      <c r="D2" s="1"/>
      <c r="E2" s="1"/>
      <c r="F2" s="1"/>
      <c r="G2" s="1"/>
    </row>
    <row r="3" spans="1:17" ht="121.5" customHeight="1" x14ac:dyDescent="0.3">
      <c r="A3" s="370" t="s">
        <v>102</v>
      </c>
      <c r="B3" s="370"/>
      <c r="C3" s="370"/>
      <c r="D3" s="370"/>
      <c r="E3" s="370"/>
      <c r="F3" s="370"/>
      <c r="G3" s="370"/>
      <c r="H3" s="370"/>
      <c r="I3" s="370"/>
      <c r="J3" s="370"/>
      <c r="K3" s="370"/>
      <c r="L3" s="370"/>
      <c r="M3" s="370"/>
      <c r="N3" s="370"/>
      <c r="O3" s="370"/>
      <c r="P3" s="370"/>
      <c r="Q3" s="370"/>
    </row>
    <row r="4" spans="1:17" ht="16.5" customHeight="1" thickBot="1" x14ac:dyDescent="0.35"/>
    <row r="5" spans="1:17" s="8" customFormat="1" ht="45" customHeight="1" thickTop="1" thickBot="1" x14ac:dyDescent="0.35">
      <c r="A5" s="23" t="s">
        <v>5</v>
      </c>
      <c r="B5" s="24" t="s">
        <v>2</v>
      </c>
      <c r="C5" s="366" t="s">
        <v>10</v>
      </c>
      <c r="D5" s="366"/>
      <c r="E5" s="366"/>
      <c r="F5" s="366"/>
      <c r="G5" s="366"/>
      <c r="H5" s="366"/>
      <c r="I5" s="366"/>
      <c r="J5" s="366"/>
      <c r="K5" s="366"/>
      <c r="L5" s="366"/>
      <c r="M5" s="366"/>
      <c r="N5" s="366"/>
      <c r="O5" s="366"/>
      <c r="P5" s="366"/>
      <c r="Q5" s="367"/>
    </row>
    <row r="6" spans="1:17" ht="150" customHeight="1" thickTop="1" x14ac:dyDescent="0.3">
      <c r="A6" s="25" t="str">
        <f>'entete électricité'!D15</f>
        <v>1er trimestre 2026</v>
      </c>
      <c r="B6" s="26">
        <f>'entete électricité'!D16</f>
        <v>0</v>
      </c>
      <c r="C6" s="368"/>
      <c r="D6" s="368"/>
      <c r="E6" s="368"/>
      <c r="F6" s="368"/>
      <c r="G6" s="368"/>
      <c r="H6" s="368"/>
      <c r="I6" s="368"/>
      <c r="J6" s="368"/>
      <c r="K6" s="368"/>
      <c r="L6" s="368"/>
      <c r="M6" s="368"/>
      <c r="N6" s="368"/>
      <c r="O6" s="368"/>
      <c r="P6" s="368"/>
      <c r="Q6" s="369"/>
    </row>
    <row r="7" spans="1:17" ht="150" customHeight="1" x14ac:dyDescent="0.3">
      <c r="A7" s="27" t="str">
        <f>'entete électricité'!E15</f>
        <v>2e trimestre 2026</v>
      </c>
      <c r="B7" s="28">
        <f>'entete électricité'!E16</f>
        <v>0</v>
      </c>
      <c r="C7" s="354"/>
      <c r="D7" s="355"/>
      <c r="E7" s="355"/>
      <c r="F7" s="355"/>
      <c r="G7" s="355"/>
      <c r="H7" s="355"/>
      <c r="I7" s="355"/>
      <c r="J7" s="355"/>
      <c r="K7" s="355"/>
      <c r="L7" s="355"/>
      <c r="M7" s="355"/>
      <c r="N7" s="355"/>
      <c r="O7" s="355"/>
      <c r="P7" s="355"/>
      <c r="Q7" s="356"/>
    </row>
    <row r="8" spans="1:17" ht="150" customHeight="1" x14ac:dyDescent="0.3">
      <c r="A8" s="27" t="str">
        <f>'entete électricité'!F15</f>
        <v>3e trimestre 2026</v>
      </c>
      <c r="B8" s="28">
        <f>'entete électricité'!F16</f>
        <v>0</v>
      </c>
      <c r="C8" s="357"/>
      <c r="D8" s="358"/>
      <c r="E8" s="358"/>
      <c r="F8" s="358"/>
      <c r="G8" s="358"/>
      <c r="H8" s="358"/>
      <c r="I8" s="358"/>
      <c r="J8" s="358"/>
      <c r="K8" s="358"/>
      <c r="L8" s="358"/>
      <c r="M8" s="358"/>
      <c r="N8" s="358"/>
      <c r="O8" s="358"/>
      <c r="P8" s="358"/>
      <c r="Q8" s="359"/>
    </row>
    <row r="9" spans="1:17" ht="150" customHeight="1" thickBot="1" x14ac:dyDescent="0.35">
      <c r="A9" s="29" t="str">
        <f>'entete électricité'!G15</f>
        <v>4e trimestre 2026</v>
      </c>
      <c r="B9" s="30">
        <f>'entete électricité'!G16</f>
        <v>0</v>
      </c>
      <c r="C9" s="360"/>
      <c r="D9" s="361"/>
      <c r="E9" s="361"/>
      <c r="F9" s="361"/>
      <c r="G9" s="361"/>
      <c r="H9" s="361"/>
      <c r="I9" s="361"/>
      <c r="J9" s="361"/>
      <c r="K9" s="361"/>
      <c r="L9" s="361"/>
      <c r="M9" s="361"/>
      <c r="N9" s="361"/>
      <c r="O9" s="361"/>
      <c r="P9" s="361"/>
      <c r="Q9" s="362"/>
    </row>
    <row r="10" spans="1:17" ht="15.75" thickTop="1" x14ac:dyDescent="0.3"/>
    <row r="20" ht="29.25" customHeight="1" x14ac:dyDescent="0.3"/>
    <row r="22" ht="30.75" customHeight="1" x14ac:dyDescent="0.3"/>
    <row r="24" ht="16.5" customHeight="1" x14ac:dyDescent="0.3"/>
    <row r="25" ht="16.5" customHeight="1" x14ac:dyDescent="0.3"/>
    <row r="26" ht="16.5" customHeight="1" x14ac:dyDescent="0.3"/>
    <row r="27" ht="16.5" customHeight="1" x14ac:dyDescent="0.3"/>
    <row r="28" ht="16.5" customHeight="1" x14ac:dyDescent="0.3"/>
  </sheetData>
  <sheetProtection algorithmName="SHA-512" hashValue="cWPHLT/Msideug78mbw0LsNv9e5TGS37i778+1YAs+x6zc4rCKYSwiokdIIsV+RPC0fyGiTupX/QVeQaGrT8cg==" saltValue="Out+785T0HCvjPqcazXtew==" spinCount="100000" sheet="1" objects="1" scenarios="1" formatCells="0" formatColumns="0" formatRows="0"/>
  <mergeCells count="7">
    <mergeCell ref="C7:Q7"/>
    <mergeCell ref="C8:Q8"/>
    <mergeCell ref="C9:Q9"/>
    <mergeCell ref="A1:Q1"/>
    <mergeCell ref="C5:Q5"/>
    <mergeCell ref="C6:Q6"/>
    <mergeCell ref="A3:Q3"/>
  </mergeCells>
  <phoneticPr fontId="4" type="noConversion"/>
  <conditionalFormatting sqref="B6:B9">
    <cfRule type="cellIs" dxfId="9" priority="1" stopIfTrue="1" operator="equal">
      <formula>0</formula>
    </cfRule>
  </conditionalFormatting>
  <printOptions horizontalCentered="1" verticalCentered="1"/>
  <pageMargins left="0.27559055118110237" right="0.19685039370078741" top="0.39370078740157483" bottom="0.31496062992125984" header="0.19685039370078741" footer="0.19685039370078741"/>
  <pageSetup paperSize="9" scale="62" orientation="landscape" r:id="rId1"/>
  <headerFooter alignWithMargins="0">
    <oddHeader>&amp;C&amp;16Marché de l'électricité en Région wallonne : les fournitures sur les réseaux</oddHeader>
    <oddFooter>&amp;L04/2019&amp;Rpage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4"/>
  <sheetViews>
    <sheetView view="pageBreakPreview" zoomScaleNormal="100" zoomScaleSheetLayoutView="100" workbookViewId="0">
      <pane xSplit="2" ySplit="10" topLeftCell="C152" activePane="bottomRight" state="frozen"/>
      <selection pane="topRight" activeCell="C1" sqref="C1"/>
      <selection pane="bottomLeft" activeCell="A11" sqref="A11"/>
      <selection pane="bottomRight" activeCell="J158" sqref="J158"/>
    </sheetView>
  </sheetViews>
  <sheetFormatPr baseColWidth="10" defaultColWidth="11.42578125" defaultRowHeight="15" x14ac:dyDescent="0.3"/>
  <cols>
    <col min="1" max="1" width="4.7109375" customWidth="1"/>
    <col min="2" max="2" width="22.42578125" customWidth="1"/>
    <col min="3" max="3" width="15.42578125" customWidth="1"/>
    <col min="4" max="4" width="17.140625" customWidth="1"/>
    <col min="5" max="5" width="16.140625" customWidth="1"/>
    <col min="6" max="6" width="16.28515625" customWidth="1"/>
    <col min="7" max="7" width="16.7109375" customWidth="1"/>
    <col min="8" max="8" width="14.7109375" customWidth="1"/>
    <col min="9" max="9" width="16.85546875" customWidth="1"/>
    <col min="10" max="10" width="15.85546875" customWidth="1"/>
  </cols>
  <sheetData>
    <row r="1" spans="1:10" ht="18.75" x14ac:dyDescent="0.3">
      <c r="A1" s="373" t="s">
        <v>96</v>
      </c>
      <c r="B1" s="373"/>
      <c r="C1" s="373"/>
      <c r="D1" s="373"/>
      <c r="E1" s="373"/>
      <c r="F1" s="373"/>
      <c r="G1" s="373"/>
      <c r="H1" s="373"/>
      <c r="I1" s="373"/>
      <c r="J1" s="373"/>
    </row>
    <row r="3" spans="1:10" ht="70.5" customHeight="1" x14ac:dyDescent="0.3">
      <c r="A3" s="374" t="s">
        <v>101</v>
      </c>
      <c r="B3" s="374"/>
      <c r="C3" s="374"/>
      <c r="D3" s="374"/>
      <c r="E3" s="374"/>
      <c r="F3" s="374"/>
      <c r="G3" s="374"/>
      <c r="H3" s="374"/>
      <c r="I3" s="374"/>
      <c r="J3" s="374"/>
    </row>
    <row r="4" spans="1:10" ht="15.75" thickBot="1" x14ac:dyDescent="0.35">
      <c r="A4" s="2"/>
      <c r="B4" s="2"/>
    </row>
    <row r="5" spans="1:10" ht="16.5" thickTop="1" thickBot="1" x14ac:dyDescent="0.35">
      <c r="C5" s="375" t="str">
        <f>'entete électricité'!D15</f>
        <v>1er trimestre 2026</v>
      </c>
      <c r="D5" s="376"/>
      <c r="E5" s="375" t="str">
        <f>'entete électricité'!E15</f>
        <v>2e trimestre 2026</v>
      </c>
      <c r="F5" s="377"/>
      <c r="G5" s="378" t="str">
        <f>'entete électricité'!F15</f>
        <v>3e trimestre 2026</v>
      </c>
      <c r="H5" s="376"/>
      <c r="I5" s="375" t="str">
        <f>'entete électricité'!G15</f>
        <v>4e trimestre 2026</v>
      </c>
      <c r="J5" s="377"/>
    </row>
    <row r="6" spans="1:10" ht="45.75" thickBot="1" x14ac:dyDescent="0.35">
      <c r="A6" s="188"/>
      <c r="B6" s="188"/>
      <c r="C6" s="208" t="s">
        <v>90</v>
      </c>
      <c r="D6" s="209" t="s">
        <v>91</v>
      </c>
      <c r="E6" s="191" t="str">
        <f t="shared" ref="E6:F6" si="0">C6</f>
        <v>N total de codes EAN alimentés</v>
      </c>
      <c r="F6" s="192" t="str">
        <f t="shared" si="0"/>
        <v>E totale prélevée par ces codes (MWh)</v>
      </c>
      <c r="G6" s="189" t="str">
        <f>E6</f>
        <v>N total de codes EAN alimentés</v>
      </c>
      <c r="H6" s="190" t="str">
        <f>F6</f>
        <v>E totale prélevée par ces codes (MWh)</v>
      </c>
      <c r="I6" s="191" t="str">
        <f>G6</f>
        <v>N total de codes EAN alimentés</v>
      </c>
      <c r="J6" s="192" t="str">
        <f>H6</f>
        <v>E totale prélevée par ces codes (MWh)</v>
      </c>
    </row>
    <row r="7" spans="1:10" ht="15.75" thickBot="1" x14ac:dyDescent="0.35">
      <c r="A7" s="188"/>
      <c r="B7" s="188"/>
      <c r="C7" s="207">
        <f>150-COUNTBLANK(C11:C160)</f>
        <v>0</v>
      </c>
      <c r="D7" s="193">
        <f>ROUND(SUM(D11:D160),3)</f>
        <v>0</v>
      </c>
      <c r="E7" s="207">
        <f>150-COUNTBLANK(E11:E160)</f>
        <v>0</v>
      </c>
      <c r="F7" s="193">
        <f>ROUND(SUM(F11:F160),3)</f>
        <v>0</v>
      </c>
      <c r="G7" s="207">
        <f>150-COUNTBLANK(G11:G160)</f>
        <v>0</v>
      </c>
      <c r="H7" s="193">
        <f>ROUND(SUM(H11:H160),3)</f>
        <v>0</v>
      </c>
      <c r="I7" s="207">
        <f>150-COUNTBLANK(I11:I160)</f>
        <v>0</v>
      </c>
      <c r="J7" s="193">
        <f>ROUND(SUM(J11:J160),3)</f>
        <v>0</v>
      </c>
    </row>
    <row r="8" spans="1:10" ht="16.5" thickTop="1" thickBot="1" x14ac:dyDescent="0.35">
      <c r="C8" s="206"/>
      <c r="D8" s="206"/>
      <c r="E8" s="206"/>
      <c r="F8" s="206"/>
    </row>
    <row r="9" spans="1:10" ht="15.75" thickBot="1" x14ac:dyDescent="0.35">
      <c r="C9" s="371" t="str">
        <f>C5</f>
        <v>1er trimestre 2026</v>
      </c>
      <c r="D9" s="372"/>
      <c r="E9" s="371" t="str">
        <f t="shared" ref="E9" si="1">E5</f>
        <v>2e trimestre 2026</v>
      </c>
      <c r="F9" s="372"/>
      <c r="G9" s="371" t="str">
        <f t="shared" ref="G9" si="2">G5</f>
        <v>3e trimestre 2026</v>
      </c>
      <c r="H9" s="372"/>
      <c r="I9" s="371" t="str">
        <f t="shared" ref="I9" si="3">I5</f>
        <v>4e trimestre 2026</v>
      </c>
      <c r="J9" s="372"/>
    </row>
    <row r="10" spans="1:10" ht="60.75" thickBot="1" x14ac:dyDescent="0.35">
      <c r="A10" s="188"/>
      <c r="B10" s="194" t="s">
        <v>95</v>
      </c>
      <c r="C10" s="210" t="s">
        <v>92</v>
      </c>
      <c r="D10" s="211" t="s">
        <v>93</v>
      </c>
      <c r="E10" s="197" t="str">
        <f>C10</f>
        <v>N° de code EAN concerné (b)</v>
      </c>
      <c r="F10" s="212" t="str">
        <f t="shared" ref="F10" si="4">D10</f>
        <v>Energie prélevée via ce code EAN (en MWh) (c)</v>
      </c>
      <c r="G10" s="195" t="str">
        <f>E10</f>
        <v>N° de code EAN concerné (b)</v>
      </c>
      <c r="H10" s="196" t="str">
        <f>F10</f>
        <v>Energie prélevée via ce code EAN (en MWh) (c)</v>
      </c>
      <c r="I10" s="197" t="str">
        <f>G10</f>
        <v>N° de code EAN concerné (b)</v>
      </c>
      <c r="J10" s="196" t="str">
        <f>H10</f>
        <v>Energie prélevée via ce code EAN (en MWh) (c)</v>
      </c>
    </row>
    <row r="11" spans="1:10" x14ac:dyDescent="0.3">
      <c r="A11" s="224">
        <v>1</v>
      </c>
      <c r="B11" s="216"/>
      <c r="C11" s="221"/>
      <c r="D11" s="199"/>
      <c r="E11" s="218"/>
      <c r="F11" s="199"/>
      <c r="G11" s="198"/>
      <c r="H11" s="199"/>
      <c r="I11" s="200"/>
      <c r="J11" s="199"/>
    </row>
    <row r="12" spans="1:10" x14ac:dyDescent="0.3">
      <c r="A12" s="225">
        <f>A11+1</f>
        <v>2</v>
      </c>
      <c r="B12" s="217"/>
      <c r="C12" s="222"/>
      <c r="D12" s="202"/>
      <c r="E12" s="219"/>
      <c r="F12" s="202"/>
      <c r="G12" s="201"/>
      <c r="H12" s="202"/>
      <c r="I12" s="203"/>
      <c r="J12" s="202"/>
    </row>
    <row r="13" spans="1:10" x14ac:dyDescent="0.3">
      <c r="A13" s="225">
        <f t="shared" ref="A13:A76" si="5">A12+1</f>
        <v>3</v>
      </c>
      <c r="B13" s="217"/>
      <c r="C13" s="222"/>
      <c r="D13" s="202"/>
      <c r="E13" s="219"/>
      <c r="F13" s="202"/>
      <c r="G13" s="201"/>
      <c r="H13" s="202"/>
      <c r="I13" s="203"/>
      <c r="J13" s="202"/>
    </row>
    <row r="14" spans="1:10" x14ac:dyDescent="0.3">
      <c r="A14" s="225">
        <f t="shared" si="5"/>
        <v>4</v>
      </c>
      <c r="B14" s="217"/>
      <c r="C14" s="222"/>
      <c r="D14" s="202"/>
      <c r="E14" s="219"/>
      <c r="F14" s="202"/>
      <c r="G14" s="201"/>
      <c r="H14" s="202"/>
      <c r="I14" s="203"/>
      <c r="J14" s="202"/>
    </row>
    <row r="15" spans="1:10" x14ac:dyDescent="0.3">
      <c r="A15" s="225">
        <f t="shared" si="5"/>
        <v>5</v>
      </c>
      <c r="B15" s="217"/>
      <c r="C15" s="222"/>
      <c r="D15" s="202"/>
      <c r="E15" s="219"/>
      <c r="F15" s="202"/>
      <c r="G15" s="201"/>
      <c r="H15" s="202"/>
      <c r="I15" s="203"/>
      <c r="J15" s="202"/>
    </row>
    <row r="16" spans="1:10" x14ac:dyDescent="0.3">
      <c r="A16" s="225">
        <f t="shared" si="5"/>
        <v>6</v>
      </c>
      <c r="B16" s="217"/>
      <c r="C16" s="222"/>
      <c r="D16" s="202"/>
      <c r="E16" s="219"/>
      <c r="F16" s="202"/>
      <c r="G16" s="201"/>
      <c r="H16" s="202"/>
      <c r="I16" s="203"/>
      <c r="J16" s="202"/>
    </row>
    <row r="17" spans="1:10" x14ac:dyDescent="0.3">
      <c r="A17" s="225">
        <f t="shared" si="5"/>
        <v>7</v>
      </c>
      <c r="B17" s="217"/>
      <c r="C17" s="222"/>
      <c r="D17" s="202"/>
      <c r="E17" s="219"/>
      <c r="F17" s="202"/>
      <c r="G17" s="201"/>
      <c r="H17" s="202"/>
      <c r="I17" s="203"/>
      <c r="J17" s="202"/>
    </row>
    <row r="18" spans="1:10" x14ac:dyDescent="0.3">
      <c r="A18" s="225">
        <f t="shared" si="5"/>
        <v>8</v>
      </c>
      <c r="B18" s="217"/>
      <c r="C18" s="222"/>
      <c r="D18" s="202"/>
      <c r="E18" s="219"/>
      <c r="F18" s="202"/>
      <c r="G18" s="201"/>
      <c r="H18" s="202"/>
      <c r="I18" s="203"/>
      <c r="J18" s="202"/>
    </row>
    <row r="19" spans="1:10" x14ac:dyDescent="0.3">
      <c r="A19" s="225">
        <f t="shared" si="5"/>
        <v>9</v>
      </c>
      <c r="B19" s="217"/>
      <c r="C19" s="222"/>
      <c r="D19" s="202"/>
      <c r="E19" s="219"/>
      <c r="F19" s="202"/>
      <c r="G19" s="201"/>
      <c r="H19" s="202"/>
      <c r="I19" s="203"/>
      <c r="J19" s="202"/>
    </row>
    <row r="20" spans="1:10" x14ac:dyDescent="0.3">
      <c r="A20" s="225">
        <f t="shared" si="5"/>
        <v>10</v>
      </c>
      <c r="B20" s="217"/>
      <c r="C20" s="222"/>
      <c r="D20" s="202"/>
      <c r="E20" s="219"/>
      <c r="F20" s="202"/>
      <c r="G20" s="201"/>
      <c r="H20" s="202"/>
      <c r="I20" s="203"/>
      <c r="J20" s="202"/>
    </row>
    <row r="21" spans="1:10" x14ac:dyDescent="0.3">
      <c r="A21" s="225">
        <f t="shared" si="5"/>
        <v>11</v>
      </c>
      <c r="B21" s="217"/>
      <c r="C21" s="222"/>
      <c r="D21" s="202"/>
      <c r="E21" s="219"/>
      <c r="F21" s="202"/>
      <c r="G21" s="201"/>
      <c r="H21" s="202"/>
      <c r="I21" s="203"/>
      <c r="J21" s="202"/>
    </row>
    <row r="22" spans="1:10" x14ac:dyDescent="0.3">
      <c r="A22" s="225">
        <f t="shared" si="5"/>
        <v>12</v>
      </c>
      <c r="B22" s="217"/>
      <c r="C22" s="222"/>
      <c r="D22" s="202"/>
      <c r="E22" s="219"/>
      <c r="F22" s="202"/>
      <c r="G22" s="201"/>
      <c r="H22" s="202"/>
      <c r="I22" s="203"/>
      <c r="J22" s="202"/>
    </row>
    <row r="23" spans="1:10" x14ac:dyDescent="0.3">
      <c r="A23" s="225">
        <f t="shared" si="5"/>
        <v>13</v>
      </c>
      <c r="B23" s="217"/>
      <c r="C23" s="222"/>
      <c r="D23" s="202"/>
      <c r="E23" s="219"/>
      <c r="F23" s="202"/>
      <c r="G23" s="201"/>
      <c r="H23" s="202"/>
      <c r="I23" s="203"/>
      <c r="J23" s="202"/>
    </row>
    <row r="24" spans="1:10" x14ac:dyDescent="0.3">
      <c r="A24" s="225">
        <f t="shared" si="5"/>
        <v>14</v>
      </c>
      <c r="B24" s="217"/>
      <c r="C24" s="222"/>
      <c r="D24" s="202"/>
      <c r="E24" s="219"/>
      <c r="F24" s="202"/>
      <c r="G24" s="201"/>
      <c r="H24" s="202"/>
      <c r="I24" s="203"/>
      <c r="J24" s="202"/>
    </row>
    <row r="25" spans="1:10" x14ac:dyDescent="0.3">
      <c r="A25" s="225">
        <f t="shared" si="5"/>
        <v>15</v>
      </c>
      <c r="B25" s="217"/>
      <c r="C25" s="222"/>
      <c r="D25" s="202"/>
      <c r="E25" s="219"/>
      <c r="F25" s="202"/>
      <c r="G25" s="201"/>
      <c r="H25" s="202"/>
      <c r="I25" s="203"/>
      <c r="J25" s="202"/>
    </row>
    <row r="26" spans="1:10" x14ac:dyDescent="0.3">
      <c r="A26" s="225">
        <f t="shared" si="5"/>
        <v>16</v>
      </c>
      <c r="B26" s="217"/>
      <c r="C26" s="222"/>
      <c r="D26" s="202"/>
      <c r="E26" s="219"/>
      <c r="F26" s="202"/>
      <c r="G26" s="201"/>
      <c r="H26" s="202"/>
      <c r="I26" s="203"/>
      <c r="J26" s="202"/>
    </row>
    <row r="27" spans="1:10" x14ac:dyDescent="0.3">
      <c r="A27" s="225">
        <f t="shared" si="5"/>
        <v>17</v>
      </c>
      <c r="B27" s="217"/>
      <c r="C27" s="222"/>
      <c r="D27" s="202"/>
      <c r="E27" s="219"/>
      <c r="F27" s="202"/>
      <c r="G27" s="201"/>
      <c r="H27" s="202"/>
      <c r="I27" s="203"/>
      <c r="J27" s="202"/>
    </row>
    <row r="28" spans="1:10" x14ac:dyDescent="0.3">
      <c r="A28" s="225">
        <f t="shared" si="5"/>
        <v>18</v>
      </c>
      <c r="B28" s="217"/>
      <c r="C28" s="222"/>
      <c r="D28" s="202"/>
      <c r="E28" s="219"/>
      <c r="F28" s="202"/>
      <c r="G28" s="201"/>
      <c r="H28" s="202"/>
      <c r="I28" s="203"/>
      <c r="J28" s="202"/>
    </row>
    <row r="29" spans="1:10" x14ac:dyDescent="0.3">
      <c r="A29" s="225">
        <f t="shared" si="5"/>
        <v>19</v>
      </c>
      <c r="B29" s="217"/>
      <c r="C29" s="222"/>
      <c r="D29" s="202"/>
      <c r="E29" s="219"/>
      <c r="F29" s="202"/>
      <c r="G29" s="201"/>
      <c r="H29" s="202"/>
      <c r="I29" s="203"/>
      <c r="J29" s="202"/>
    </row>
    <row r="30" spans="1:10" x14ac:dyDescent="0.3">
      <c r="A30" s="225">
        <f t="shared" si="5"/>
        <v>20</v>
      </c>
      <c r="B30" s="217"/>
      <c r="C30" s="222"/>
      <c r="D30" s="202"/>
      <c r="E30" s="219"/>
      <c r="F30" s="202"/>
      <c r="G30" s="201"/>
      <c r="H30" s="202"/>
      <c r="I30" s="203"/>
      <c r="J30" s="202"/>
    </row>
    <row r="31" spans="1:10" x14ac:dyDescent="0.3">
      <c r="A31" s="225">
        <f t="shared" si="5"/>
        <v>21</v>
      </c>
      <c r="B31" s="217"/>
      <c r="C31" s="222"/>
      <c r="D31" s="202"/>
      <c r="E31" s="219"/>
      <c r="F31" s="202"/>
      <c r="G31" s="201"/>
      <c r="H31" s="202"/>
      <c r="I31" s="203"/>
      <c r="J31" s="202"/>
    </row>
    <row r="32" spans="1:10" x14ac:dyDescent="0.3">
      <c r="A32" s="225">
        <f t="shared" si="5"/>
        <v>22</v>
      </c>
      <c r="B32" s="217"/>
      <c r="C32" s="222"/>
      <c r="D32" s="202"/>
      <c r="E32" s="219"/>
      <c r="F32" s="202"/>
      <c r="G32" s="201"/>
      <c r="H32" s="202"/>
      <c r="I32" s="203"/>
      <c r="J32" s="202"/>
    </row>
    <row r="33" spans="1:10" x14ac:dyDescent="0.3">
      <c r="A33" s="225">
        <f t="shared" si="5"/>
        <v>23</v>
      </c>
      <c r="B33" s="217"/>
      <c r="C33" s="222"/>
      <c r="D33" s="202"/>
      <c r="E33" s="219"/>
      <c r="F33" s="202"/>
      <c r="G33" s="201"/>
      <c r="H33" s="202"/>
      <c r="I33" s="203"/>
      <c r="J33" s="202"/>
    </row>
    <row r="34" spans="1:10" x14ac:dyDescent="0.3">
      <c r="A34" s="225">
        <f t="shared" si="5"/>
        <v>24</v>
      </c>
      <c r="B34" s="217"/>
      <c r="C34" s="222"/>
      <c r="D34" s="202"/>
      <c r="E34" s="219"/>
      <c r="F34" s="202"/>
      <c r="G34" s="201"/>
      <c r="H34" s="202"/>
      <c r="I34" s="203"/>
      <c r="J34" s="202"/>
    </row>
    <row r="35" spans="1:10" x14ac:dyDescent="0.3">
      <c r="A35" s="225">
        <f t="shared" si="5"/>
        <v>25</v>
      </c>
      <c r="B35" s="217"/>
      <c r="C35" s="222"/>
      <c r="D35" s="202"/>
      <c r="E35" s="219"/>
      <c r="F35" s="202"/>
      <c r="G35" s="201"/>
      <c r="H35" s="202"/>
      <c r="I35" s="203"/>
      <c r="J35" s="202"/>
    </row>
    <row r="36" spans="1:10" x14ac:dyDescent="0.3">
      <c r="A36" s="225">
        <f t="shared" si="5"/>
        <v>26</v>
      </c>
      <c r="B36" s="217"/>
      <c r="C36" s="222"/>
      <c r="D36" s="202"/>
      <c r="E36" s="219"/>
      <c r="F36" s="202"/>
      <c r="G36" s="201"/>
      <c r="H36" s="202"/>
      <c r="I36" s="203"/>
      <c r="J36" s="202"/>
    </row>
    <row r="37" spans="1:10" x14ac:dyDescent="0.3">
      <c r="A37" s="225">
        <f t="shared" si="5"/>
        <v>27</v>
      </c>
      <c r="B37" s="217"/>
      <c r="C37" s="222"/>
      <c r="D37" s="202"/>
      <c r="E37" s="219"/>
      <c r="F37" s="202"/>
      <c r="G37" s="201"/>
      <c r="H37" s="202"/>
      <c r="I37" s="203"/>
      <c r="J37" s="202"/>
    </row>
    <row r="38" spans="1:10" x14ac:dyDescent="0.3">
      <c r="A38" s="225">
        <f t="shared" si="5"/>
        <v>28</v>
      </c>
      <c r="B38" s="217"/>
      <c r="C38" s="222"/>
      <c r="D38" s="202"/>
      <c r="E38" s="219"/>
      <c r="F38" s="202"/>
      <c r="G38" s="201"/>
      <c r="H38" s="202"/>
      <c r="I38" s="203"/>
      <c r="J38" s="202"/>
    </row>
    <row r="39" spans="1:10" x14ac:dyDescent="0.3">
      <c r="A39" s="225">
        <f t="shared" si="5"/>
        <v>29</v>
      </c>
      <c r="B39" s="217"/>
      <c r="C39" s="222"/>
      <c r="D39" s="202"/>
      <c r="E39" s="219"/>
      <c r="F39" s="202"/>
      <c r="G39" s="201"/>
      <c r="H39" s="202"/>
      <c r="I39" s="203"/>
      <c r="J39" s="202"/>
    </row>
    <row r="40" spans="1:10" x14ac:dyDescent="0.3">
      <c r="A40" s="225">
        <f t="shared" si="5"/>
        <v>30</v>
      </c>
      <c r="B40" s="217"/>
      <c r="C40" s="222"/>
      <c r="D40" s="202"/>
      <c r="E40" s="219"/>
      <c r="F40" s="202"/>
      <c r="G40" s="201"/>
      <c r="H40" s="202"/>
      <c r="I40" s="203"/>
      <c r="J40" s="202"/>
    </row>
    <row r="41" spans="1:10" x14ac:dyDescent="0.3">
      <c r="A41" s="225">
        <f t="shared" si="5"/>
        <v>31</v>
      </c>
      <c r="B41" s="217"/>
      <c r="C41" s="222"/>
      <c r="D41" s="202"/>
      <c r="E41" s="219"/>
      <c r="F41" s="202"/>
      <c r="G41" s="201"/>
      <c r="H41" s="202"/>
      <c r="I41" s="203"/>
      <c r="J41" s="202"/>
    </row>
    <row r="42" spans="1:10" x14ac:dyDescent="0.3">
      <c r="A42" s="225">
        <f t="shared" si="5"/>
        <v>32</v>
      </c>
      <c r="B42" s="217"/>
      <c r="C42" s="222"/>
      <c r="D42" s="202"/>
      <c r="E42" s="219"/>
      <c r="F42" s="202"/>
      <c r="G42" s="201"/>
      <c r="H42" s="202"/>
      <c r="I42" s="203"/>
      <c r="J42" s="202"/>
    </row>
    <row r="43" spans="1:10" x14ac:dyDescent="0.3">
      <c r="A43" s="225">
        <f t="shared" si="5"/>
        <v>33</v>
      </c>
      <c r="B43" s="217"/>
      <c r="C43" s="222"/>
      <c r="D43" s="202"/>
      <c r="E43" s="219"/>
      <c r="F43" s="202"/>
      <c r="G43" s="201"/>
      <c r="H43" s="202"/>
      <c r="I43" s="203"/>
      <c r="J43" s="202"/>
    </row>
    <row r="44" spans="1:10" x14ac:dyDescent="0.3">
      <c r="A44" s="225">
        <f t="shared" si="5"/>
        <v>34</v>
      </c>
      <c r="B44" s="217"/>
      <c r="C44" s="222"/>
      <c r="D44" s="202"/>
      <c r="E44" s="219"/>
      <c r="F44" s="202"/>
      <c r="G44" s="201"/>
      <c r="H44" s="202"/>
      <c r="I44" s="203"/>
      <c r="J44" s="202"/>
    </row>
    <row r="45" spans="1:10" x14ac:dyDescent="0.3">
      <c r="A45" s="225">
        <f t="shared" si="5"/>
        <v>35</v>
      </c>
      <c r="B45" s="217"/>
      <c r="C45" s="222"/>
      <c r="D45" s="202"/>
      <c r="E45" s="219"/>
      <c r="F45" s="202"/>
      <c r="G45" s="201"/>
      <c r="H45" s="202"/>
      <c r="I45" s="203"/>
      <c r="J45" s="202"/>
    </row>
    <row r="46" spans="1:10" x14ac:dyDescent="0.3">
      <c r="A46" s="225">
        <f t="shared" si="5"/>
        <v>36</v>
      </c>
      <c r="B46" s="217"/>
      <c r="C46" s="222"/>
      <c r="D46" s="202"/>
      <c r="E46" s="219"/>
      <c r="F46" s="202"/>
      <c r="G46" s="201"/>
      <c r="H46" s="202"/>
      <c r="I46" s="203"/>
      <c r="J46" s="202"/>
    </row>
    <row r="47" spans="1:10" x14ac:dyDescent="0.3">
      <c r="A47" s="225">
        <f t="shared" si="5"/>
        <v>37</v>
      </c>
      <c r="B47" s="217"/>
      <c r="C47" s="222"/>
      <c r="D47" s="202"/>
      <c r="E47" s="219"/>
      <c r="F47" s="202"/>
      <c r="G47" s="201"/>
      <c r="H47" s="202"/>
      <c r="I47" s="203"/>
      <c r="J47" s="202"/>
    </row>
    <row r="48" spans="1:10" x14ac:dyDescent="0.3">
      <c r="A48" s="225">
        <f t="shared" si="5"/>
        <v>38</v>
      </c>
      <c r="B48" s="217"/>
      <c r="C48" s="222"/>
      <c r="D48" s="202"/>
      <c r="E48" s="219"/>
      <c r="F48" s="202"/>
      <c r="G48" s="201"/>
      <c r="H48" s="202"/>
      <c r="I48" s="203"/>
      <c r="J48" s="202"/>
    </row>
    <row r="49" spans="1:10" x14ac:dyDescent="0.3">
      <c r="A49" s="225">
        <f t="shared" si="5"/>
        <v>39</v>
      </c>
      <c r="B49" s="217"/>
      <c r="C49" s="222"/>
      <c r="D49" s="202"/>
      <c r="E49" s="219"/>
      <c r="F49" s="202"/>
      <c r="G49" s="201"/>
      <c r="H49" s="202"/>
      <c r="I49" s="203"/>
      <c r="J49" s="202"/>
    </row>
    <row r="50" spans="1:10" x14ac:dyDescent="0.3">
      <c r="A50" s="225">
        <f t="shared" si="5"/>
        <v>40</v>
      </c>
      <c r="B50" s="217"/>
      <c r="C50" s="222"/>
      <c r="D50" s="202"/>
      <c r="E50" s="219"/>
      <c r="F50" s="202"/>
      <c r="G50" s="201"/>
      <c r="H50" s="202"/>
      <c r="I50" s="203"/>
      <c r="J50" s="202"/>
    </row>
    <row r="51" spans="1:10" x14ac:dyDescent="0.3">
      <c r="A51" s="225">
        <f t="shared" si="5"/>
        <v>41</v>
      </c>
      <c r="B51" s="217"/>
      <c r="C51" s="222"/>
      <c r="D51" s="202"/>
      <c r="E51" s="219"/>
      <c r="F51" s="202"/>
      <c r="G51" s="201"/>
      <c r="H51" s="202"/>
      <c r="I51" s="203"/>
      <c r="J51" s="202"/>
    </row>
    <row r="52" spans="1:10" x14ac:dyDescent="0.3">
      <c r="A52" s="225">
        <f t="shared" si="5"/>
        <v>42</v>
      </c>
      <c r="B52" s="217"/>
      <c r="C52" s="222"/>
      <c r="D52" s="202"/>
      <c r="E52" s="219"/>
      <c r="F52" s="202"/>
      <c r="G52" s="201"/>
      <c r="H52" s="202"/>
      <c r="I52" s="203"/>
      <c r="J52" s="202"/>
    </row>
    <row r="53" spans="1:10" x14ac:dyDescent="0.3">
      <c r="A53" s="225">
        <f t="shared" si="5"/>
        <v>43</v>
      </c>
      <c r="B53" s="217"/>
      <c r="C53" s="222"/>
      <c r="D53" s="202"/>
      <c r="E53" s="219"/>
      <c r="F53" s="202"/>
      <c r="G53" s="201"/>
      <c r="H53" s="202"/>
      <c r="I53" s="203"/>
      <c r="J53" s="202"/>
    </row>
    <row r="54" spans="1:10" x14ac:dyDescent="0.3">
      <c r="A54" s="225">
        <f t="shared" si="5"/>
        <v>44</v>
      </c>
      <c r="B54" s="217"/>
      <c r="C54" s="222"/>
      <c r="D54" s="202"/>
      <c r="E54" s="219"/>
      <c r="F54" s="202"/>
      <c r="G54" s="201"/>
      <c r="H54" s="202"/>
      <c r="I54" s="203"/>
      <c r="J54" s="202"/>
    </row>
    <row r="55" spans="1:10" x14ac:dyDescent="0.3">
      <c r="A55" s="225">
        <f t="shared" si="5"/>
        <v>45</v>
      </c>
      <c r="B55" s="217"/>
      <c r="C55" s="222"/>
      <c r="D55" s="202"/>
      <c r="E55" s="219"/>
      <c r="F55" s="202"/>
      <c r="G55" s="201"/>
      <c r="H55" s="202"/>
      <c r="I55" s="203"/>
      <c r="J55" s="202"/>
    </row>
    <row r="56" spans="1:10" x14ac:dyDescent="0.3">
      <c r="A56" s="225">
        <f t="shared" si="5"/>
        <v>46</v>
      </c>
      <c r="B56" s="217"/>
      <c r="C56" s="222"/>
      <c r="D56" s="202"/>
      <c r="E56" s="219"/>
      <c r="F56" s="202"/>
      <c r="G56" s="201"/>
      <c r="H56" s="202"/>
      <c r="I56" s="203"/>
      <c r="J56" s="202"/>
    </row>
    <row r="57" spans="1:10" x14ac:dyDescent="0.3">
      <c r="A57" s="225">
        <f t="shared" si="5"/>
        <v>47</v>
      </c>
      <c r="B57" s="217"/>
      <c r="C57" s="222"/>
      <c r="D57" s="202"/>
      <c r="E57" s="219"/>
      <c r="F57" s="202"/>
      <c r="G57" s="201"/>
      <c r="H57" s="202"/>
      <c r="I57" s="203"/>
      <c r="J57" s="202"/>
    </row>
    <row r="58" spans="1:10" x14ac:dyDescent="0.3">
      <c r="A58" s="225">
        <f t="shared" si="5"/>
        <v>48</v>
      </c>
      <c r="B58" s="217"/>
      <c r="C58" s="222"/>
      <c r="D58" s="202"/>
      <c r="E58" s="219"/>
      <c r="F58" s="202"/>
      <c r="G58" s="201"/>
      <c r="H58" s="202"/>
      <c r="I58" s="203"/>
      <c r="J58" s="202"/>
    </row>
    <row r="59" spans="1:10" x14ac:dyDescent="0.3">
      <c r="A59" s="225">
        <f t="shared" si="5"/>
        <v>49</v>
      </c>
      <c r="B59" s="217"/>
      <c r="C59" s="222"/>
      <c r="D59" s="202"/>
      <c r="E59" s="219"/>
      <c r="F59" s="202"/>
      <c r="G59" s="201"/>
      <c r="H59" s="202"/>
      <c r="I59" s="203"/>
      <c r="J59" s="202"/>
    </row>
    <row r="60" spans="1:10" x14ac:dyDescent="0.3">
      <c r="A60" s="225">
        <f t="shared" si="5"/>
        <v>50</v>
      </c>
      <c r="B60" s="217"/>
      <c r="C60" s="222"/>
      <c r="D60" s="202"/>
      <c r="E60" s="219"/>
      <c r="F60" s="202"/>
      <c r="G60" s="201"/>
      <c r="H60" s="202"/>
      <c r="I60" s="203"/>
      <c r="J60" s="202"/>
    </row>
    <row r="61" spans="1:10" x14ac:dyDescent="0.3">
      <c r="A61" s="225">
        <f t="shared" si="5"/>
        <v>51</v>
      </c>
      <c r="B61" s="217"/>
      <c r="C61" s="222"/>
      <c r="D61" s="202"/>
      <c r="E61" s="219"/>
      <c r="F61" s="202"/>
      <c r="G61" s="201"/>
      <c r="H61" s="202"/>
      <c r="I61" s="203"/>
      <c r="J61" s="202"/>
    </row>
    <row r="62" spans="1:10" x14ac:dyDescent="0.3">
      <c r="A62" s="225">
        <f t="shared" si="5"/>
        <v>52</v>
      </c>
      <c r="B62" s="217"/>
      <c r="C62" s="222"/>
      <c r="D62" s="202"/>
      <c r="E62" s="219"/>
      <c r="F62" s="202"/>
      <c r="G62" s="201"/>
      <c r="H62" s="202"/>
      <c r="I62" s="203"/>
      <c r="J62" s="202"/>
    </row>
    <row r="63" spans="1:10" x14ac:dyDescent="0.3">
      <c r="A63" s="225">
        <f t="shared" si="5"/>
        <v>53</v>
      </c>
      <c r="B63" s="217"/>
      <c r="C63" s="222"/>
      <c r="D63" s="202"/>
      <c r="E63" s="219"/>
      <c r="F63" s="202"/>
      <c r="G63" s="201"/>
      <c r="H63" s="202"/>
      <c r="I63" s="203"/>
      <c r="J63" s="202"/>
    </row>
    <row r="64" spans="1:10" x14ac:dyDescent="0.3">
      <c r="A64" s="225">
        <f t="shared" si="5"/>
        <v>54</v>
      </c>
      <c r="B64" s="217"/>
      <c r="C64" s="222"/>
      <c r="D64" s="202"/>
      <c r="E64" s="219"/>
      <c r="F64" s="202"/>
      <c r="G64" s="201"/>
      <c r="H64" s="202"/>
      <c r="I64" s="203"/>
      <c r="J64" s="202"/>
    </row>
    <row r="65" spans="1:10" x14ac:dyDescent="0.3">
      <c r="A65" s="225">
        <f t="shared" si="5"/>
        <v>55</v>
      </c>
      <c r="B65" s="217"/>
      <c r="C65" s="222"/>
      <c r="D65" s="202"/>
      <c r="E65" s="219"/>
      <c r="F65" s="202"/>
      <c r="G65" s="201"/>
      <c r="H65" s="202"/>
      <c r="I65" s="203"/>
      <c r="J65" s="202"/>
    </row>
    <row r="66" spans="1:10" x14ac:dyDescent="0.3">
      <c r="A66" s="225">
        <f t="shared" si="5"/>
        <v>56</v>
      </c>
      <c r="B66" s="217"/>
      <c r="C66" s="222"/>
      <c r="D66" s="202"/>
      <c r="E66" s="219"/>
      <c r="F66" s="202"/>
      <c r="G66" s="201"/>
      <c r="H66" s="202"/>
      <c r="I66" s="203"/>
      <c r="J66" s="202"/>
    </row>
    <row r="67" spans="1:10" x14ac:dyDescent="0.3">
      <c r="A67" s="225">
        <f t="shared" si="5"/>
        <v>57</v>
      </c>
      <c r="B67" s="217"/>
      <c r="C67" s="222"/>
      <c r="D67" s="202"/>
      <c r="E67" s="219"/>
      <c r="F67" s="202"/>
      <c r="G67" s="201"/>
      <c r="H67" s="202"/>
      <c r="I67" s="203"/>
      <c r="J67" s="202"/>
    </row>
    <row r="68" spans="1:10" x14ac:dyDescent="0.3">
      <c r="A68" s="225">
        <f t="shared" si="5"/>
        <v>58</v>
      </c>
      <c r="B68" s="217"/>
      <c r="C68" s="222"/>
      <c r="D68" s="202"/>
      <c r="E68" s="219"/>
      <c r="F68" s="202"/>
      <c r="G68" s="201"/>
      <c r="H68" s="202"/>
      <c r="I68" s="203"/>
      <c r="J68" s="202"/>
    </row>
    <row r="69" spans="1:10" x14ac:dyDescent="0.3">
      <c r="A69" s="225">
        <f t="shared" si="5"/>
        <v>59</v>
      </c>
      <c r="B69" s="217"/>
      <c r="C69" s="222"/>
      <c r="D69" s="202"/>
      <c r="E69" s="219"/>
      <c r="F69" s="202"/>
      <c r="G69" s="201"/>
      <c r="H69" s="202"/>
      <c r="I69" s="203"/>
      <c r="J69" s="202"/>
    </row>
    <row r="70" spans="1:10" x14ac:dyDescent="0.3">
      <c r="A70" s="225">
        <f t="shared" si="5"/>
        <v>60</v>
      </c>
      <c r="B70" s="217"/>
      <c r="C70" s="222"/>
      <c r="D70" s="202"/>
      <c r="E70" s="219"/>
      <c r="F70" s="202"/>
      <c r="G70" s="201"/>
      <c r="H70" s="202"/>
      <c r="I70" s="203"/>
      <c r="J70" s="202"/>
    </row>
    <row r="71" spans="1:10" x14ac:dyDescent="0.3">
      <c r="A71" s="225">
        <f t="shared" si="5"/>
        <v>61</v>
      </c>
      <c r="B71" s="217"/>
      <c r="C71" s="222"/>
      <c r="D71" s="202"/>
      <c r="E71" s="219"/>
      <c r="F71" s="202"/>
      <c r="G71" s="201"/>
      <c r="H71" s="202"/>
      <c r="I71" s="203"/>
      <c r="J71" s="202"/>
    </row>
    <row r="72" spans="1:10" x14ac:dyDescent="0.3">
      <c r="A72" s="225">
        <f t="shared" si="5"/>
        <v>62</v>
      </c>
      <c r="B72" s="217"/>
      <c r="C72" s="222"/>
      <c r="D72" s="202"/>
      <c r="E72" s="219"/>
      <c r="F72" s="202"/>
      <c r="G72" s="201"/>
      <c r="H72" s="202"/>
      <c r="I72" s="203"/>
      <c r="J72" s="202"/>
    </row>
    <row r="73" spans="1:10" x14ac:dyDescent="0.3">
      <c r="A73" s="225">
        <f t="shared" si="5"/>
        <v>63</v>
      </c>
      <c r="B73" s="217"/>
      <c r="C73" s="222"/>
      <c r="D73" s="202"/>
      <c r="E73" s="219"/>
      <c r="F73" s="202"/>
      <c r="G73" s="201"/>
      <c r="H73" s="202"/>
      <c r="I73" s="203"/>
      <c r="J73" s="202"/>
    </row>
    <row r="74" spans="1:10" x14ac:dyDescent="0.3">
      <c r="A74" s="225">
        <f t="shared" si="5"/>
        <v>64</v>
      </c>
      <c r="B74" s="217"/>
      <c r="C74" s="222"/>
      <c r="D74" s="202"/>
      <c r="E74" s="219"/>
      <c r="F74" s="202"/>
      <c r="G74" s="201"/>
      <c r="H74" s="202"/>
      <c r="I74" s="203"/>
      <c r="J74" s="202"/>
    </row>
    <row r="75" spans="1:10" x14ac:dyDescent="0.3">
      <c r="A75" s="225">
        <f t="shared" si="5"/>
        <v>65</v>
      </c>
      <c r="B75" s="217"/>
      <c r="C75" s="222"/>
      <c r="D75" s="202"/>
      <c r="E75" s="219"/>
      <c r="F75" s="202"/>
      <c r="G75" s="201"/>
      <c r="H75" s="202"/>
      <c r="I75" s="203"/>
      <c r="J75" s="202"/>
    </row>
    <row r="76" spans="1:10" x14ac:dyDescent="0.3">
      <c r="A76" s="225">
        <f t="shared" si="5"/>
        <v>66</v>
      </c>
      <c r="B76" s="217"/>
      <c r="C76" s="222"/>
      <c r="D76" s="202"/>
      <c r="E76" s="219"/>
      <c r="F76" s="202"/>
      <c r="G76" s="201"/>
      <c r="H76" s="202"/>
      <c r="I76" s="203"/>
      <c r="J76" s="202"/>
    </row>
    <row r="77" spans="1:10" x14ac:dyDescent="0.3">
      <c r="A77" s="225">
        <f t="shared" ref="A77:A141" si="6">A76+1</f>
        <v>67</v>
      </c>
      <c r="B77" s="217"/>
      <c r="C77" s="222"/>
      <c r="D77" s="202"/>
      <c r="E77" s="219"/>
      <c r="F77" s="202"/>
      <c r="G77" s="201"/>
      <c r="H77" s="202"/>
      <c r="I77" s="203"/>
      <c r="J77" s="202"/>
    </row>
    <row r="78" spans="1:10" x14ac:dyDescent="0.3">
      <c r="A78" s="225">
        <f t="shared" si="6"/>
        <v>68</v>
      </c>
      <c r="B78" s="217"/>
      <c r="C78" s="222"/>
      <c r="D78" s="202"/>
      <c r="E78" s="219"/>
      <c r="F78" s="202"/>
      <c r="G78" s="201"/>
      <c r="H78" s="202"/>
      <c r="I78" s="203"/>
      <c r="J78" s="202"/>
    </row>
    <row r="79" spans="1:10" x14ac:dyDescent="0.3">
      <c r="A79" s="225">
        <f t="shared" si="6"/>
        <v>69</v>
      </c>
      <c r="B79" s="217"/>
      <c r="C79" s="222"/>
      <c r="D79" s="202"/>
      <c r="E79" s="219"/>
      <c r="F79" s="202"/>
      <c r="G79" s="201"/>
      <c r="H79" s="202"/>
      <c r="I79" s="203"/>
      <c r="J79" s="202"/>
    </row>
    <row r="80" spans="1:10" x14ac:dyDescent="0.3">
      <c r="A80" s="225">
        <f t="shared" si="6"/>
        <v>70</v>
      </c>
      <c r="B80" s="217"/>
      <c r="C80" s="222"/>
      <c r="D80" s="202"/>
      <c r="E80" s="219"/>
      <c r="F80" s="202"/>
      <c r="G80" s="201"/>
      <c r="H80" s="202"/>
      <c r="I80" s="203"/>
      <c r="J80" s="202"/>
    </row>
    <row r="81" spans="1:10" x14ac:dyDescent="0.3">
      <c r="A81" s="225">
        <f t="shared" si="6"/>
        <v>71</v>
      </c>
      <c r="B81" s="217"/>
      <c r="C81" s="222"/>
      <c r="D81" s="202"/>
      <c r="E81" s="219"/>
      <c r="F81" s="202"/>
      <c r="G81" s="201"/>
      <c r="H81" s="202"/>
      <c r="I81" s="203"/>
      <c r="J81" s="202"/>
    </row>
    <row r="82" spans="1:10" x14ac:dyDescent="0.3">
      <c r="A82" s="225">
        <f t="shared" si="6"/>
        <v>72</v>
      </c>
      <c r="B82" s="217"/>
      <c r="C82" s="222"/>
      <c r="D82" s="202"/>
      <c r="E82" s="219"/>
      <c r="F82" s="202"/>
      <c r="G82" s="201"/>
      <c r="H82" s="202"/>
      <c r="I82" s="203"/>
      <c r="J82" s="202"/>
    </row>
    <row r="83" spans="1:10" x14ac:dyDescent="0.3">
      <c r="A83" s="225">
        <f t="shared" si="6"/>
        <v>73</v>
      </c>
      <c r="B83" s="217"/>
      <c r="C83" s="222"/>
      <c r="D83" s="202"/>
      <c r="E83" s="219"/>
      <c r="F83" s="202"/>
      <c r="G83" s="201"/>
      <c r="H83" s="202"/>
      <c r="I83" s="203"/>
      <c r="J83" s="202"/>
    </row>
    <row r="84" spans="1:10" x14ac:dyDescent="0.3">
      <c r="A84" s="225">
        <f t="shared" si="6"/>
        <v>74</v>
      </c>
      <c r="B84" s="217"/>
      <c r="C84" s="222"/>
      <c r="D84" s="202"/>
      <c r="E84" s="219"/>
      <c r="F84" s="202"/>
      <c r="G84" s="201"/>
      <c r="H84" s="202"/>
      <c r="I84" s="203"/>
      <c r="J84" s="202"/>
    </row>
    <row r="85" spans="1:10" x14ac:dyDescent="0.3">
      <c r="A85" s="225">
        <f t="shared" si="6"/>
        <v>75</v>
      </c>
      <c r="B85" s="217"/>
      <c r="C85" s="222"/>
      <c r="D85" s="202"/>
      <c r="E85" s="219"/>
      <c r="F85" s="202"/>
      <c r="G85" s="201"/>
      <c r="H85" s="202"/>
      <c r="I85" s="203"/>
      <c r="J85" s="202"/>
    </row>
    <row r="86" spans="1:10" x14ac:dyDescent="0.3">
      <c r="A86" s="225">
        <f t="shared" si="6"/>
        <v>76</v>
      </c>
      <c r="B86" s="217"/>
      <c r="C86" s="222"/>
      <c r="D86" s="202"/>
      <c r="E86" s="219"/>
      <c r="F86" s="202"/>
      <c r="G86" s="201"/>
      <c r="H86" s="202"/>
      <c r="I86" s="203"/>
      <c r="J86" s="202"/>
    </row>
    <row r="87" spans="1:10" x14ac:dyDescent="0.3">
      <c r="A87" s="225">
        <f t="shared" si="6"/>
        <v>77</v>
      </c>
      <c r="B87" s="217"/>
      <c r="C87" s="222"/>
      <c r="D87" s="202"/>
      <c r="E87" s="219"/>
      <c r="F87" s="202"/>
      <c r="G87" s="201"/>
      <c r="H87" s="202"/>
      <c r="I87" s="203"/>
      <c r="J87" s="202"/>
    </row>
    <row r="88" spans="1:10" x14ac:dyDescent="0.3">
      <c r="A88" s="225">
        <f t="shared" si="6"/>
        <v>78</v>
      </c>
      <c r="B88" s="217"/>
      <c r="C88" s="222"/>
      <c r="D88" s="202"/>
      <c r="E88" s="219"/>
      <c r="F88" s="202"/>
      <c r="G88" s="201"/>
      <c r="H88" s="202"/>
      <c r="I88" s="203"/>
      <c r="J88" s="202"/>
    </row>
    <row r="89" spans="1:10" x14ac:dyDescent="0.3">
      <c r="A89" s="225">
        <f t="shared" si="6"/>
        <v>79</v>
      </c>
      <c r="B89" s="217"/>
      <c r="C89" s="222"/>
      <c r="D89" s="202"/>
      <c r="E89" s="219"/>
      <c r="F89" s="202"/>
      <c r="G89" s="201"/>
      <c r="H89" s="202"/>
      <c r="I89" s="203"/>
      <c r="J89" s="202"/>
    </row>
    <row r="90" spans="1:10" x14ac:dyDescent="0.3">
      <c r="A90" s="225">
        <f t="shared" si="6"/>
        <v>80</v>
      </c>
      <c r="B90" s="217"/>
      <c r="C90" s="222"/>
      <c r="D90" s="202"/>
      <c r="E90" s="219"/>
      <c r="F90" s="202"/>
      <c r="G90" s="201"/>
      <c r="H90" s="202"/>
      <c r="I90" s="203"/>
      <c r="J90" s="202"/>
    </row>
    <row r="91" spans="1:10" x14ac:dyDescent="0.3">
      <c r="A91" s="225">
        <f t="shared" si="6"/>
        <v>81</v>
      </c>
      <c r="B91" s="217"/>
      <c r="C91" s="222"/>
      <c r="D91" s="202"/>
      <c r="E91" s="219"/>
      <c r="F91" s="202"/>
      <c r="G91" s="201"/>
      <c r="H91" s="202"/>
      <c r="I91" s="203"/>
      <c r="J91" s="202"/>
    </row>
    <row r="92" spans="1:10" x14ac:dyDescent="0.3">
      <c r="A92" s="225">
        <f t="shared" si="6"/>
        <v>82</v>
      </c>
      <c r="B92" s="217"/>
      <c r="C92" s="222"/>
      <c r="D92" s="202"/>
      <c r="E92" s="219"/>
      <c r="F92" s="202"/>
      <c r="G92" s="201"/>
      <c r="H92" s="202"/>
      <c r="I92" s="203"/>
      <c r="J92" s="202"/>
    </row>
    <row r="93" spans="1:10" x14ac:dyDescent="0.3">
      <c r="A93" s="225">
        <f t="shared" si="6"/>
        <v>83</v>
      </c>
      <c r="B93" s="217"/>
      <c r="C93" s="222"/>
      <c r="D93" s="202"/>
      <c r="E93" s="219"/>
      <c r="F93" s="202"/>
      <c r="G93" s="201"/>
      <c r="H93" s="202"/>
      <c r="I93" s="203"/>
      <c r="J93" s="202"/>
    </row>
    <row r="94" spans="1:10" x14ac:dyDescent="0.3">
      <c r="A94" s="225">
        <f t="shared" si="6"/>
        <v>84</v>
      </c>
      <c r="B94" s="217"/>
      <c r="C94" s="222"/>
      <c r="D94" s="202"/>
      <c r="E94" s="219"/>
      <c r="F94" s="202"/>
      <c r="G94" s="201"/>
      <c r="H94" s="202"/>
      <c r="I94" s="203"/>
      <c r="J94" s="202"/>
    </row>
    <row r="95" spans="1:10" x14ac:dyDescent="0.3">
      <c r="A95" s="225">
        <f t="shared" si="6"/>
        <v>85</v>
      </c>
      <c r="B95" s="217"/>
      <c r="C95" s="222"/>
      <c r="D95" s="202"/>
      <c r="E95" s="219"/>
      <c r="F95" s="202"/>
      <c r="G95" s="201"/>
      <c r="H95" s="202"/>
      <c r="I95" s="203"/>
      <c r="J95" s="202"/>
    </row>
    <row r="96" spans="1:10" x14ac:dyDescent="0.3">
      <c r="A96" s="225">
        <f t="shared" si="6"/>
        <v>86</v>
      </c>
      <c r="B96" s="217"/>
      <c r="C96" s="222"/>
      <c r="D96" s="202"/>
      <c r="E96" s="219"/>
      <c r="F96" s="202"/>
      <c r="G96" s="201"/>
      <c r="H96" s="202"/>
      <c r="I96" s="203"/>
      <c r="J96" s="202"/>
    </row>
    <row r="97" spans="1:10" x14ac:dyDescent="0.3">
      <c r="A97" s="225">
        <f t="shared" si="6"/>
        <v>87</v>
      </c>
      <c r="B97" s="217"/>
      <c r="C97" s="222"/>
      <c r="D97" s="202"/>
      <c r="E97" s="219"/>
      <c r="F97" s="202"/>
      <c r="G97" s="201"/>
      <c r="H97" s="202"/>
      <c r="I97" s="203"/>
      <c r="J97" s="202"/>
    </row>
    <row r="98" spans="1:10" x14ac:dyDescent="0.3">
      <c r="A98" s="225">
        <f t="shared" si="6"/>
        <v>88</v>
      </c>
      <c r="B98" s="217"/>
      <c r="C98" s="222"/>
      <c r="D98" s="202"/>
      <c r="E98" s="219"/>
      <c r="F98" s="202"/>
      <c r="G98" s="201"/>
      <c r="H98" s="202"/>
      <c r="I98" s="203"/>
      <c r="J98" s="202"/>
    </row>
    <row r="99" spans="1:10" x14ac:dyDescent="0.3">
      <c r="A99" s="225">
        <f t="shared" si="6"/>
        <v>89</v>
      </c>
      <c r="B99" s="217"/>
      <c r="C99" s="222"/>
      <c r="D99" s="202"/>
      <c r="E99" s="219"/>
      <c r="F99" s="202"/>
      <c r="G99" s="201"/>
      <c r="H99" s="202"/>
      <c r="I99" s="203"/>
      <c r="J99" s="202"/>
    </row>
    <row r="100" spans="1:10" x14ac:dyDescent="0.3">
      <c r="A100" s="225">
        <f t="shared" si="6"/>
        <v>90</v>
      </c>
      <c r="B100" s="217"/>
      <c r="C100" s="222"/>
      <c r="D100" s="202"/>
      <c r="E100" s="219"/>
      <c r="F100" s="202"/>
      <c r="G100" s="201"/>
      <c r="H100" s="202"/>
      <c r="I100" s="203"/>
      <c r="J100" s="202"/>
    </row>
    <row r="101" spans="1:10" x14ac:dyDescent="0.3">
      <c r="A101" s="225">
        <f t="shared" si="6"/>
        <v>91</v>
      </c>
      <c r="B101" s="217"/>
      <c r="C101" s="222"/>
      <c r="D101" s="202"/>
      <c r="E101" s="219"/>
      <c r="F101" s="202"/>
      <c r="G101" s="201"/>
      <c r="H101" s="202"/>
      <c r="I101" s="203"/>
      <c r="J101" s="202"/>
    </row>
    <row r="102" spans="1:10" x14ac:dyDescent="0.3">
      <c r="A102" s="225">
        <f t="shared" si="6"/>
        <v>92</v>
      </c>
      <c r="B102" s="217"/>
      <c r="C102" s="222"/>
      <c r="D102" s="202"/>
      <c r="E102" s="219"/>
      <c r="F102" s="202"/>
      <c r="G102" s="201"/>
      <c r="H102" s="202"/>
      <c r="I102" s="203"/>
      <c r="J102" s="202"/>
    </row>
    <row r="103" spans="1:10" x14ac:dyDescent="0.3">
      <c r="A103" s="225">
        <f t="shared" si="6"/>
        <v>93</v>
      </c>
      <c r="B103" s="217"/>
      <c r="C103" s="222"/>
      <c r="D103" s="202"/>
      <c r="E103" s="219"/>
      <c r="F103" s="202"/>
      <c r="G103" s="201"/>
      <c r="H103" s="202"/>
      <c r="I103" s="203"/>
      <c r="J103" s="202"/>
    </row>
    <row r="104" spans="1:10" x14ac:dyDescent="0.3">
      <c r="A104" s="225">
        <f t="shared" si="6"/>
        <v>94</v>
      </c>
      <c r="B104" s="217"/>
      <c r="C104" s="222"/>
      <c r="D104" s="202"/>
      <c r="E104" s="219"/>
      <c r="F104" s="202"/>
      <c r="G104" s="201"/>
      <c r="H104" s="202"/>
      <c r="I104" s="203"/>
      <c r="J104" s="202"/>
    </row>
    <row r="105" spans="1:10" x14ac:dyDescent="0.3">
      <c r="A105" s="225">
        <f t="shared" si="6"/>
        <v>95</v>
      </c>
      <c r="B105" s="217"/>
      <c r="C105" s="222"/>
      <c r="D105" s="202"/>
      <c r="E105" s="219"/>
      <c r="F105" s="202"/>
      <c r="G105" s="201"/>
      <c r="H105" s="202"/>
      <c r="I105" s="203"/>
      <c r="J105" s="202"/>
    </row>
    <row r="106" spans="1:10" x14ac:dyDescent="0.3">
      <c r="A106" s="225">
        <f t="shared" si="6"/>
        <v>96</v>
      </c>
      <c r="B106" s="217"/>
      <c r="C106" s="222"/>
      <c r="D106" s="202"/>
      <c r="E106" s="219"/>
      <c r="F106" s="202"/>
      <c r="G106" s="201"/>
      <c r="H106" s="202"/>
      <c r="I106" s="203"/>
      <c r="J106" s="202"/>
    </row>
    <row r="107" spans="1:10" x14ac:dyDescent="0.3">
      <c r="A107" s="225">
        <f t="shared" si="6"/>
        <v>97</v>
      </c>
      <c r="B107" s="217"/>
      <c r="C107" s="222"/>
      <c r="D107" s="202"/>
      <c r="E107" s="219"/>
      <c r="F107" s="202"/>
      <c r="G107" s="201"/>
      <c r="H107" s="202"/>
      <c r="I107" s="203"/>
      <c r="J107" s="202"/>
    </row>
    <row r="108" spans="1:10" x14ac:dyDescent="0.3">
      <c r="A108" s="225">
        <f t="shared" si="6"/>
        <v>98</v>
      </c>
      <c r="B108" s="217"/>
      <c r="C108" s="222"/>
      <c r="D108" s="202"/>
      <c r="E108" s="219"/>
      <c r="F108" s="202"/>
      <c r="G108" s="201"/>
      <c r="H108" s="202"/>
      <c r="I108" s="203"/>
      <c r="J108" s="202"/>
    </row>
    <row r="109" spans="1:10" x14ac:dyDescent="0.3">
      <c r="A109" s="225">
        <f t="shared" si="6"/>
        <v>99</v>
      </c>
      <c r="B109" s="217"/>
      <c r="C109" s="222"/>
      <c r="D109" s="202"/>
      <c r="E109" s="219"/>
      <c r="F109" s="202"/>
      <c r="G109" s="201"/>
      <c r="H109" s="202"/>
      <c r="I109" s="203"/>
      <c r="J109" s="202"/>
    </row>
    <row r="110" spans="1:10" x14ac:dyDescent="0.3">
      <c r="A110" s="225">
        <f t="shared" si="6"/>
        <v>100</v>
      </c>
      <c r="B110" s="217"/>
      <c r="C110" s="222"/>
      <c r="D110" s="202"/>
      <c r="E110" s="219"/>
      <c r="F110" s="202"/>
      <c r="G110" s="201"/>
      <c r="H110" s="202"/>
      <c r="I110" s="203"/>
      <c r="J110" s="202"/>
    </row>
    <row r="111" spans="1:10" x14ac:dyDescent="0.3">
      <c r="A111" s="225">
        <f t="shared" si="6"/>
        <v>101</v>
      </c>
      <c r="B111" s="217"/>
      <c r="C111" s="222"/>
      <c r="D111" s="202"/>
      <c r="E111" s="219"/>
      <c r="F111" s="202"/>
      <c r="G111" s="201"/>
      <c r="H111" s="202"/>
      <c r="I111" s="203"/>
      <c r="J111" s="202"/>
    </row>
    <row r="112" spans="1:10" x14ac:dyDescent="0.3">
      <c r="A112" s="225">
        <f t="shared" si="6"/>
        <v>102</v>
      </c>
      <c r="B112" s="217"/>
      <c r="C112" s="222"/>
      <c r="D112" s="202"/>
      <c r="E112" s="219"/>
      <c r="F112" s="202"/>
      <c r="G112" s="201"/>
      <c r="H112" s="202"/>
      <c r="I112" s="203"/>
      <c r="J112" s="202"/>
    </row>
    <row r="113" spans="1:10" x14ac:dyDescent="0.3">
      <c r="A113" s="225">
        <f t="shared" si="6"/>
        <v>103</v>
      </c>
      <c r="B113" s="217"/>
      <c r="C113" s="222"/>
      <c r="D113" s="202"/>
      <c r="E113" s="219"/>
      <c r="F113" s="202"/>
      <c r="G113" s="201"/>
      <c r="H113" s="202"/>
      <c r="I113" s="203"/>
      <c r="J113" s="202"/>
    </row>
    <row r="114" spans="1:10" x14ac:dyDescent="0.3">
      <c r="A114" s="225">
        <f t="shared" si="6"/>
        <v>104</v>
      </c>
      <c r="B114" s="217"/>
      <c r="C114" s="222"/>
      <c r="D114" s="202"/>
      <c r="E114" s="219"/>
      <c r="F114" s="202"/>
      <c r="G114" s="201"/>
      <c r="H114" s="202"/>
      <c r="I114" s="203"/>
      <c r="J114" s="202"/>
    </row>
    <row r="115" spans="1:10" x14ac:dyDescent="0.3">
      <c r="A115" s="225">
        <f t="shared" si="6"/>
        <v>105</v>
      </c>
      <c r="B115" s="217"/>
      <c r="C115" s="222"/>
      <c r="D115" s="202"/>
      <c r="E115" s="219"/>
      <c r="F115" s="202"/>
      <c r="G115" s="201"/>
      <c r="H115" s="202"/>
      <c r="I115" s="203"/>
      <c r="J115" s="202"/>
    </row>
    <row r="116" spans="1:10" x14ac:dyDescent="0.3">
      <c r="A116" s="225">
        <f t="shared" si="6"/>
        <v>106</v>
      </c>
      <c r="B116" s="217"/>
      <c r="C116" s="222"/>
      <c r="D116" s="202"/>
      <c r="E116" s="219"/>
      <c r="F116" s="202"/>
      <c r="G116" s="201"/>
      <c r="H116" s="202"/>
      <c r="I116" s="203"/>
      <c r="J116" s="202"/>
    </row>
    <row r="117" spans="1:10" x14ac:dyDescent="0.3">
      <c r="A117" s="225">
        <f t="shared" si="6"/>
        <v>107</v>
      </c>
      <c r="B117" s="217"/>
      <c r="C117" s="222"/>
      <c r="D117" s="202"/>
      <c r="E117" s="219"/>
      <c r="F117" s="202"/>
      <c r="G117" s="201"/>
      <c r="H117" s="202"/>
      <c r="I117" s="203"/>
      <c r="J117" s="202"/>
    </row>
    <row r="118" spans="1:10" x14ac:dyDescent="0.3">
      <c r="A118" s="225">
        <f t="shared" si="6"/>
        <v>108</v>
      </c>
      <c r="B118" s="217"/>
      <c r="C118" s="222"/>
      <c r="D118" s="202"/>
      <c r="E118" s="219"/>
      <c r="F118" s="202"/>
      <c r="G118" s="201"/>
      <c r="H118" s="202"/>
      <c r="I118" s="203"/>
      <c r="J118" s="202"/>
    </row>
    <row r="119" spans="1:10" x14ac:dyDescent="0.3">
      <c r="A119" s="225">
        <f t="shared" si="6"/>
        <v>109</v>
      </c>
      <c r="B119" s="217"/>
      <c r="C119" s="222"/>
      <c r="D119" s="202"/>
      <c r="E119" s="219"/>
      <c r="F119" s="202"/>
      <c r="G119" s="201"/>
      <c r="H119" s="202"/>
      <c r="I119" s="203"/>
      <c r="J119" s="202"/>
    </row>
    <row r="120" spans="1:10" x14ac:dyDescent="0.3">
      <c r="A120" s="225">
        <f t="shared" si="6"/>
        <v>110</v>
      </c>
      <c r="B120" s="217"/>
      <c r="C120" s="222"/>
      <c r="D120" s="202"/>
      <c r="E120" s="219"/>
      <c r="F120" s="202"/>
      <c r="G120" s="201"/>
      <c r="H120" s="202"/>
      <c r="I120" s="203"/>
      <c r="J120" s="202"/>
    </row>
    <row r="121" spans="1:10" x14ac:dyDescent="0.3">
      <c r="A121" s="225">
        <f t="shared" si="6"/>
        <v>111</v>
      </c>
      <c r="B121" s="217"/>
      <c r="C121" s="222"/>
      <c r="D121" s="202"/>
      <c r="E121" s="219"/>
      <c r="F121" s="202"/>
      <c r="G121" s="201"/>
      <c r="H121" s="202"/>
      <c r="I121" s="203"/>
      <c r="J121" s="202"/>
    </row>
    <row r="122" spans="1:10" x14ac:dyDescent="0.3">
      <c r="A122" s="225">
        <f t="shared" si="6"/>
        <v>112</v>
      </c>
      <c r="B122" s="217"/>
      <c r="C122" s="222"/>
      <c r="D122" s="202"/>
      <c r="E122" s="219"/>
      <c r="F122" s="202"/>
      <c r="G122" s="201"/>
      <c r="H122" s="202"/>
      <c r="I122" s="203"/>
      <c r="J122" s="202"/>
    </row>
    <row r="123" spans="1:10" x14ac:dyDescent="0.3">
      <c r="A123" s="225">
        <f t="shared" si="6"/>
        <v>113</v>
      </c>
      <c r="B123" s="217"/>
      <c r="C123" s="222"/>
      <c r="D123" s="202"/>
      <c r="E123" s="219"/>
      <c r="F123" s="202"/>
      <c r="G123" s="201"/>
      <c r="H123" s="202"/>
      <c r="I123" s="203"/>
      <c r="J123" s="202"/>
    </row>
    <row r="124" spans="1:10" x14ac:dyDescent="0.3">
      <c r="A124" s="225">
        <f t="shared" si="6"/>
        <v>114</v>
      </c>
      <c r="B124" s="217"/>
      <c r="C124" s="222"/>
      <c r="D124" s="202"/>
      <c r="E124" s="219"/>
      <c r="F124" s="202"/>
      <c r="G124" s="201"/>
      <c r="H124" s="202"/>
      <c r="I124" s="203"/>
      <c r="J124" s="202"/>
    </row>
    <row r="125" spans="1:10" x14ac:dyDescent="0.3">
      <c r="A125" s="225">
        <f t="shared" si="6"/>
        <v>115</v>
      </c>
      <c r="B125" s="217"/>
      <c r="C125" s="222"/>
      <c r="D125" s="202"/>
      <c r="E125" s="219"/>
      <c r="F125" s="202"/>
      <c r="G125" s="201"/>
      <c r="H125" s="202"/>
      <c r="I125" s="203"/>
      <c r="J125" s="202"/>
    </row>
    <row r="126" spans="1:10" x14ac:dyDescent="0.3">
      <c r="A126" s="225">
        <f t="shared" si="6"/>
        <v>116</v>
      </c>
      <c r="B126" s="217"/>
      <c r="C126" s="222"/>
      <c r="D126" s="202"/>
      <c r="E126" s="219"/>
      <c r="F126" s="202"/>
      <c r="G126" s="201"/>
      <c r="H126" s="202"/>
      <c r="I126" s="203"/>
      <c r="J126" s="202"/>
    </row>
    <row r="127" spans="1:10" x14ac:dyDescent="0.3">
      <c r="A127" s="225">
        <f t="shared" si="6"/>
        <v>117</v>
      </c>
      <c r="B127" s="217"/>
      <c r="C127" s="222"/>
      <c r="D127" s="202"/>
      <c r="E127" s="219"/>
      <c r="F127" s="202"/>
      <c r="G127" s="201"/>
      <c r="H127" s="202"/>
      <c r="I127" s="203"/>
      <c r="J127" s="202"/>
    </row>
    <row r="128" spans="1:10" x14ac:dyDescent="0.3">
      <c r="A128" s="225">
        <f t="shared" si="6"/>
        <v>118</v>
      </c>
      <c r="B128" s="217"/>
      <c r="C128" s="222"/>
      <c r="D128" s="202"/>
      <c r="E128" s="219"/>
      <c r="F128" s="202"/>
      <c r="G128" s="201"/>
      <c r="H128" s="202"/>
      <c r="I128" s="203"/>
      <c r="J128" s="202"/>
    </row>
    <row r="129" spans="1:10" x14ac:dyDescent="0.3">
      <c r="A129" s="225">
        <f t="shared" si="6"/>
        <v>119</v>
      </c>
      <c r="B129" s="217"/>
      <c r="C129" s="222"/>
      <c r="D129" s="202"/>
      <c r="E129" s="219"/>
      <c r="F129" s="202"/>
      <c r="G129" s="201"/>
      <c r="H129" s="202"/>
      <c r="I129" s="203"/>
      <c r="J129" s="202"/>
    </row>
    <row r="130" spans="1:10" x14ac:dyDescent="0.3">
      <c r="A130" s="225">
        <f t="shared" si="6"/>
        <v>120</v>
      </c>
      <c r="B130" s="217"/>
      <c r="C130" s="222"/>
      <c r="D130" s="202"/>
      <c r="E130" s="219"/>
      <c r="F130" s="202"/>
      <c r="G130" s="201"/>
      <c r="H130" s="202"/>
      <c r="I130" s="203"/>
      <c r="J130" s="202"/>
    </row>
    <row r="131" spans="1:10" x14ac:dyDescent="0.3">
      <c r="A131" s="225">
        <f t="shared" si="6"/>
        <v>121</v>
      </c>
      <c r="B131" s="217"/>
      <c r="C131" s="222"/>
      <c r="D131" s="202"/>
      <c r="E131" s="219"/>
      <c r="F131" s="202"/>
      <c r="G131" s="201"/>
      <c r="H131" s="202"/>
      <c r="I131" s="203"/>
      <c r="J131" s="202"/>
    </row>
    <row r="132" spans="1:10" x14ac:dyDescent="0.3">
      <c r="A132" s="225">
        <f t="shared" si="6"/>
        <v>122</v>
      </c>
      <c r="B132" s="217"/>
      <c r="C132" s="222"/>
      <c r="D132" s="202"/>
      <c r="E132" s="219"/>
      <c r="F132" s="202"/>
      <c r="G132" s="201"/>
      <c r="H132" s="202"/>
      <c r="I132" s="203"/>
      <c r="J132" s="202"/>
    </row>
    <row r="133" spans="1:10" x14ac:dyDescent="0.3">
      <c r="A133" s="225">
        <f t="shared" si="6"/>
        <v>123</v>
      </c>
      <c r="B133" s="217"/>
      <c r="C133" s="222"/>
      <c r="D133" s="202"/>
      <c r="E133" s="219"/>
      <c r="F133" s="202"/>
      <c r="G133" s="201"/>
      <c r="H133" s="202"/>
      <c r="I133" s="203"/>
      <c r="J133" s="202"/>
    </row>
    <row r="134" spans="1:10" x14ac:dyDescent="0.3">
      <c r="A134" s="225">
        <f t="shared" si="6"/>
        <v>124</v>
      </c>
      <c r="B134" s="217"/>
      <c r="C134" s="222"/>
      <c r="D134" s="202"/>
      <c r="E134" s="219"/>
      <c r="F134" s="202"/>
      <c r="G134" s="201"/>
      <c r="H134" s="202"/>
      <c r="I134" s="203"/>
      <c r="J134" s="202"/>
    </row>
    <row r="135" spans="1:10" x14ac:dyDescent="0.3">
      <c r="A135" s="225">
        <f t="shared" si="6"/>
        <v>125</v>
      </c>
      <c r="B135" s="217"/>
      <c r="C135" s="222"/>
      <c r="D135" s="202"/>
      <c r="E135" s="219"/>
      <c r="F135" s="202"/>
      <c r="G135" s="201"/>
      <c r="H135" s="202"/>
      <c r="I135" s="203"/>
      <c r="J135" s="202"/>
    </row>
    <row r="136" spans="1:10" x14ac:dyDescent="0.3">
      <c r="A136" s="225">
        <f t="shared" si="6"/>
        <v>126</v>
      </c>
      <c r="B136" s="217"/>
      <c r="C136" s="222"/>
      <c r="D136" s="202"/>
      <c r="E136" s="219"/>
      <c r="F136" s="202"/>
      <c r="G136" s="201"/>
      <c r="H136" s="202"/>
      <c r="I136" s="203"/>
      <c r="J136" s="202"/>
    </row>
    <row r="137" spans="1:10" x14ac:dyDescent="0.3">
      <c r="A137" s="225">
        <f t="shared" si="6"/>
        <v>127</v>
      </c>
      <c r="B137" s="217"/>
      <c r="C137" s="222"/>
      <c r="D137" s="202"/>
      <c r="E137" s="219"/>
      <c r="F137" s="202"/>
      <c r="G137" s="201"/>
      <c r="H137" s="202"/>
      <c r="I137" s="203"/>
      <c r="J137" s="202"/>
    </row>
    <row r="138" spans="1:10" x14ac:dyDescent="0.3">
      <c r="A138" s="225">
        <f t="shared" si="6"/>
        <v>128</v>
      </c>
      <c r="B138" s="217"/>
      <c r="C138" s="222"/>
      <c r="D138" s="202"/>
      <c r="E138" s="219"/>
      <c r="F138" s="202"/>
      <c r="G138" s="201"/>
      <c r="H138" s="202"/>
      <c r="I138" s="203"/>
      <c r="J138" s="202"/>
    </row>
    <row r="139" spans="1:10" x14ac:dyDescent="0.3">
      <c r="A139" s="225">
        <f t="shared" si="6"/>
        <v>129</v>
      </c>
      <c r="B139" s="217"/>
      <c r="C139" s="222"/>
      <c r="D139" s="202"/>
      <c r="E139" s="219"/>
      <c r="F139" s="202"/>
      <c r="G139" s="201"/>
      <c r="H139" s="202"/>
      <c r="I139" s="203"/>
      <c r="J139" s="202"/>
    </row>
    <row r="140" spans="1:10" x14ac:dyDescent="0.3">
      <c r="A140" s="225">
        <f t="shared" si="6"/>
        <v>130</v>
      </c>
      <c r="B140" s="217"/>
      <c r="C140" s="222"/>
      <c r="D140" s="202"/>
      <c r="E140" s="219"/>
      <c r="F140" s="202"/>
      <c r="G140" s="201"/>
      <c r="H140" s="202"/>
      <c r="I140" s="203"/>
      <c r="J140" s="202"/>
    </row>
    <row r="141" spans="1:10" x14ac:dyDescent="0.3">
      <c r="A141" s="225">
        <f t="shared" si="6"/>
        <v>131</v>
      </c>
      <c r="B141" s="217"/>
      <c r="C141" s="222"/>
      <c r="D141" s="202"/>
      <c r="E141" s="219"/>
      <c r="F141" s="202"/>
      <c r="G141" s="201"/>
      <c r="H141" s="202"/>
      <c r="I141" s="203"/>
      <c r="J141" s="202"/>
    </row>
    <row r="142" spans="1:10" x14ac:dyDescent="0.3">
      <c r="A142" s="225">
        <f t="shared" ref="A142:A160" si="7">A141+1</f>
        <v>132</v>
      </c>
      <c r="B142" s="217"/>
      <c r="C142" s="222"/>
      <c r="D142" s="202"/>
      <c r="E142" s="219"/>
      <c r="F142" s="202"/>
      <c r="G142" s="201"/>
      <c r="H142" s="202"/>
      <c r="I142" s="203"/>
      <c r="J142" s="202"/>
    </row>
    <row r="143" spans="1:10" x14ac:dyDescent="0.3">
      <c r="A143" s="225">
        <f t="shared" si="7"/>
        <v>133</v>
      </c>
      <c r="B143" s="217"/>
      <c r="C143" s="222"/>
      <c r="D143" s="202"/>
      <c r="E143" s="219"/>
      <c r="F143" s="202"/>
      <c r="G143" s="201"/>
      <c r="H143" s="202"/>
      <c r="I143" s="203"/>
      <c r="J143" s="202"/>
    </row>
    <row r="144" spans="1:10" x14ac:dyDescent="0.3">
      <c r="A144" s="225">
        <f t="shared" si="7"/>
        <v>134</v>
      </c>
      <c r="B144" s="217"/>
      <c r="C144" s="222"/>
      <c r="D144" s="202"/>
      <c r="E144" s="219"/>
      <c r="F144" s="202"/>
      <c r="G144" s="201"/>
      <c r="H144" s="202"/>
      <c r="I144" s="203"/>
      <c r="J144" s="202"/>
    </row>
    <row r="145" spans="1:10" x14ac:dyDescent="0.3">
      <c r="A145" s="225">
        <f t="shared" si="7"/>
        <v>135</v>
      </c>
      <c r="B145" s="217"/>
      <c r="C145" s="222"/>
      <c r="D145" s="202"/>
      <c r="E145" s="219"/>
      <c r="F145" s="202"/>
      <c r="G145" s="201"/>
      <c r="H145" s="202"/>
      <c r="I145" s="203"/>
      <c r="J145" s="202"/>
    </row>
    <row r="146" spans="1:10" x14ac:dyDescent="0.3">
      <c r="A146" s="225">
        <f t="shared" si="7"/>
        <v>136</v>
      </c>
      <c r="B146" s="217"/>
      <c r="C146" s="222"/>
      <c r="D146" s="202"/>
      <c r="E146" s="219"/>
      <c r="F146" s="202"/>
      <c r="G146" s="201"/>
      <c r="H146" s="202"/>
      <c r="I146" s="203"/>
      <c r="J146" s="202"/>
    </row>
    <row r="147" spans="1:10" x14ac:dyDescent="0.3">
      <c r="A147" s="225">
        <f t="shared" si="7"/>
        <v>137</v>
      </c>
      <c r="B147" s="217"/>
      <c r="C147" s="222"/>
      <c r="D147" s="202"/>
      <c r="E147" s="219"/>
      <c r="F147" s="202"/>
      <c r="G147" s="201"/>
      <c r="H147" s="202"/>
      <c r="I147" s="203"/>
      <c r="J147" s="202"/>
    </row>
    <row r="148" spans="1:10" x14ac:dyDescent="0.3">
      <c r="A148" s="225">
        <f t="shared" si="7"/>
        <v>138</v>
      </c>
      <c r="B148" s="217"/>
      <c r="C148" s="222"/>
      <c r="D148" s="202"/>
      <c r="E148" s="219"/>
      <c r="F148" s="202"/>
      <c r="G148" s="201"/>
      <c r="H148" s="202"/>
      <c r="I148" s="203"/>
      <c r="J148" s="202"/>
    </row>
    <row r="149" spans="1:10" x14ac:dyDescent="0.3">
      <c r="A149" s="225">
        <f t="shared" si="7"/>
        <v>139</v>
      </c>
      <c r="B149" s="217"/>
      <c r="C149" s="222"/>
      <c r="D149" s="202"/>
      <c r="E149" s="219"/>
      <c r="F149" s="202"/>
      <c r="G149" s="201"/>
      <c r="H149" s="202"/>
      <c r="I149" s="203"/>
      <c r="J149" s="202"/>
    </row>
    <row r="150" spans="1:10" x14ac:dyDescent="0.3">
      <c r="A150" s="225">
        <f t="shared" si="7"/>
        <v>140</v>
      </c>
      <c r="B150" s="217"/>
      <c r="C150" s="222"/>
      <c r="D150" s="202"/>
      <c r="E150" s="219"/>
      <c r="F150" s="202"/>
      <c r="G150" s="201"/>
      <c r="H150" s="202"/>
      <c r="I150" s="203"/>
      <c r="J150" s="202"/>
    </row>
    <row r="151" spans="1:10" x14ac:dyDescent="0.3">
      <c r="A151" s="225">
        <f t="shared" si="7"/>
        <v>141</v>
      </c>
      <c r="B151" s="217"/>
      <c r="C151" s="222"/>
      <c r="D151" s="202"/>
      <c r="E151" s="219"/>
      <c r="F151" s="202"/>
      <c r="G151" s="201"/>
      <c r="H151" s="202"/>
      <c r="I151" s="203"/>
      <c r="J151" s="202"/>
    </row>
    <row r="152" spans="1:10" x14ac:dyDescent="0.3">
      <c r="A152" s="225">
        <f t="shared" si="7"/>
        <v>142</v>
      </c>
      <c r="B152" s="217"/>
      <c r="C152" s="222"/>
      <c r="D152" s="202"/>
      <c r="E152" s="219"/>
      <c r="F152" s="202"/>
      <c r="G152" s="201"/>
      <c r="H152" s="202"/>
      <c r="I152" s="203"/>
      <c r="J152" s="202"/>
    </row>
    <row r="153" spans="1:10" x14ac:dyDescent="0.3">
      <c r="A153" s="225">
        <f t="shared" si="7"/>
        <v>143</v>
      </c>
      <c r="B153" s="217"/>
      <c r="C153" s="222"/>
      <c r="D153" s="202"/>
      <c r="E153" s="219"/>
      <c r="F153" s="202"/>
      <c r="G153" s="201"/>
      <c r="H153" s="202"/>
      <c r="I153" s="203"/>
      <c r="J153" s="202"/>
    </row>
    <row r="154" spans="1:10" x14ac:dyDescent="0.3">
      <c r="A154" s="225">
        <f t="shared" si="7"/>
        <v>144</v>
      </c>
      <c r="B154" s="217"/>
      <c r="C154" s="222"/>
      <c r="D154" s="202"/>
      <c r="E154" s="219"/>
      <c r="F154" s="202"/>
      <c r="G154" s="201"/>
      <c r="H154" s="202"/>
      <c r="I154" s="203"/>
      <c r="J154" s="202"/>
    </row>
    <row r="155" spans="1:10" x14ac:dyDescent="0.3">
      <c r="A155" s="225">
        <f t="shared" si="7"/>
        <v>145</v>
      </c>
      <c r="B155" s="217"/>
      <c r="C155" s="222"/>
      <c r="D155" s="202"/>
      <c r="E155" s="219"/>
      <c r="F155" s="202"/>
      <c r="G155" s="201"/>
      <c r="H155" s="202"/>
      <c r="I155" s="203"/>
      <c r="J155" s="202"/>
    </row>
    <row r="156" spans="1:10" x14ac:dyDescent="0.3">
      <c r="A156" s="225">
        <f t="shared" si="7"/>
        <v>146</v>
      </c>
      <c r="B156" s="217"/>
      <c r="C156" s="222"/>
      <c r="D156" s="202"/>
      <c r="E156" s="219"/>
      <c r="F156" s="202"/>
      <c r="G156" s="201"/>
      <c r="H156" s="202"/>
      <c r="I156" s="203"/>
      <c r="J156" s="202"/>
    </row>
    <row r="157" spans="1:10" x14ac:dyDescent="0.3">
      <c r="A157" s="225">
        <f t="shared" si="7"/>
        <v>147</v>
      </c>
      <c r="B157" s="217"/>
      <c r="C157" s="222"/>
      <c r="D157" s="202"/>
      <c r="E157" s="219"/>
      <c r="F157" s="202"/>
      <c r="G157" s="201"/>
      <c r="H157" s="202"/>
      <c r="I157" s="203"/>
      <c r="J157" s="202"/>
    </row>
    <row r="158" spans="1:10" x14ac:dyDescent="0.3">
      <c r="A158" s="225">
        <f t="shared" si="7"/>
        <v>148</v>
      </c>
      <c r="B158" s="217"/>
      <c r="C158" s="222"/>
      <c r="D158" s="202"/>
      <c r="E158" s="219"/>
      <c r="F158" s="202"/>
      <c r="G158" s="201"/>
      <c r="H158" s="202"/>
      <c r="I158" s="203"/>
      <c r="J158" s="202"/>
    </row>
    <row r="159" spans="1:10" x14ac:dyDescent="0.3">
      <c r="A159" s="225">
        <f t="shared" si="7"/>
        <v>149</v>
      </c>
      <c r="B159" s="217"/>
      <c r="C159" s="222"/>
      <c r="D159" s="202"/>
      <c r="E159" s="219"/>
      <c r="F159" s="202"/>
      <c r="G159" s="201"/>
      <c r="H159" s="202"/>
      <c r="I159" s="203"/>
      <c r="J159" s="202"/>
    </row>
    <row r="160" spans="1:10" ht="15.75" thickBot="1" x14ac:dyDescent="0.35">
      <c r="A160" s="226">
        <f t="shared" si="7"/>
        <v>150</v>
      </c>
      <c r="B160" s="223"/>
      <c r="C160" s="222"/>
      <c r="D160" s="202"/>
      <c r="E160" s="219"/>
      <c r="F160" s="202"/>
      <c r="G160" s="201"/>
      <c r="H160" s="202"/>
      <c r="I160" s="203"/>
      <c r="J160" s="202"/>
    </row>
    <row r="161" spans="1:10" x14ac:dyDescent="0.3">
      <c r="A161" s="135"/>
      <c r="B161" s="135"/>
      <c r="C161" s="204"/>
      <c r="D161" s="205" t="s">
        <v>94</v>
      </c>
      <c r="E161" s="135"/>
      <c r="F161" s="135"/>
      <c r="G161" s="135"/>
      <c r="H161" s="135"/>
      <c r="I161" s="135"/>
      <c r="J161" s="135"/>
    </row>
    <row r="250" spans="2:2" x14ac:dyDescent="0.3">
      <c r="B250" t="str">
        <f>paramètres!C2</f>
        <v xml:space="preserve">2VALORISE AMEL </v>
      </c>
    </row>
    <row r="251" spans="2:2" x14ac:dyDescent="0.3">
      <c r="B251" t="str">
        <f>paramètres!C3</f>
        <v>7C SOLARPARKEN BELGIUM SRL</v>
      </c>
    </row>
    <row r="252" spans="2:2" x14ac:dyDescent="0.3">
      <c r="B252" t="str">
        <f>paramètres!C4</f>
        <v xml:space="preserve">A &amp; S ENERGIE </v>
      </c>
    </row>
    <row r="253" spans="2:2" x14ac:dyDescent="0.3">
      <c r="B253" t="str">
        <f>paramètres!C5</f>
        <v>ALIX (ex. AYA)</v>
      </c>
    </row>
    <row r="254" spans="2:2" x14ac:dyDescent="0.3">
      <c r="B254" t="str">
        <f>paramètres!C6</f>
        <v>ARCELORMITTAL ENERGY</v>
      </c>
    </row>
    <row r="255" spans="2:2" x14ac:dyDescent="0.3">
      <c r="B255" t="str">
        <f>paramètres!C7</f>
        <v>ASPIRAVI ENERGY</v>
      </c>
    </row>
    <row r="256" spans="2:2" x14ac:dyDescent="0.3">
      <c r="B256" t="str">
        <f>paramètres!C8</f>
        <v>AXPO BENELUX</v>
      </c>
    </row>
    <row r="257" spans="2:2" x14ac:dyDescent="0.3">
      <c r="B257" t="str">
        <f>paramètres!C9</f>
        <v>BELGIAN ECO ENERGY (BEE)</v>
      </c>
    </row>
    <row r="258" spans="2:2" x14ac:dyDescent="0.3">
      <c r="B258" t="str">
        <f>paramètres!C10</f>
        <v xml:space="preserve">BERTEMES </v>
      </c>
    </row>
    <row r="259" spans="2:2" x14ac:dyDescent="0.3">
      <c r="B259" t="str">
        <f>paramètres!C11</f>
        <v>BESIX Power</v>
      </c>
    </row>
    <row r="260" spans="2:2" x14ac:dyDescent="0.3">
      <c r="B260" t="str">
        <f>paramètres!C12</f>
        <v>BIOWANZE</v>
      </c>
    </row>
    <row r="261" spans="2:2" x14ac:dyDescent="0.3">
      <c r="B261" t="str">
        <f>paramètres!C13</f>
        <v>BOLT ENERGIE (BOLT)</v>
      </c>
    </row>
    <row r="262" spans="2:2" x14ac:dyDescent="0.3">
      <c r="B262" t="str">
        <f>paramètres!C14</f>
        <v>BURGO ENERGIA</v>
      </c>
    </row>
    <row r="263" spans="2:2" x14ac:dyDescent="0.3">
      <c r="B263" t="e">
        <f>paramètres!#REF!</f>
        <v>#REF!</v>
      </c>
    </row>
    <row r="264" spans="2:2" x14ac:dyDescent="0.3">
      <c r="B264" t="str">
        <f>paramètres!C15</f>
        <v>CALCAIRES AGRI ENERGIE</v>
      </c>
    </row>
    <row r="265" spans="2:2" x14ac:dyDescent="0.3">
      <c r="B265" t="str">
        <f>paramètres!C16</f>
        <v>CHU DINANT GODINNE St ELISABETH-UCL-NAMUR</v>
      </c>
    </row>
    <row r="266" spans="2:2" x14ac:dyDescent="0.3">
      <c r="B266" t="str">
        <f>paramètres!C17</f>
        <v>COCITER</v>
      </c>
    </row>
    <row r="267" spans="2:2" x14ac:dyDescent="0.3">
      <c r="B267" t="str">
        <f>paramètres!C18</f>
        <v>COGENPAC BELGIUM</v>
      </c>
    </row>
    <row r="268" spans="2:2" x14ac:dyDescent="0.3">
      <c r="B268" t="str">
        <f>paramètres!C19</f>
        <v>DANSKE COMMODITIES A/S</v>
      </c>
    </row>
    <row r="269" spans="2:2" x14ac:dyDescent="0.3">
      <c r="B269" t="str">
        <f>paramètres!C20</f>
        <v>DATS 24</v>
      </c>
    </row>
    <row r="270" spans="2:2" x14ac:dyDescent="0.3">
      <c r="B270" t="str">
        <f>paramètres!C21</f>
        <v xml:space="preserve">ECOFIX GAZ &amp; POWER </v>
      </c>
    </row>
    <row r="271" spans="2:2" x14ac:dyDescent="0.3">
      <c r="B271" t="str">
        <f>paramètres!C22</f>
        <v>ECOPOWER</v>
      </c>
    </row>
    <row r="272" spans="2:2" x14ac:dyDescent="0.3">
      <c r="B272" t="str">
        <f>paramètres!C23</f>
        <v>ELECTRABEL (ENGIE)</v>
      </c>
    </row>
    <row r="273" spans="2:2" x14ac:dyDescent="0.3">
      <c r="B273" t="str">
        <f>paramètres!C24</f>
        <v>ELINDUS</v>
      </c>
    </row>
    <row r="274" spans="2:2" x14ac:dyDescent="0.3">
      <c r="B274" t="str">
        <f>paramètres!C25</f>
        <v>ENECO BELGIUM</v>
      </c>
    </row>
    <row r="275" spans="2:2" x14ac:dyDescent="0.3">
      <c r="B275" t="str">
        <f>paramètres!C26</f>
        <v>ENERDEAL SOLAR Invest II SA</v>
      </c>
    </row>
    <row r="276" spans="2:2" x14ac:dyDescent="0.3">
      <c r="B276" t="str">
        <f>paramètres!C27</f>
        <v>ENERGIE.BE</v>
      </c>
    </row>
    <row r="277" spans="2:2" x14ac:dyDescent="0.3">
      <c r="B277" t="str">
        <f>paramètres!C28</f>
        <v>ENERGY CLUSTER SA</v>
      </c>
    </row>
    <row r="278" spans="2:2" x14ac:dyDescent="0.3">
      <c r="B278" t="str">
        <f>paramètres!C29</f>
        <v xml:space="preserve">ENERGYVISION </v>
      </c>
    </row>
    <row r="279" spans="2:2" x14ac:dyDescent="0.3">
      <c r="B279" t="str">
        <f>paramètres!C30</f>
        <v xml:space="preserve">ENGIE SUN4BUSINESS </v>
      </c>
    </row>
    <row r="280" spans="2:2" x14ac:dyDescent="0.3">
      <c r="B280" t="str">
        <f>paramètres!C31</f>
        <v>ENI SpA</v>
      </c>
    </row>
    <row r="281" spans="2:2" x14ac:dyDescent="0.3">
      <c r="B281" t="str">
        <f>paramètres!C32</f>
        <v>ENWYSE BV (ex. SLIM MET ENERGIE BELGIË BV)</v>
      </c>
    </row>
    <row r="282" spans="2:2" x14ac:dyDescent="0.3">
      <c r="B282" t="str">
        <f>paramètres!C33</f>
        <v>EOLY</v>
      </c>
    </row>
    <row r="283" spans="2:2" x14ac:dyDescent="0.3">
      <c r="B283" t="str">
        <f>paramètres!C34</f>
        <v>FAIRWIND SA</v>
      </c>
    </row>
    <row r="284" spans="2:2" x14ac:dyDescent="0.3">
      <c r="B284" t="str">
        <f>paramètres!C35</f>
        <v>GETEC ENERGIE</v>
      </c>
    </row>
    <row r="285" spans="2:2" x14ac:dyDescent="0.3">
      <c r="B285" t="str">
        <f>paramètres!C36</f>
        <v>GREEN BELGIAN ENVIRONMENTAL SOLUTIONS  (GBES)</v>
      </c>
    </row>
    <row r="286" spans="2:2" x14ac:dyDescent="0.3">
      <c r="B286" t="str">
        <f>paramètres!C37</f>
        <v>GREEN ENERGY SOLUTIONS INVEST  (GES)</v>
      </c>
    </row>
    <row r="287" spans="2:2" x14ac:dyDescent="0.3">
      <c r="B287" t="str">
        <f>paramètres!C38</f>
        <v>GREEN FOR POWER  (ex. HELIOS)</v>
      </c>
    </row>
    <row r="288" spans="2:2" x14ac:dyDescent="0.3">
      <c r="B288" t="str">
        <f>paramètres!C39</f>
        <v>GREEN4POWER</v>
      </c>
    </row>
    <row r="289" spans="2:2" x14ac:dyDescent="0.3">
      <c r="B289" t="str">
        <f>paramètres!C40</f>
        <v>Gridlink SA</v>
      </c>
    </row>
    <row r="290" spans="2:2" x14ac:dyDescent="0.3">
      <c r="B290" t="e">
        <f>paramètres!#REF!</f>
        <v>#REF!</v>
      </c>
    </row>
    <row r="291" spans="2:2" x14ac:dyDescent="0.3">
      <c r="B291" t="str">
        <f>paramètres!C41</f>
        <v>Ile solaire du Perlonjour</v>
      </c>
    </row>
    <row r="292" spans="2:2" x14ac:dyDescent="0.3">
      <c r="B292" t="str">
        <f>paramètres!C42</f>
        <v>L'Oréal Libramont SA</v>
      </c>
    </row>
    <row r="293" spans="2:2" x14ac:dyDescent="0.3">
      <c r="B293" t="str">
        <f>paramètres!C43</f>
        <v>LUMINUS</v>
      </c>
    </row>
    <row r="294" spans="2:2" x14ac:dyDescent="0.3">
      <c r="B294" t="str">
        <f>paramètres!C44</f>
        <v>MYPOWER</v>
      </c>
    </row>
    <row r="295" spans="2:2" x14ac:dyDescent="0.3">
      <c r="B295" t="str">
        <f>paramètres!C45</f>
        <v>NEXT KRAFTWERKE GmBH</v>
      </c>
    </row>
    <row r="296" spans="2:2" x14ac:dyDescent="0.3">
      <c r="B296" t="str">
        <f>paramètres!C46</f>
        <v>OCTA+ ENERGIE</v>
      </c>
    </row>
    <row r="297" spans="2:2" x14ac:dyDescent="0.3">
      <c r="B297" t="str">
        <f>paramètres!C47</f>
        <v>POWER ONLINE (ex. MEGA)</v>
      </c>
    </row>
    <row r="298" spans="2:2" x14ac:dyDescent="0.3">
      <c r="B298" t="str">
        <f>paramètres!C48</f>
        <v>RABOTAGE ET SECHAGE DU BOIS  (RSB)</v>
      </c>
    </row>
    <row r="299" spans="2:2" x14ac:dyDescent="0.3">
      <c r="B299" t="str">
        <f>paramètres!C49</f>
        <v>RWE SUPPLY&amp;TRADING</v>
      </c>
    </row>
    <row r="300" spans="2:2" x14ac:dyDescent="0.3">
      <c r="B300" t="str">
        <f>paramètres!C50</f>
        <v>SCHOLT ENERGY NV (ex. SCHOLT ENERGY CONTROL NV)</v>
      </c>
    </row>
    <row r="301" spans="2:2" x14ac:dyDescent="0.3">
      <c r="B301" t="str">
        <f>paramètres!C51</f>
        <v>SKYSIX SA</v>
      </c>
    </row>
    <row r="302" spans="2:2" x14ac:dyDescent="0.3">
      <c r="B302" t="str">
        <f>paramètres!C52</f>
        <v>SKYSUN 2 SRL</v>
      </c>
    </row>
    <row r="303" spans="2:2" x14ac:dyDescent="0.3">
      <c r="B303" t="str">
        <f>paramètres!C53</f>
        <v>SOCIETE EUROPEENNE DE GESTION DE L'ENERGIE (SEGE)</v>
      </c>
    </row>
    <row r="304" spans="2:2" x14ac:dyDescent="0.3">
      <c r="B304" t="str">
        <f>paramètres!C54</f>
        <v>SOLAR ROOF BE SA (ex. WEERTS ENERGY SA)</v>
      </c>
    </row>
    <row r="305" spans="2:2" x14ac:dyDescent="0.3">
      <c r="B305" t="str">
        <f>paramètres!C55</f>
        <v>SOLARBUILD SRL (ex. ENERGYVISION)</v>
      </c>
    </row>
    <row r="306" spans="2:2" x14ac:dyDescent="0.3">
      <c r="B306" t="str">
        <f>paramètres!C56</f>
        <v>TOTAL DIRECT ENERGIE SA</v>
      </c>
    </row>
    <row r="307" spans="2:2" x14ac:dyDescent="0.3">
      <c r="B307" t="str">
        <f>paramètres!C57</f>
        <v xml:space="preserve">TOTALENERGIES GAS &amp; POWER WESTERN EUROPE (ex. TOTAL GAS &amp; POWER BELGIUM) </v>
      </c>
    </row>
    <row r="308" spans="2:2" x14ac:dyDescent="0.3">
      <c r="B308" t="str">
        <f>paramètres!C58</f>
        <v>TOTALENERGIES POWER &amp; GAS BELGIUM (ex. LAMPIRIS)</v>
      </c>
    </row>
    <row r="309" spans="2:2" x14ac:dyDescent="0.3">
      <c r="B309" t="str">
        <f>paramètres!C59</f>
        <v xml:space="preserve">TOTALENERGIES RENEWABLES DG BELGIUM ASSETCO 1 </v>
      </c>
    </row>
    <row r="310" spans="2:2" x14ac:dyDescent="0.3">
      <c r="B310" t="str">
        <f>paramètres!C60</f>
        <v>TREVION</v>
      </c>
    </row>
    <row r="311" spans="2:2" x14ac:dyDescent="0.3">
      <c r="B311" t="str">
        <f>paramètres!C61</f>
        <v>UKKO ENERGY SA</v>
      </c>
    </row>
    <row r="312" spans="2:2" x14ac:dyDescent="0.3">
      <c r="B312" t="str">
        <f>paramètres!C62</f>
        <v>VENTIS SA</v>
      </c>
    </row>
    <row r="313" spans="2:2" x14ac:dyDescent="0.3">
      <c r="B313" t="str">
        <f>paramètres!C63</f>
        <v xml:space="preserve">VENTS D'HOUYET </v>
      </c>
    </row>
    <row r="314" spans="2:2" x14ac:dyDescent="0.3">
      <c r="B314" t="str">
        <f>paramètres!C64</f>
        <v>VLAAMS ENERGIEBEDRIJF</v>
      </c>
    </row>
  </sheetData>
  <sheetProtection password="CF7A" sheet="1" objects="1" scenarios="1"/>
  <mergeCells count="10">
    <mergeCell ref="C9:D9"/>
    <mergeCell ref="E9:F9"/>
    <mergeCell ref="G9:H9"/>
    <mergeCell ref="I9:J9"/>
    <mergeCell ref="A1:J1"/>
    <mergeCell ref="A3:J3"/>
    <mergeCell ref="C5:D5"/>
    <mergeCell ref="E5:F5"/>
    <mergeCell ref="G5:H5"/>
    <mergeCell ref="I5:J5"/>
  </mergeCells>
  <conditionalFormatting sqref="A3:B3">
    <cfRule type="expression" dxfId="8" priority="13" stopIfTrue="1">
      <formula>#REF!&lt;&gt;0</formula>
    </cfRule>
  </conditionalFormatting>
  <conditionalFormatting sqref="C11:C160 E11:E160">
    <cfRule type="expression" dxfId="7" priority="1">
      <formula>IF(AND(C11&lt;&gt;"",LEN(C11)&lt;&gt;18),TRUE,FALSE)</formula>
    </cfRule>
    <cfRule type="expression" dxfId="6" priority="2">
      <formula>IF(AND(C11="",D11&lt;&gt;""),TRUE,FALSE)</formula>
    </cfRule>
  </conditionalFormatting>
  <conditionalFormatting sqref="D11:D160 F11:F160">
    <cfRule type="expression" dxfId="5" priority="3">
      <formula>IF(AND(C11&lt;&gt;"",D11=0),TRUE,FALSE)</formula>
    </cfRule>
    <cfRule type="expression" dxfId="4" priority="4">
      <formula>IF(AND(C11&lt;&gt;"",D11=""),TRUE,FALSE)</formula>
    </cfRule>
  </conditionalFormatting>
  <conditionalFormatting sqref="G11:G160 I11:I160">
    <cfRule type="expression" dxfId="3" priority="5">
      <formula>IF(AND(G11&lt;&gt;"",LEN(G11)&lt;&gt;18),TRUE,FALSE)</formula>
    </cfRule>
    <cfRule type="expression" dxfId="2" priority="6">
      <formula>IF(AND(G11="",H11&lt;&gt;""),TRUE,FALSE)</formula>
    </cfRule>
  </conditionalFormatting>
  <conditionalFormatting sqref="H11:H160 J11:J160">
    <cfRule type="expression" dxfId="1" priority="7">
      <formula>IF(AND(G11&lt;&gt;"",H11=0),TRUE,FALSE)</formula>
    </cfRule>
    <cfRule type="expression" dxfId="0" priority="8">
      <formula>IF(AND(G11&lt;&gt;"",H11=""),TRUE,FALSE)</formula>
    </cfRule>
  </conditionalFormatting>
  <dataValidations count="1">
    <dataValidation type="list" allowBlank="1" showInputMessage="1" showErrorMessage="1" sqref="B11:B160" xr:uid="{00000000-0002-0000-0600-000000000000}">
      <formula1>$B$250:$B$314</formula1>
    </dataValidation>
  </dataValidations>
  <pageMargins left="0.70866141732283472" right="0.70866141732283472" top="0.74803149606299213" bottom="0.74803149606299213" header="0.31496062992125984" footer="0.31496062992125984"/>
  <pageSetup paperSize="9" scale="59" orientation="portrait" r:id="rId1"/>
  <headerFooter>
    <oddFooter>&amp;L05/2015</oddFooter>
  </headerFooter>
  <rowBreaks count="1" manualBreakCount="1">
    <brk id="7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paramètres!$C$2:$C$50</xm:f>
          </x14:formula1>
          <xm:sqref>B11:B160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1">
    <pageSetUpPr fitToPage="1"/>
  </sheetPr>
  <dimension ref="A1:T130"/>
  <sheetViews>
    <sheetView view="pageBreakPreview" topLeftCell="A77" zoomScale="70" zoomScaleNormal="100" zoomScaleSheetLayoutView="70" workbookViewId="0">
      <selection activeCell="F70" sqref="F70"/>
    </sheetView>
  </sheetViews>
  <sheetFormatPr baseColWidth="10" defaultColWidth="11.42578125" defaultRowHeight="15" outlineLevelCol="1" x14ac:dyDescent="0.3"/>
  <cols>
    <col min="3" max="3" width="51.42578125" customWidth="1"/>
    <col min="4" max="4" width="5" customWidth="1"/>
    <col min="6" max="9" width="12.140625" customWidth="1"/>
    <col min="12" max="12" width="28.28515625" customWidth="1" outlineLevel="1"/>
  </cols>
  <sheetData>
    <row r="1" spans="1:20" x14ac:dyDescent="0.3">
      <c r="A1" s="165">
        <v>2026</v>
      </c>
      <c r="C1" s="130" t="s">
        <v>71</v>
      </c>
      <c r="F1" s="379" t="s">
        <v>57</v>
      </c>
      <c r="G1" s="379"/>
      <c r="H1" s="379"/>
      <c r="I1" s="379"/>
    </row>
    <row r="2" spans="1:20" ht="15.75" x14ac:dyDescent="0.3">
      <c r="A2">
        <v>1</v>
      </c>
      <c r="B2" s="166"/>
      <c r="C2" s="229" t="s">
        <v>126</v>
      </c>
      <c r="L2" t="str">
        <f>C2</f>
        <v xml:space="preserve">2VALORISE AMEL </v>
      </c>
    </row>
    <row r="3" spans="1:20" ht="15.75" x14ac:dyDescent="0.3">
      <c r="A3">
        <f>A2+1</f>
        <v>2</v>
      </c>
      <c r="B3" s="166"/>
      <c r="C3" s="229" t="s">
        <v>112</v>
      </c>
      <c r="F3" s="186" t="s">
        <v>53</v>
      </c>
      <c r="G3" s="186" t="s">
        <v>54</v>
      </c>
      <c r="H3" s="186" t="s">
        <v>55</v>
      </c>
      <c r="I3" s="186" t="s">
        <v>56</v>
      </c>
    </row>
    <row r="4" spans="1:20" ht="15.75" x14ac:dyDescent="0.3">
      <c r="A4">
        <f t="shared" ref="A4:A67" si="0">A3+1</f>
        <v>3</v>
      </c>
      <c r="B4" s="166"/>
      <c r="C4" s="229" t="s">
        <v>127</v>
      </c>
      <c r="F4" s="187">
        <f>$A1</f>
        <v>2026</v>
      </c>
      <c r="G4" s="187">
        <f t="shared" ref="G4:I4" si="1">$A1</f>
        <v>2026</v>
      </c>
      <c r="H4" s="187">
        <f t="shared" si="1"/>
        <v>2026</v>
      </c>
      <c r="I4" s="187">
        <f t="shared" si="1"/>
        <v>2026</v>
      </c>
      <c r="L4" t="str">
        <f>C3</f>
        <v>7C SOLARPARKEN BELGIUM SRL</v>
      </c>
    </row>
    <row r="5" spans="1:20" ht="15.75" x14ac:dyDescent="0.3">
      <c r="A5">
        <f t="shared" si="0"/>
        <v>4</v>
      </c>
      <c r="B5" s="166"/>
      <c r="C5" s="229" t="s">
        <v>128</v>
      </c>
      <c r="F5" s="168">
        <v>0.4</v>
      </c>
      <c r="G5" s="168">
        <f>F5</f>
        <v>0.4</v>
      </c>
      <c r="H5" s="168">
        <f>F5</f>
        <v>0.4</v>
      </c>
      <c r="I5" s="168">
        <f>F5</f>
        <v>0.4</v>
      </c>
    </row>
    <row r="6" spans="1:20" ht="15.75" x14ac:dyDescent="0.3">
      <c r="A6">
        <f t="shared" si="0"/>
        <v>5</v>
      </c>
      <c r="B6" s="166"/>
      <c r="C6" s="229" t="s">
        <v>129</v>
      </c>
      <c r="L6" t="str">
        <f>C4</f>
        <v xml:space="preserve">A &amp; S ENERGIE </v>
      </c>
    </row>
    <row r="7" spans="1:20" ht="15.75" x14ac:dyDescent="0.3">
      <c r="A7">
        <f t="shared" si="0"/>
        <v>6</v>
      </c>
      <c r="B7" s="166"/>
      <c r="C7" s="229" t="s">
        <v>130</v>
      </c>
    </row>
    <row r="8" spans="1:20" ht="15.75" x14ac:dyDescent="0.3">
      <c r="A8">
        <f t="shared" si="0"/>
        <v>7</v>
      </c>
      <c r="B8" s="166"/>
      <c r="C8" s="229" t="s">
        <v>131</v>
      </c>
      <c r="L8" t="str">
        <f>C5</f>
        <v>ALIX (ex. AYA)</v>
      </c>
    </row>
    <row r="9" spans="1:20" ht="15.75" x14ac:dyDescent="0.3">
      <c r="A9">
        <f t="shared" si="0"/>
        <v>8</v>
      </c>
      <c r="B9" s="166"/>
      <c r="C9" s="229" t="s">
        <v>132</v>
      </c>
      <c r="T9" s="214"/>
    </row>
    <row r="10" spans="1:20" ht="15.75" x14ac:dyDescent="0.3">
      <c r="A10">
        <f t="shared" si="0"/>
        <v>9</v>
      </c>
      <c r="B10" s="166"/>
      <c r="C10" s="229" t="s">
        <v>133</v>
      </c>
      <c r="L10" t="str">
        <f>C6</f>
        <v>ARCELORMITTAL ENERGY</v>
      </c>
    </row>
    <row r="11" spans="1:20" ht="15" customHeight="1" x14ac:dyDescent="0.3">
      <c r="A11">
        <f t="shared" si="0"/>
        <v>10</v>
      </c>
      <c r="B11" s="166"/>
      <c r="C11" s="229" t="s">
        <v>134</v>
      </c>
      <c r="E11" s="220"/>
    </row>
    <row r="12" spans="1:20" ht="15" customHeight="1" thickBot="1" x14ac:dyDescent="0.35">
      <c r="A12">
        <f t="shared" si="0"/>
        <v>11</v>
      </c>
      <c r="B12" s="166"/>
      <c r="C12" s="229" t="s">
        <v>135</v>
      </c>
      <c r="L12" t="str">
        <f>C7</f>
        <v>ASPIRAVI ENERGY</v>
      </c>
    </row>
    <row r="13" spans="1:20" ht="15" customHeight="1" x14ac:dyDescent="0.3">
      <c r="A13">
        <f t="shared" si="0"/>
        <v>12</v>
      </c>
      <c r="B13" s="166"/>
      <c r="C13" s="229" t="s">
        <v>136</v>
      </c>
      <c r="E13" s="381" t="s">
        <v>89</v>
      </c>
      <c r="F13" s="382"/>
      <c r="G13" s="382"/>
      <c r="H13" s="382"/>
      <c r="I13" s="383"/>
    </row>
    <row r="14" spans="1:20" ht="15" customHeight="1" x14ac:dyDescent="0.3">
      <c r="A14">
        <f t="shared" si="0"/>
        <v>13</v>
      </c>
      <c r="B14" s="166"/>
      <c r="C14" s="229" t="s">
        <v>137</v>
      </c>
      <c r="E14" s="384"/>
      <c r="F14" s="385"/>
      <c r="G14" s="385"/>
      <c r="H14" s="385"/>
      <c r="I14" s="386"/>
      <c r="L14" t="str">
        <f>C8</f>
        <v>AXPO BENELUX</v>
      </c>
    </row>
    <row r="15" spans="1:20" ht="15.75" x14ac:dyDescent="0.3">
      <c r="A15">
        <f t="shared" si="0"/>
        <v>14</v>
      </c>
      <c r="B15" s="166"/>
      <c r="C15" s="229" t="s">
        <v>138</v>
      </c>
      <c r="E15" s="384"/>
      <c r="F15" s="385"/>
      <c r="G15" s="385"/>
      <c r="H15" s="385"/>
      <c r="I15" s="386"/>
    </row>
    <row r="16" spans="1:20" ht="16.5" thickBot="1" x14ac:dyDescent="0.35">
      <c r="A16">
        <f t="shared" si="0"/>
        <v>15</v>
      </c>
      <c r="B16" s="166"/>
      <c r="C16" s="229" t="s">
        <v>139</v>
      </c>
      <c r="E16" s="387"/>
      <c r="F16" s="388"/>
      <c r="G16" s="388"/>
      <c r="H16" s="388"/>
      <c r="I16" s="389"/>
      <c r="L16" t="str">
        <f>C9</f>
        <v>BELGIAN ECO ENERGY (BEE)</v>
      </c>
    </row>
    <row r="17" spans="1:12" ht="15.75" x14ac:dyDescent="0.3">
      <c r="A17">
        <f t="shared" si="0"/>
        <v>16</v>
      </c>
      <c r="B17" s="166"/>
      <c r="C17" s="229" t="s">
        <v>140</v>
      </c>
    </row>
    <row r="18" spans="1:12" ht="15.75" x14ac:dyDescent="0.3">
      <c r="A18">
        <f t="shared" si="0"/>
        <v>17</v>
      </c>
      <c r="B18" s="166"/>
      <c r="C18" s="229" t="s">
        <v>141</v>
      </c>
      <c r="L18" t="str">
        <f>C10</f>
        <v xml:space="preserve">BERTEMES </v>
      </c>
    </row>
    <row r="19" spans="1:12" ht="15.75" x14ac:dyDescent="0.3">
      <c r="A19">
        <f t="shared" si="0"/>
        <v>18</v>
      </c>
      <c r="B19" s="166"/>
      <c r="C19" s="229" t="s">
        <v>113</v>
      </c>
    </row>
    <row r="20" spans="1:12" ht="15.75" x14ac:dyDescent="0.3">
      <c r="A20">
        <f t="shared" si="0"/>
        <v>19</v>
      </c>
      <c r="B20" s="166"/>
      <c r="C20" s="229" t="s">
        <v>142</v>
      </c>
      <c r="L20" t="str">
        <f>C11</f>
        <v>BESIX Power</v>
      </c>
    </row>
    <row r="21" spans="1:12" ht="15.75" x14ac:dyDescent="0.3">
      <c r="A21">
        <f t="shared" si="0"/>
        <v>20</v>
      </c>
      <c r="B21" s="166"/>
      <c r="C21" s="229" t="s">
        <v>143</v>
      </c>
    </row>
    <row r="22" spans="1:12" ht="15.75" x14ac:dyDescent="0.3">
      <c r="A22">
        <f t="shared" si="0"/>
        <v>21</v>
      </c>
      <c r="B22" s="166"/>
      <c r="C22" s="229" t="s">
        <v>144</v>
      </c>
      <c r="L22" t="str">
        <f>C12</f>
        <v>BIOWANZE</v>
      </c>
    </row>
    <row r="23" spans="1:12" ht="15.75" x14ac:dyDescent="0.3">
      <c r="A23">
        <f t="shared" si="0"/>
        <v>22</v>
      </c>
      <c r="B23" s="166"/>
      <c r="C23" s="229" t="s">
        <v>145</v>
      </c>
    </row>
    <row r="24" spans="1:12" ht="15.75" x14ac:dyDescent="0.3">
      <c r="A24">
        <f t="shared" si="0"/>
        <v>23</v>
      </c>
      <c r="B24" s="166"/>
      <c r="C24" s="229" t="s">
        <v>146</v>
      </c>
      <c r="L24" t="str">
        <f>C13</f>
        <v>BOLT ENERGIE (BOLT)</v>
      </c>
    </row>
    <row r="25" spans="1:12" ht="15.75" x14ac:dyDescent="0.3">
      <c r="A25">
        <f t="shared" si="0"/>
        <v>24</v>
      </c>
      <c r="B25" s="166"/>
      <c r="C25" s="229" t="s">
        <v>147</v>
      </c>
      <c r="E25" s="167"/>
      <c r="F25" s="169"/>
    </row>
    <row r="26" spans="1:12" ht="15.75" x14ac:dyDescent="0.3">
      <c r="A26">
        <f t="shared" si="0"/>
        <v>25</v>
      </c>
      <c r="C26" s="229" t="s">
        <v>148</v>
      </c>
      <c r="L26" t="str">
        <f>C14</f>
        <v>BURGO ENERGIA</v>
      </c>
    </row>
    <row r="27" spans="1:12" ht="15.75" x14ac:dyDescent="0.3">
      <c r="A27">
        <f t="shared" si="0"/>
        <v>26</v>
      </c>
      <c r="C27" s="229" t="s">
        <v>149</v>
      </c>
    </row>
    <row r="28" spans="1:12" ht="15.75" x14ac:dyDescent="0.3">
      <c r="A28">
        <f t="shared" si="0"/>
        <v>27</v>
      </c>
      <c r="C28" s="229" t="s">
        <v>114</v>
      </c>
      <c r="L28" t="str">
        <f>C15</f>
        <v>CALCAIRES AGRI ENERGIE</v>
      </c>
    </row>
    <row r="29" spans="1:12" ht="15.75" x14ac:dyDescent="0.3">
      <c r="A29">
        <f t="shared" si="0"/>
        <v>28</v>
      </c>
      <c r="C29" s="229" t="s">
        <v>150</v>
      </c>
    </row>
    <row r="30" spans="1:12" ht="15.75" x14ac:dyDescent="0.3">
      <c r="A30">
        <f t="shared" si="0"/>
        <v>29</v>
      </c>
      <c r="C30" s="229" t="s">
        <v>151</v>
      </c>
      <c r="L30" t="str">
        <f>C16</f>
        <v>CHU DINANT GODINNE St ELISABETH-UCL-NAMUR</v>
      </c>
    </row>
    <row r="31" spans="1:12" ht="15.75" x14ac:dyDescent="0.3">
      <c r="A31">
        <f t="shared" si="0"/>
        <v>30</v>
      </c>
      <c r="C31" s="229" t="s">
        <v>115</v>
      </c>
    </row>
    <row r="32" spans="1:12" ht="15.75" x14ac:dyDescent="0.3">
      <c r="A32">
        <f t="shared" si="0"/>
        <v>31</v>
      </c>
      <c r="C32" s="229" t="s">
        <v>152</v>
      </c>
      <c r="I32" s="170"/>
      <c r="J32" s="156"/>
      <c r="K32" s="156"/>
      <c r="L32" t="str">
        <f>C17</f>
        <v>COCITER</v>
      </c>
    </row>
    <row r="33" spans="1:12" ht="15.75" x14ac:dyDescent="0.3">
      <c r="A33">
        <f t="shared" si="0"/>
        <v>32</v>
      </c>
      <c r="B33" s="166"/>
      <c r="C33" s="229" t="s">
        <v>153</v>
      </c>
    </row>
    <row r="34" spans="1:12" ht="15.75" x14ac:dyDescent="0.3">
      <c r="A34">
        <f t="shared" si="0"/>
        <v>33</v>
      </c>
      <c r="B34" s="166"/>
      <c r="C34" s="229" t="s">
        <v>116</v>
      </c>
      <c r="L34" t="str">
        <f>C18</f>
        <v>COGENPAC BELGIUM</v>
      </c>
    </row>
    <row r="35" spans="1:12" ht="15" customHeight="1" x14ac:dyDescent="0.3">
      <c r="A35">
        <f t="shared" si="0"/>
        <v>34</v>
      </c>
      <c r="B35" s="166"/>
      <c r="C35" s="229" t="s">
        <v>154</v>
      </c>
      <c r="D35" s="169"/>
      <c r="E35" s="380"/>
      <c r="F35" s="380"/>
      <c r="G35" s="380"/>
      <c r="H35" s="380"/>
    </row>
    <row r="36" spans="1:12" ht="15.75" x14ac:dyDescent="0.3">
      <c r="A36">
        <f t="shared" si="0"/>
        <v>35</v>
      </c>
      <c r="C36" s="229" t="s">
        <v>155</v>
      </c>
      <c r="D36" s="169"/>
      <c r="E36" s="380"/>
      <c r="F36" s="380"/>
      <c r="G36" s="380"/>
      <c r="H36" s="380"/>
      <c r="L36" t="str">
        <f>C19</f>
        <v>DANSKE COMMODITIES A/S</v>
      </c>
    </row>
    <row r="37" spans="1:12" ht="15.75" x14ac:dyDescent="0.3">
      <c r="A37">
        <f t="shared" si="0"/>
        <v>36</v>
      </c>
      <c r="C37" s="229" t="s">
        <v>156</v>
      </c>
    </row>
    <row r="38" spans="1:12" ht="15.75" x14ac:dyDescent="0.3">
      <c r="A38">
        <f t="shared" si="0"/>
        <v>37</v>
      </c>
      <c r="C38" s="229" t="s">
        <v>157</v>
      </c>
      <c r="L38" t="str">
        <f>C20</f>
        <v>DATS 24</v>
      </c>
    </row>
    <row r="39" spans="1:12" ht="15.75" x14ac:dyDescent="0.3">
      <c r="A39">
        <f t="shared" si="0"/>
        <v>38</v>
      </c>
      <c r="C39" s="229" t="s">
        <v>158</v>
      </c>
    </row>
    <row r="40" spans="1:12" ht="15.75" x14ac:dyDescent="0.3">
      <c r="A40">
        <f t="shared" si="0"/>
        <v>39</v>
      </c>
      <c r="C40" s="229" t="s">
        <v>159</v>
      </c>
      <c r="E40" s="213"/>
      <c r="F40" s="213"/>
      <c r="G40" s="213"/>
      <c r="H40" s="213"/>
      <c r="L40" t="str">
        <f>C21</f>
        <v xml:space="preserve">ECOFIX GAZ &amp; POWER </v>
      </c>
    </row>
    <row r="41" spans="1:12" ht="15.75" x14ac:dyDescent="0.3">
      <c r="A41">
        <f t="shared" si="0"/>
        <v>40</v>
      </c>
      <c r="C41" s="229" t="s">
        <v>160</v>
      </c>
      <c r="E41" s="213"/>
      <c r="F41" s="213"/>
      <c r="G41" s="213"/>
      <c r="H41" s="213"/>
    </row>
    <row r="42" spans="1:12" ht="15.75" x14ac:dyDescent="0.3">
      <c r="A42">
        <f t="shared" si="0"/>
        <v>41</v>
      </c>
      <c r="C42" s="229" t="s">
        <v>161</v>
      </c>
      <c r="F42" s="213"/>
      <c r="G42" s="213"/>
      <c r="H42" s="213"/>
      <c r="L42" t="str">
        <f>C22</f>
        <v>ECOPOWER</v>
      </c>
    </row>
    <row r="43" spans="1:12" ht="15" customHeight="1" x14ac:dyDescent="0.3">
      <c r="A43">
        <f t="shared" si="0"/>
        <v>42</v>
      </c>
      <c r="C43" s="229" t="s">
        <v>162</v>
      </c>
      <c r="E43" s="215"/>
      <c r="F43" s="215"/>
      <c r="G43" s="215"/>
      <c r="H43" s="215"/>
    </row>
    <row r="44" spans="1:12" ht="15.75" x14ac:dyDescent="0.3">
      <c r="A44">
        <f t="shared" si="0"/>
        <v>43</v>
      </c>
      <c r="C44" s="229" t="s">
        <v>163</v>
      </c>
      <c r="E44" s="215"/>
      <c r="F44" s="215"/>
      <c r="G44" s="215"/>
      <c r="H44" s="215"/>
      <c r="L44" t="str">
        <f>C23</f>
        <v>ELECTRABEL (ENGIE)</v>
      </c>
    </row>
    <row r="45" spans="1:12" ht="15.75" x14ac:dyDescent="0.3">
      <c r="A45">
        <f t="shared" si="0"/>
        <v>44</v>
      </c>
      <c r="C45" s="229" t="s">
        <v>164</v>
      </c>
      <c r="E45" s="213"/>
      <c r="F45" s="215"/>
      <c r="G45" s="215"/>
      <c r="H45" s="215"/>
    </row>
    <row r="46" spans="1:12" ht="15.75" x14ac:dyDescent="0.3">
      <c r="A46">
        <f t="shared" si="0"/>
        <v>45</v>
      </c>
      <c r="C46" s="229" t="s">
        <v>165</v>
      </c>
      <c r="E46" s="213"/>
      <c r="L46" t="str">
        <f>C24</f>
        <v>ELINDUS</v>
      </c>
    </row>
    <row r="47" spans="1:12" ht="15.75" x14ac:dyDescent="0.3">
      <c r="A47">
        <f t="shared" si="0"/>
        <v>46</v>
      </c>
      <c r="C47" s="229" t="s">
        <v>166</v>
      </c>
    </row>
    <row r="48" spans="1:12" ht="15.75" x14ac:dyDescent="0.3">
      <c r="A48">
        <f t="shared" si="0"/>
        <v>47</v>
      </c>
      <c r="C48" s="229" t="s">
        <v>167</v>
      </c>
      <c r="L48" t="str">
        <f>C25</f>
        <v>ENECO BELGIUM</v>
      </c>
    </row>
    <row r="49" spans="1:12" ht="15.75" x14ac:dyDescent="0.3">
      <c r="A49">
        <f t="shared" si="0"/>
        <v>48</v>
      </c>
      <c r="C49" s="229" t="s">
        <v>168</v>
      </c>
    </row>
    <row r="50" spans="1:12" ht="15.75" x14ac:dyDescent="0.3">
      <c r="A50">
        <f t="shared" si="0"/>
        <v>49</v>
      </c>
      <c r="C50" s="229" t="s">
        <v>169</v>
      </c>
      <c r="L50" t="str">
        <f>C26</f>
        <v>ENERDEAL SOLAR Invest II SA</v>
      </c>
    </row>
    <row r="51" spans="1:12" ht="15.75" x14ac:dyDescent="0.3">
      <c r="A51">
        <f t="shared" si="0"/>
        <v>50</v>
      </c>
      <c r="C51" s="229" t="s">
        <v>117</v>
      </c>
    </row>
    <row r="52" spans="1:12" ht="15.75" x14ac:dyDescent="0.3">
      <c r="A52">
        <f t="shared" si="0"/>
        <v>51</v>
      </c>
      <c r="C52" s="229" t="s">
        <v>170</v>
      </c>
      <c r="L52" t="str">
        <f>C27</f>
        <v>ENERGIE.BE</v>
      </c>
    </row>
    <row r="53" spans="1:12" ht="15.75" x14ac:dyDescent="0.3">
      <c r="A53">
        <f t="shared" si="0"/>
        <v>52</v>
      </c>
      <c r="C53" s="229" t="s">
        <v>171</v>
      </c>
    </row>
    <row r="54" spans="1:12" ht="15.75" x14ac:dyDescent="0.3">
      <c r="A54">
        <f t="shared" si="0"/>
        <v>53</v>
      </c>
      <c r="C54" s="229" t="s">
        <v>172</v>
      </c>
      <c r="L54" t="str">
        <f>C28</f>
        <v>ENERGY CLUSTER SA</v>
      </c>
    </row>
    <row r="55" spans="1:12" ht="15.75" x14ac:dyDescent="0.3">
      <c r="A55">
        <f t="shared" si="0"/>
        <v>54</v>
      </c>
      <c r="C55" s="229" t="s">
        <v>173</v>
      </c>
    </row>
    <row r="56" spans="1:12" ht="15.75" x14ac:dyDescent="0.3">
      <c r="A56">
        <f t="shared" si="0"/>
        <v>55</v>
      </c>
      <c r="C56" s="229" t="s">
        <v>118</v>
      </c>
      <c r="L56" t="str">
        <f>C29</f>
        <v xml:space="preserve">ENERGYVISION </v>
      </c>
    </row>
    <row r="57" spans="1:12" ht="15.75" x14ac:dyDescent="0.3">
      <c r="A57">
        <f t="shared" si="0"/>
        <v>56</v>
      </c>
      <c r="C57" s="229" t="s">
        <v>174</v>
      </c>
    </row>
    <row r="58" spans="1:12" ht="15.75" x14ac:dyDescent="0.3">
      <c r="A58">
        <f t="shared" si="0"/>
        <v>57</v>
      </c>
      <c r="C58" s="229" t="s">
        <v>175</v>
      </c>
      <c r="L58" t="str">
        <f>C30</f>
        <v xml:space="preserve">ENGIE SUN4BUSINESS </v>
      </c>
    </row>
    <row r="59" spans="1:12" ht="15.75" x14ac:dyDescent="0.3">
      <c r="A59">
        <f t="shared" si="0"/>
        <v>58</v>
      </c>
      <c r="C59" s="229" t="s">
        <v>176</v>
      </c>
    </row>
    <row r="60" spans="1:12" ht="15.75" x14ac:dyDescent="0.3">
      <c r="A60">
        <f t="shared" si="0"/>
        <v>59</v>
      </c>
      <c r="C60" s="229" t="s">
        <v>177</v>
      </c>
      <c r="L60" t="str">
        <f>C31</f>
        <v>ENI SpA</v>
      </c>
    </row>
    <row r="61" spans="1:12" ht="15.75" x14ac:dyDescent="0.3">
      <c r="A61">
        <f t="shared" si="0"/>
        <v>60</v>
      </c>
      <c r="C61" s="229" t="s">
        <v>119</v>
      </c>
    </row>
    <row r="62" spans="1:12" ht="15.75" x14ac:dyDescent="0.3">
      <c r="A62">
        <f t="shared" si="0"/>
        <v>61</v>
      </c>
      <c r="C62" s="229" t="s">
        <v>120</v>
      </c>
      <c r="L62" t="str">
        <f>C32</f>
        <v>ENWYSE BV (ex. SLIM MET ENERGIE BELGIË BV)</v>
      </c>
    </row>
    <row r="63" spans="1:12" ht="15.75" x14ac:dyDescent="0.3">
      <c r="A63">
        <f t="shared" si="0"/>
        <v>62</v>
      </c>
      <c r="C63" s="229" t="s">
        <v>178</v>
      </c>
    </row>
    <row r="64" spans="1:12" ht="15.75" x14ac:dyDescent="0.3">
      <c r="A64">
        <f t="shared" si="0"/>
        <v>63</v>
      </c>
      <c r="C64" s="229" t="s">
        <v>179</v>
      </c>
      <c r="L64" t="str">
        <f>C33</f>
        <v>EOLY</v>
      </c>
    </row>
    <row r="65" spans="1:12" ht="15.75" x14ac:dyDescent="0.3">
      <c r="A65">
        <f t="shared" si="0"/>
        <v>64</v>
      </c>
      <c r="C65" s="229" t="s">
        <v>180</v>
      </c>
    </row>
    <row r="66" spans="1:12" ht="15.75" x14ac:dyDescent="0.3">
      <c r="A66">
        <f t="shared" si="0"/>
        <v>65</v>
      </c>
      <c r="C66" s="229" t="s">
        <v>181</v>
      </c>
      <c r="L66" t="str">
        <f>C34</f>
        <v>FAIRWIND SA</v>
      </c>
    </row>
    <row r="67" spans="1:12" ht="15.75" x14ac:dyDescent="0.3">
      <c r="A67">
        <f t="shared" si="0"/>
        <v>66</v>
      </c>
      <c r="C67" s="229"/>
    </row>
    <row r="68" spans="1:12" ht="15.75" x14ac:dyDescent="0.3">
      <c r="A68">
        <f t="shared" ref="A68:A74" si="2">A67+1</f>
        <v>67</v>
      </c>
      <c r="C68" s="229"/>
      <c r="L68" t="str">
        <f>C35</f>
        <v>GETEC ENERGIE</v>
      </c>
    </row>
    <row r="69" spans="1:12" ht="15.75" x14ac:dyDescent="0.3">
      <c r="A69">
        <f t="shared" si="2"/>
        <v>68</v>
      </c>
      <c r="C69" s="229"/>
    </row>
    <row r="70" spans="1:12" ht="15.75" x14ac:dyDescent="0.3">
      <c r="A70">
        <f t="shared" si="2"/>
        <v>69</v>
      </c>
      <c r="C70" s="229"/>
      <c r="L70" t="str">
        <f>C36</f>
        <v>GREEN BELGIAN ENVIRONMENTAL SOLUTIONS  (GBES)</v>
      </c>
    </row>
    <row r="71" spans="1:12" ht="15.75" x14ac:dyDescent="0.3">
      <c r="A71">
        <f t="shared" si="2"/>
        <v>70</v>
      </c>
      <c r="C71" s="229"/>
    </row>
    <row r="72" spans="1:12" ht="15.75" x14ac:dyDescent="0.3">
      <c r="A72">
        <f t="shared" si="2"/>
        <v>71</v>
      </c>
      <c r="C72" s="229"/>
      <c r="L72" t="str">
        <f>C37</f>
        <v>GREEN ENERGY SOLUTIONS INVEST  (GES)</v>
      </c>
    </row>
    <row r="73" spans="1:12" ht="15.75" x14ac:dyDescent="0.3">
      <c r="A73">
        <f t="shared" si="2"/>
        <v>72</v>
      </c>
      <c r="C73" s="229"/>
    </row>
    <row r="74" spans="1:12" ht="15.75" x14ac:dyDescent="0.3">
      <c r="A74">
        <f t="shared" si="2"/>
        <v>73</v>
      </c>
      <c r="C74" s="229"/>
      <c r="L74" t="str">
        <f>C38</f>
        <v>GREEN FOR POWER  (ex. HELIOS)</v>
      </c>
    </row>
    <row r="76" spans="1:12" x14ac:dyDescent="0.3">
      <c r="L76" t="str">
        <f>C39</f>
        <v>GREEN4POWER</v>
      </c>
    </row>
    <row r="78" spans="1:12" x14ac:dyDescent="0.3">
      <c r="L78" t="str">
        <f>C40</f>
        <v>Gridlink SA</v>
      </c>
    </row>
    <row r="80" spans="1:12" x14ac:dyDescent="0.3">
      <c r="L80" t="str">
        <f>C41</f>
        <v>Ile solaire du Perlonjour</v>
      </c>
    </row>
    <row r="82" spans="12:12" x14ac:dyDescent="0.3">
      <c r="L82" t="str">
        <f>C42</f>
        <v>L'Oréal Libramont SA</v>
      </c>
    </row>
    <row r="84" spans="12:12" x14ac:dyDescent="0.3">
      <c r="L84" t="str">
        <f>C43</f>
        <v>LUMINUS</v>
      </c>
    </row>
    <row r="86" spans="12:12" x14ac:dyDescent="0.3">
      <c r="L86" t="str">
        <f>C44</f>
        <v>MYPOWER</v>
      </c>
    </row>
    <row r="88" spans="12:12" x14ac:dyDescent="0.3">
      <c r="L88" t="str">
        <f>C45</f>
        <v>NEXT KRAFTWERKE GmBH</v>
      </c>
    </row>
    <row r="90" spans="12:12" x14ac:dyDescent="0.3">
      <c r="L90" t="str">
        <f>C46</f>
        <v>OCTA+ ENERGIE</v>
      </c>
    </row>
    <row r="92" spans="12:12" x14ac:dyDescent="0.3">
      <c r="L92" t="str">
        <f>C47</f>
        <v>POWER ONLINE (ex. MEGA)</v>
      </c>
    </row>
    <row r="94" spans="12:12" x14ac:dyDescent="0.3">
      <c r="L94" t="str">
        <f>C48</f>
        <v>RABOTAGE ET SECHAGE DU BOIS  (RSB)</v>
      </c>
    </row>
    <row r="96" spans="12:12" x14ac:dyDescent="0.3">
      <c r="L96" t="str">
        <f>C49</f>
        <v>RWE SUPPLY&amp;TRADING</v>
      </c>
    </row>
    <row r="98" spans="12:12" x14ac:dyDescent="0.3">
      <c r="L98" t="str">
        <f>C50</f>
        <v>SCHOLT ENERGY NV (ex. SCHOLT ENERGY CONTROL NV)</v>
      </c>
    </row>
    <row r="100" spans="12:12" x14ac:dyDescent="0.3">
      <c r="L100" t="str">
        <f>C51</f>
        <v>SKYSIX SA</v>
      </c>
    </row>
    <row r="102" spans="12:12" x14ac:dyDescent="0.3">
      <c r="L102" t="str">
        <f>C52</f>
        <v>SKYSUN 2 SRL</v>
      </c>
    </row>
    <row r="104" spans="12:12" x14ac:dyDescent="0.3">
      <c r="L104" t="str">
        <f>C53</f>
        <v>SOCIETE EUROPEENNE DE GESTION DE L'ENERGIE (SEGE)</v>
      </c>
    </row>
    <row r="106" spans="12:12" x14ac:dyDescent="0.3">
      <c r="L106" t="str">
        <f>C54</f>
        <v>SOLAR ROOF BE SA (ex. WEERTS ENERGY SA)</v>
      </c>
    </row>
    <row r="108" spans="12:12" x14ac:dyDescent="0.3">
      <c r="L108" t="str">
        <f>C55</f>
        <v>SOLARBUILD SRL (ex. ENERGYVISION)</v>
      </c>
    </row>
    <row r="110" spans="12:12" x14ac:dyDescent="0.3">
      <c r="L110" t="str">
        <f>C56</f>
        <v>TOTAL DIRECT ENERGIE SA</v>
      </c>
    </row>
    <row r="112" spans="12:12" x14ac:dyDescent="0.3">
      <c r="L112" t="str">
        <f>C57</f>
        <v xml:space="preserve">TOTALENERGIES GAS &amp; POWER WESTERN EUROPE (ex. TOTAL GAS &amp; POWER BELGIUM) </v>
      </c>
    </row>
    <row r="114" spans="12:12" x14ac:dyDescent="0.3">
      <c r="L114" t="str">
        <f>C58</f>
        <v>TOTALENERGIES POWER &amp; GAS BELGIUM (ex. LAMPIRIS)</v>
      </c>
    </row>
    <row r="116" spans="12:12" x14ac:dyDescent="0.3">
      <c r="L116" t="str">
        <f>C59</f>
        <v xml:space="preserve">TOTALENERGIES RENEWABLES DG BELGIUM ASSETCO 1 </v>
      </c>
    </row>
    <row r="118" spans="12:12" x14ac:dyDescent="0.3">
      <c r="L118" t="str">
        <f>C60</f>
        <v>TREVION</v>
      </c>
    </row>
    <row r="120" spans="12:12" x14ac:dyDescent="0.3">
      <c r="L120" t="str">
        <f>C61</f>
        <v>UKKO ENERGY SA</v>
      </c>
    </row>
    <row r="122" spans="12:12" x14ac:dyDescent="0.3">
      <c r="L122" t="str">
        <f>+C62</f>
        <v>VENTIS SA</v>
      </c>
    </row>
    <row r="124" spans="12:12" x14ac:dyDescent="0.3">
      <c r="L124" t="str">
        <f>+C63</f>
        <v xml:space="preserve">VENTS D'HOUYET </v>
      </c>
    </row>
    <row r="126" spans="12:12" x14ac:dyDescent="0.3">
      <c r="L126" t="str">
        <f>+C64</f>
        <v>VLAAMS ENERGIEBEDRIJF</v>
      </c>
    </row>
    <row r="128" spans="12:12" x14ac:dyDescent="0.3">
      <c r="L128" t="str">
        <f>+C65</f>
        <v>WEERTS LOGISTIC PARK BER 1</v>
      </c>
    </row>
    <row r="130" spans="12:12" x14ac:dyDescent="0.3">
      <c r="L130" t="str">
        <f>+C66</f>
        <v xml:space="preserve">YUSO                                                                                        </v>
      </c>
    </row>
  </sheetData>
  <sortState xmlns:xlrd2="http://schemas.microsoft.com/office/spreadsheetml/2017/richdata2" ref="C2:C53">
    <sortCondition ref="C2:C53"/>
  </sortState>
  <mergeCells count="3">
    <mergeCell ref="F1:I1"/>
    <mergeCell ref="E35:H36"/>
    <mergeCell ref="E13:I16"/>
  </mergeCells>
  <phoneticPr fontId="4" type="noConversion"/>
  <pageMargins left="0.39370078740157483" right="0.35433070866141736" top="0.59055118110236227" bottom="0.6692913385826772" header="0.51181102362204722" footer="0.31496062992125984"/>
  <pageSetup paperSize="9" scale="47" orientation="landscape" r:id="rId1"/>
  <headerFooter alignWithMargins="0">
    <oddFooter>&amp;L04/2019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e29cdf2-ffe0-4698-879b-fd25dc5e093f">
      <Terms xmlns="http://schemas.microsoft.com/office/infopath/2007/PartnerControls"/>
    </lcf76f155ced4ddcb4097134ff3c332f>
    <Comment xmlns="2e29cdf2-ffe0-4698-879b-fd25dc5e093f" xsi:nil="true"/>
    <HideFromDelve xmlns="ad1b1489-0614-4ccd-af10-3eb8cb4407a3">false</HideFromDelve>
    <TaxCatchAll xmlns="09278d32-0650-4b18-af85-79262d9789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42F7EF15623F40809A6854BFD6A084" ma:contentTypeVersion="20" ma:contentTypeDescription="Create a new document." ma:contentTypeScope="" ma:versionID="ee8d54d1faffadb92738e9f50dceb4c3">
  <xsd:schema xmlns:xsd="http://www.w3.org/2001/XMLSchema" xmlns:xs="http://www.w3.org/2001/XMLSchema" xmlns:p="http://schemas.microsoft.com/office/2006/metadata/properties" xmlns:ns2="2e29cdf2-ffe0-4698-879b-fd25dc5e093f" xmlns:ns3="ad1b1489-0614-4ccd-af10-3eb8cb4407a3" xmlns:ns4="09278d32-0650-4b18-af85-79262d978988" targetNamespace="http://schemas.microsoft.com/office/2006/metadata/properties" ma:root="true" ma:fieldsID="0297efdf17aa5575b1e4f70737c83b41" ns2:_="" ns3:_="" ns4:_="">
    <xsd:import namespace="2e29cdf2-ffe0-4698-879b-fd25dc5e093f"/>
    <xsd:import namespace="ad1b1489-0614-4ccd-af10-3eb8cb4407a3"/>
    <xsd:import namespace="09278d32-0650-4b18-af85-79262d97898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HideFromDelve"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Comment"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9cdf2-ffe0-4698-879b-fd25dc5e0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2adc4a-80e2-451e-aed1-639643a83f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mment" ma:index="26" nillable="true" ma:displayName="Comment" ma:format="Dropdown" ma:internalName="Comment">
      <xsd:simpleType>
        <xsd:restriction base="dms:Text">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1b1489-0614-4ccd-af10-3eb8cb4407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HideFromDelve" ma:index="12" nillable="true" ma:displayName="HideFromDelve" ma:default="True" ma:internalName="HideFromDel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278d32-0650-4b18-af85-79262d97898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84965e4-3b8c-40b7-b8e2-e5da720a6fc9}" ma:internalName="TaxCatchAll" ma:showField="CatchAllData" ma:web="ad1b1489-0614-4ccd-af10-3eb8cb4407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07953-4B63-4879-8618-8ABF7F082DC9}">
  <ds:schemaRef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2c3c0390-22f4-4d9a-839c-a17f61223771"/>
    <ds:schemaRef ds:uri="http://purl.org/dc/dcmitype/"/>
    <ds:schemaRef ds:uri="75bc4708-8dad-45d1-adcc-e796df89488e"/>
    <ds:schemaRef ds:uri="http://purl.org/dc/terms/"/>
    <ds:schemaRef ds:uri="http://purl.org/dc/elements/1.1/"/>
    <ds:schemaRef ds:uri="2e29cdf2-ffe0-4698-879b-fd25dc5e093f"/>
    <ds:schemaRef ds:uri="ad1b1489-0614-4ccd-af10-3eb8cb4407a3"/>
    <ds:schemaRef ds:uri="09278d32-0650-4b18-af85-79262d978988"/>
  </ds:schemaRefs>
</ds:datastoreItem>
</file>

<file path=customXml/itemProps2.xml><?xml version="1.0" encoding="utf-8"?>
<ds:datastoreItem xmlns:ds="http://schemas.openxmlformats.org/officeDocument/2006/customXml" ds:itemID="{99DE1935-DBE1-4F58-9803-258687709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9cdf2-ffe0-4698-879b-fd25dc5e093f"/>
    <ds:schemaRef ds:uri="ad1b1489-0614-4ccd-af10-3eb8cb4407a3"/>
    <ds:schemaRef ds:uri="09278d32-0650-4b18-af85-79262d978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EB3DE7-74F3-4618-8BA4-85834D702C01}">
  <ds:schemaRefs>
    <ds:schemaRef ds:uri="http://schemas.microsoft.com/sharepoint/v3/contenttype/forms"/>
  </ds:schemaRefs>
</ds:datastoreItem>
</file>

<file path=docMetadata/LabelInfo.xml><?xml version="1.0" encoding="utf-8"?>
<clbl:labelList xmlns:clbl="http://schemas.microsoft.com/office/2020/mipLabelMetadata">
  <clbl:label id="{37cd273a-1cec-4aae-a297-41480ea54f8d}" enabled="0" method="" siteId="{37cd273a-1cec-4aae-a297-41480ea54f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entete électricité</vt:lpstr>
      <vt:lpstr>personnes de contact</vt:lpstr>
      <vt:lpstr>TAB 1 - clients fournisseurs</vt:lpstr>
      <vt:lpstr>TAB 2-3 - GRD et CV</vt:lpstr>
      <vt:lpstr>TAB 4 - les switches</vt:lpstr>
      <vt:lpstr>TAB 5 - remarques</vt:lpstr>
      <vt:lpstr>TAB 6-Conso propre fournisseurs</vt:lpstr>
      <vt:lpstr>paramètres</vt:lpstr>
      <vt:lpstr>'TAB 1 - clients fournisseurs'!Impression_des_titres</vt:lpstr>
      <vt:lpstr>'TAB 6-Conso propre fournisseurs'!Impression_des_titres</vt:lpstr>
      <vt:lpstr>'entete électricité'!Zone_d_impression</vt:lpstr>
      <vt:lpstr>paramètres!Zone_d_impression</vt:lpstr>
      <vt:lpstr>'personnes de contact'!Zone_d_impression</vt:lpstr>
      <vt:lpstr>'TAB 1 - clients fournisseurs'!Zone_d_impression</vt:lpstr>
      <vt:lpstr>'TAB 2-3 - GRD et CV'!Zone_d_impression</vt:lpstr>
      <vt:lpstr>'TAB 6-Conso propre fournisseurs'!Zone_d_impression</vt:lpstr>
    </vt:vector>
  </TitlesOfParts>
  <Company>CWaPE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gnae</dc:creator>
  <cp:lastModifiedBy>BURGRAFF Vanessa</cp:lastModifiedBy>
  <cp:lastPrinted>2024-08-01T08:18:44Z</cp:lastPrinted>
  <dcterms:created xsi:type="dcterms:W3CDTF">2004-11-24T10:44:18Z</dcterms:created>
  <dcterms:modified xsi:type="dcterms:W3CDTF">2026-03-02T14:12:14Z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2021-09-15T07:02:34Z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bc428d0e-e256-4080-87ef-fcbe21b6386f</vt:lpwstr>
  </property>
  <property fmtid="{D5CDD505-2E9C-101B-9397-08002B2CF9AE}" pid="8" name="MSIP_Label_e72a09c5-6e26-4737-a926-47ef1ab198ae_ContentBits">
    <vt:lpwstr>8</vt:lpwstr>
  </property>
  <property fmtid="{D5CDD505-2E9C-101B-9397-08002B2CF9AE}" pid="9" name="ContentTypeId">
    <vt:lpwstr>0x010100EF5F8DC96F8BEB49A22A4F6D65169DE4</vt:lpwstr>
  </property>
  <property fmtid="{D5CDD505-2E9C-101B-9397-08002B2CF9AE}" pid="10" name="MediaServiceImageTags">
    <vt:lpwstr/>
  </property>
</Properties>
</file>