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pirotechbe.sharepoint.com/sites/Expert_CC2/Documents partages/CC_RapportsAudit-Analyses/Ass Tech/Methodologie et templates/AuditSuivi/"/>
    </mc:Choice>
  </mc:AlternateContent>
  <xr:revisionPtr revIDLastSave="90" documentId="8_{C97F790A-5483-4643-88B8-2A797128F107}" xr6:coauthVersionLast="47" xr6:coauthVersionMax="47" xr10:uidLastSave="{258F9D1D-AC40-4CB0-A567-AF8A803C083F}"/>
  <bookViews>
    <workbookView xWindow="28680" yWindow="-120" windowWidth="29040" windowHeight="15720" tabRatio="517" activeTab="1" xr2:uid="{A434A138-5E15-493B-B937-3E2AE7A59378}"/>
  </bookViews>
  <sheets>
    <sheet name="Entête " sheetId="3" r:id="rId1"/>
    <sheet name="A lire" sheetId="9" r:id="rId2"/>
    <sheet name="VecteursIN" sheetId="7" r:id="rId3"/>
    <sheet name="Usages" sheetId="6" r:id="rId4"/>
    <sheet name="AA" sheetId="4" r:id="rId5"/>
    <sheet name="Résultats_Indices" sheetId="11" r:id="rId6"/>
    <sheet name="Résultats_Pistes" sheetId="14" r:id="rId7"/>
    <sheet name="Paramètres" sheetId="12" state="hidden" r:id="rId8"/>
  </sheets>
  <externalReferences>
    <externalReference r:id="rId9"/>
  </externalReferences>
  <definedNames>
    <definedName name="___PP9">#REF!</definedName>
    <definedName name="__PP9">#REF!</definedName>
    <definedName name="_xlnm._FilterDatabase" localSheetId="4" hidden="1">AA!$A$4:$AI$24</definedName>
    <definedName name="_PP9">#REF!</definedName>
    <definedName name="_xlnm.Database" localSheetId="4">#REF!</definedName>
    <definedName name="_xlnm.Database" localSheetId="2">#REF!</definedName>
    <definedName name="_xlnm.Database">#REF!</definedName>
    <definedName name="COM_25">#REF!</definedName>
    <definedName name="COM_29">#REF!</definedName>
    <definedName name="EDI_10">#REF!</definedName>
    <definedName name="EDI_8">#REF!</definedName>
    <definedName name="EDI_9">#REF!</definedName>
    <definedName name="EGla_11">#REF!</definedName>
    <definedName name="Epsilon">#REF!</definedName>
    <definedName name="GEN_4">#REF!</definedName>
    <definedName name="GEN_5">#REF!</definedName>
    <definedName name="GrondLambda" localSheetId="4">#REF!</definedName>
    <definedName name="GrondLambda" localSheetId="2">[1]Constantes0!$B$2</definedName>
    <definedName name="GrondLambda">#REF!</definedName>
    <definedName name="GrondwaterfactorGw" localSheetId="4">#REF!</definedName>
    <definedName name="GrondwaterfactorGw" localSheetId="2">[1]Constantes0!$B$3</definedName>
    <definedName name="GrondwaterfactorGw">#REF!</definedName>
    <definedName name="_xlnm.Print_Titles" localSheetId="4">#REF!</definedName>
    <definedName name="_xlnm.Print_Titles" localSheetId="2">#REF!</definedName>
    <definedName name="_xlnm.Print_Titles">#REF!</definedName>
    <definedName name="JparCal">#REF!</definedName>
    <definedName name="NomClient">#REF!</definedName>
    <definedName name="PRIX">#REF!</definedName>
    <definedName name="qry_Export_Efficience">#REF!</definedName>
    <definedName name="qry_Export_EfficienceCO2">#REF!</definedName>
    <definedName name="Sigma">#REF!</definedName>
    <definedName name="table" localSheetId="4">#REF!</definedName>
    <definedName name="table" localSheetId="2">[1]Constantes!$A$8:$A$9</definedName>
    <definedName name="table">#REF!</definedName>
    <definedName name="TCONSCh" localSheetId="4">#REF!</definedName>
    <definedName name="TCONSCh" localSheetId="2">#REF!</definedName>
    <definedName name="TCONSCh">#REF!</definedName>
    <definedName name="TCONSFd" localSheetId="4">#REF!</definedName>
    <definedName name="TCONSFd" localSheetId="2">#REF!</definedName>
    <definedName name="TCONSFd">#REF!</definedName>
    <definedName name="Touinon" localSheetId="4">#REF!</definedName>
    <definedName name="Touinon" localSheetId="2">[1]Constantes!$A$8:$B$9</definedName>
    <definedName name="Touinon">#REF!</definedName>
    <definedName name="WeerstandRse" localSheetId="4">#REF!</definedName>
    <definedName name="WeerstandRse" localSheetId="2">[1]Constantes0!$B$5</definedName>
    <definedName name="WeerstandRse">#REF!</definedName>
    <definedName name="WeerstandRsi" localSheetId="4">#REF!</definedName>
    <definedName name="WeerstandRsi" localSheetId="2">[1]Constantes0!$B$4</definedName>
    <definedName name="WeerstandRsi">#REF!</definedName>
    <definedName name="ZéroAbs">#REF!</definedName>
    <definedName name="_xlnm.Print_Area" localSheetId="0">'Entête '!$A$1:$F$30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4" l="1"/>
  <c r="G3" i="14" s="1"/>
  <c r="H3" i="14" s="1"/>
  <c r="I3" i="14" s="1"/>
  <c r="J3" i="14" s="1"/>
  <c r="K3" i="14" s="1"/>
  <c r="L3" i="14" s="1"/>
  <c r="F4" i="14"/>
  <c r="G4" i="14" s="1"/>
  <c r="H4" i="14" s="1"/>
  <c r="I4" i="14" s="1"/>
  <c r="J4" i="14" s="1"/>
  <c r="K4" i="14" s="1"/>
  <c r="L4" i="14" s="1"/>
  <c r="F5" i="14"/>
  <c r="G5" i="14" s="1"/>
  <c r="H5" i="14" s="1"/>
  <c r="I5" i="14" s="1"/>
  <c r="J5" i="14" s="1"/>
  <c r="K5" i="14" s="1"/>
  <c r="L5" i="14" s="1"/>
  <c r="E5" i="14"/>
  <c r="E4" i="14"/>
  <c r="E3" i="14"/>
  <c r="Q2" i="12" l="1"/>
  <c r="C9" i="7" l="1"/>
  <c r="C17" i="11"/>
  <c r="C13" i="11"/>
  <c r="K17" i="11"/>
  <c r="J17" i="11"/>
  <c r="I17" i="11"/>
  <c r="H17" i="11"/>
  <c r="G17" i="11"/>
  <c r="F17" i="11"/>
  <c r="E17" i="11"/>
  <c r="D17" i="11"/>
  <c r="K13" i="11"/>
  <c r="J13" i="11"/>
  <c r="J4" i="11" s="1"/>
  <c r="I13" i="11"/>
  <c r="H13" i="11"/>
  <c r="H4" i="11" s="1"/>
  <c r="G13" i="11"/>
  <c r="F13" i="11"/>
  <c r="E13" i="11"/>
  <c r="E4" i="11" s="1"/>
  <c r="D13" i="11"/>
  <c r="D4" i="11"/>
  <c r="L10" i="14"/>
  <c r="K10" i="14"/>
  <c r="J10" i="14"/>
  <c r="I10" i="14"/>
  <c r="H10" i="14"/>
  <c r="G10" i="14"/>
  <c r="F10" i="14"/>
  <c r="E10" i="14"/>
  <c r="D10" i="14"/>
  <c r="I4" i="11"/>
  <c r="K4" i="11"/>
  <c r="F4" i="11"/>
  <c r="G4" i="11"/>
  <c r="U9" i="7"/>
  <c r="T9" i="7"/>
  <c r="S9" i="7"/>
  <c r="R9" i="7"/>
  <c r="Q9" i="7"/>
  <c r="P9" i="7"/>
  <c r="O9" i="7"/>
  <c r="N9" i="7"/>
  <c r="M9" i="7"/>
  <c r="K9" i="7"/>
  <c r="J9" i="7"/>
  <c r="I9" i="7"/>
  <c r="H9" i="7"/>
  <c r="G9" i="7"/>
  <c r="F9" i="7"/>
  <c r="E9" i="7"/>
  <c r="D9" i="7"/>
  <c r="A9" i="7" a="1"/>
  <c r="A9" i="7" s="1"/>
  <c r="C21" i="11"/>
  <c r="C22" i="11" s="1"/>
  <c r="D21" i="11"/>
  <c r="D22" i="11" s="1"/>
  <c r="E21" i="11"/>
  <c r="E22" i="11" s="1"/>
  <c r="F21" i="11"/>
  <c r="F22" i="11" s="1"/>
  <c r="G21" i="11"/>
  <c r="G22" i="11" s="1"/>
  <c r="H21" i="11"/>
  <c r="H22" i="11" s="1"/>
  <c r="I21" i="11"/>
  <c r="I22" i="11" s="1"/>
  <c r="J21" i="11"/>
  <c r="J22" i="11" s="1"/>
  <c r="K21" i="11"/>
  <c r="K22" i="11" s="1"/>
  <c r="A5" i="7" a="1"/>
  <c r="A5" i="7" s="1"/>
  <c r="A6" i="7" a="1"/>
  <c r="A6" i="7" s="1"/>
  <c r="A7" i="7" a="1"/>
  <c r="A7" i="7" s="1"/>
  <c r="A8" i="7" a="1"/>
  <c r="A8" i="7" s="1"/>
  <c r="A10" i="7" a="1"/>
  <c r="A10" i="7" s="1"/>
  <c r="A13" i="7" a="1"/>
  <c r="A13" i="7" s="1"/>
  <c r="A14" i="7" a="1"/>
  <c r="A14" i="7" s="1"/>
  <c r="A15" i="7" a="1"/>
  <c r="A15" i="7" s="1"/>
  <c r="A16" i="7" a="1"/>
  <c r="A16" i="7" s="1"/>
  <c r="A19" i="7" a="1"/>
  <c r="A19" i="7" s="1"/>
  <c r="A20" i="7" a="1"/>
  <c r="A20" i="7" s="1"/>
  <c r="A21" i="7" a="1"/>
  <c r="A21" i="7" s="1"/>
  <c r="A22" i="7" a="1"/>
  <c r="A22" i="7" s="1"/>
  <c r="A23" i="7" a="1"/>
  <c r="A23" i="7" s="1"/>
  <c r="A24" i="7" a="1"/>
  <c r="A24" i="7" s="1"/>
  <c r="A25" i="7" a="1"/>
  <c r="A25" i="7" s="1"/>
  <c r="A28" i="7" a="1"/>
  <c r="A28" i="7" s="1"/>
  <c r="A29" i="7" a="1"/>
  <c r="A29" i="7" s="1"/>
  <c r="A30" i="7" a="1"/>
  <c r="A30" i="7" s="1"/>
  <c r="A31" i="7" a="1"/>
  <c r="A31" i="7" s="1"/>
  <c r="A32" i="7" a="1"/>
  <c r="A32" i="7" s="1"/>
  <c r="A33" i="7" a="1"/>
  <c r="A33" i="7" s="1"/>
  <c r="A34" i="7" a="1"/>
  <c r="A34" i="7" s="1"/>
  <c r="A35" i="7" a="1"/>
  <c r="A35" i="7" s="1"/>
  <c r="A4" i="7" a="1"/>
  <c r="A4" i="7" s="1"/>
  <c r="A6" i="6" a="1"/>
  <c r="A6" i="6" s="1"/>
  <c r="A7" i="6" a="1"/>
  <c r="A7" i="6" s="1"/>
  <c r="A8" i="6" a="1"/>
  <c r="A8" i="6" s="1"/>
  <c r="A9" i="6" a="1"/>
  <c r="A9" i="6" s="1"/>
  <c r="A10" i="6" a="1"/>
  <c r="A10" i="6" s="1"/>
  <c r="A11" i="6" a="1"/>
  <c r="A11" i="6" s="1"/>
  <c r="A12" i="6" a="1"/>
  <c r="A12" i="6" s="1"/>
  <c r="A13" i="6" a="1"/>
  <c r="A13" i="6" s="1"/>
  <c r="A14" i="6" a="1"/>
  <c r="A14" i="6" s="1"/>
  <c r="A15" i="6" a="1"/>
  <c r="A15" i="6" s="1"/>
  <c r="A16" i="6" a="1"/>
  <c r="A16" i="6" s="1"/>
  <c r="A17" i="6" a="1"/>
  <c r="A17" i="6" s="1"/>
  <c r="A18" i="6" a="1"/>
  <c r="A18" i="6" s="1"/>
  <c r="A19" i="6" a="1"/>
  <c r="A19" i="6" s="1"/>
  <c r="A20" i="6" a="1"/>
  <c r="A20" i="6" s="1"/>
  <c r="A21" i="6" a="1"/>
  <c r="A21" i="6" s="1"/>
  <c r="A22" i="6" a="1"/>
  <c r="A22" i="6" s="1"/>
  <c r="A23" i="6" a="1"/>
  <c r="A23" i="6" s="1"/>
  <c r="A24" i="6" a="1"/>
  <c r="A24" i="6" s="1"/>
  <c r="A5" i="6" a="1"/>
  <c r="A5" i="6" s="1"/>
  <c r="C7" i="7" l="1"/>
  <c r="C31" i="11"/>
  <c r="D31" i="11" s="1"/>
  <c r="E31" i="11" s="1"/>
  <c r="F31" i="11" s="1"/>
  <c r="G31" i="11" s="1"/>
  <c r="H31" i="11" s="1"/>
  <c r="I31" i="11" s="1"/>
  <c r="J31" i="11" s="1"/>
  <c r="K31" i="11" s="1"/>
  <c r="C28" i="11"/>
  <c r="D28" i="11" s="1"/>
  <c r="E28" i="11" s="1"/>
  <c r="F28" i="11" s="1"/>
  <c r="G28" i="11" s="1"/>
  <c r="H28" i="11" s="1"/>
  <c r="I28" i="11" s="1"/>
  <c r="J28" i="11" s="1"/>
  <c r="K28" i="11" s="1"/>
  <c r="C34" i="11"/>
  <c r="D34" i="11" s="1"/>
  <c r="E34" i="11" s="1"/>
  <c r="F34" i="11" s="1"/>
  <c r="G34" i="11" s="1"/>
  <c r="H34" i="11" s="1"/>
  <c r="I34" i="11" s="1"/>
  <c r="J34" i="11" s="1"/>
  <c r="K34" i="11" s="1"/>
  <c r="C29" i="11"/>
  <c r="D29" i="11" s="1"/>
  <c r="E29" i="11" s="1"/>
  <c r="F29" i="11" s="1"/>
  <c r="G29" i="11" s="1"/>
  <c r="H29" i="11" s="1"/>
  <c r="I29" i="11" s="1"/>
  <c r="J29" i="11" s="1"/>
  <c r="K29" i="11" s="1"/>
  <c r="C35" i="11"/>
  <c r="D35" i="11" s="1"/>
  <c r="E35" i="11" s="1"/>
  <c r="F35" i="11" s="1"/>
  <c r="G35" i="11" s="1"/>
  <c r="H35" i="11" s="1"/>
  <c r="I35" i="11" s="1"/>
  <c r="J35" i="11" s="1"/>
  <c r="K35" i="11" s="1"/>
  <c r="C30" i="11"/>
  <c r="D30" i="11" s="1"/>
  <c r="E30" i="11" s="1"/>
  <c r="F30" i="11" s="1"/>
  <c r="G30" i="11" s="1"/>
  <c r="H30" i="11" s="1"/>
  <c r="I30" i="11" s="1"/>
  <c r="J30" i="11" s="1"/>
  <c r="K30" i="11" s="1"/>
  <c r="C36" i="11"/>
  <c r="D36" i="11" s="1"/>
  <c r="E36" i="11" s="1"/>
  <c r="F36" i="11" s="1"/>
  <c r="G36" i="11" s="1"/>
  <c r="H36" i="11" s="1"/>
  <c r="I36" i="11" s="1"/>
  <c r="J36" i="11" s="1"/>
  <c r="K36" i="11" s="1"/>
  <c r="C37" i="11"/>
  <c r="D37" i="11" s="1"/>
  <c r="E37" i="11" s="1"/>
  <c r="F37" i="11" s="1"/>
  <c r="G37" i="11" s="1"/>
  <c r="H37" i="11" s="1"/>
  <c r="I37" i="11" s="1"/>
  <c r="J37" i="11" s="1"/>
  <c r="K37" i="11" s="1"/>
  <c r="E14" i="14"/>
  <c r="F14" i="14"/>
  <c r="G14" i="14"/>
  <c r="H14" i="14"/>
  <c r="I14" i="14"/>
  <c r="S14" i="14" s="1"/>
  <c r="J14" i="14"/>
  <c r="T14" i="14" s="1"/>
  <c r="K14" i="14"/>
  <c r="L14" i="14"/>
  <c r="E15" i="14"/>
  <c r="F15" i="14"/>
  <c r="G15" i="14"/>
  <c r="H15" i="14"/>
  <c r="I15" i="14"/>
  <c r="J15" i="14"/>
  <c r="T15" i="14" s="1"/>
  <c r="K15" i="14"/>
  <c r="L15" i="14"/>
  <c r="E16" i="14"/>
  <c r="F16" i="14"/>
  <c r="G16" i="14"/>
  <c r="H16" i="14"/>
  <c r="I16" i="14"/>
  <c r="J16" i="14"/>
  <c r="K16" i="14"/>
  <c r="L16" i="14"/>
  <c r="V16" i="14" s="1"/>
  <c r="E17" i="14"/>
  <c r="F17" i="14"/>
  <c r="G17" i="14"/>
  <c r="H17" i="14"/>
  <c r="I17" i="14"/>
  <c r="J17" i="14"/>
  <c r="T17" i="14" s="1"/>
  <c r="K17" i="14"/>
  <c r="L17" i="14"/>
  <c r="E18" i="14"/>
  <c r="F18" i="14"/>
  <c r="G18" i="14"/>
  <c r="H18" i="14"/>
  <c r="I18" i="14"/>
  <c r="S18" i="14" s="1"/>
  <c r="J18" i="14"/>
  <c r="T18" i="14" s="1"/>
  <c r="K18" i="14"/>
  <c r="L18" i="14"/>
  <c r="V18" i="14" s="1"/>
  <c r="E19" i="14"/>
  <c r="F19" i="14"/>
  <c r="G19" i="14"/>
  <c r="H19" i="14"/>
  <c r="I19" i="14"/>
  <c r="S19" i="14" s="1"/>
  <c r="J19" i="14"/>
  <c r="T19" i="14" s="1"/>
  <c r="K19" i="14"/>
  <c r="L19" i="14"/>
  <c r="V19" i="14" s="1"/>
  <c r="E20" i="14"/>
  <c r="F20" i="14"/>
  <c r="G20" i="14"/>
  <c r="H20" i="14"/>
  <c r="I20" i="14"/>
  <c r="S20" i="14" s="1"/>
  <c r="J20" i="14"/>
  <c r="T20" i="14" s="1"/>
  <c r="K20" i="14"/>
  <c r="L20" i="14"/>
  <c r="V20" i="14" s="1"/>
  <c r="E21" i="14"/>
  <c r="F21" i="14"/>
  <c r="G21" i="14"/>
  <c r="H21" i="14"/>
  <c r="I21" i="14"/>
  <c r="J21" i="14"/>
  <c r="T21" i="14" s="1"/>
  <c r="K21" i="14"/>
  <c r="L21" i="14"/>
  <c r="V21" i="14" s="1"/>
  <c r="E22" i="14"/>
  <c r="F22" i="14"/>
  <c r="G22" i="14"/>
  <c r="H22" i="14"/>
  <c r="I22" i="14"/>
  <c r="S22" i="14" s="1"/>
  <c r="J22" i="14"/>
  <c r="T22" i="14" s="1"/>
  <c r="K22" i="14"/>
  <c r="L22" i="14"/>
  <c r="V22" i="14" s="1"/>
  <c r="E23" i="14"/>
  <c r="F23" i="14"/>
  <c r="G23" i="14"/>
  <c r="H23" i="14"/>
  <c r="I23" i="14"/>
  <c r="J23" i="14"/>
  <c r="T23" i="14" s="1"/>
  <c r="K23" i="14"/>
  <c r="L23" i="14"/>
  <c r="E24" i="14"/>
  <c r="F24" i="14"/>
  <c r="G24" i="14"/>
  <c r="H24" i="14"/>
  <c r="I24" i="14"/>
  <c r="J24" i="14"/>
  <c r="T24" i="14" s="1"/>
  <c r="K24" i="14"/>
  <c r="L24" i="14"/>
  <c r="V24" i="14" s="1"/>
  <c r="E25" i="14"/>
  <c r="F25" i="14"/>
  <c r="G25" i="14"/>
  <c r="H25" i="14"/>
  <c r="I25" i="14"/>
  <c r="J25" i="14"/>
  <c r="T25" i="14" s="1"/>
  <c r="K25" i="14"/>
  <c r="L25" i="14"/>
  <c r="V25" i="14" s="1"/>
  <c r="E26" i="14"/>
  <c r="F26" i="14"/>
  <c r="G26" i="14"/>
  <c r="H26" i="14"/>
  <c r="I26" i="14"/>
  <c r="S26" i="14" s="1"/>
  <c r="J26" i="14"/>
  <c r="T26" i="14" s="1"/>
  <c r="K26" i="14"/>
  <c r="L26" i="14"/>
  <c r="V26" i="14" s="1"/>
  <c r="E27" i="14"/>
  <c r="F27" i="14"/>
  <c r="G27" i="14"/>
  <c r="H27" i="14"/>
  <c r="I27" i="14"/>
  <c r="J27" i="14"/>
  <c r="T27" i="14" s="1"/>
  <c r="K27" i="14"/>
  <c r="L27" i="14"/>
  <c r="E28" i="14"/>
  <c r="F28" i="14"/>
  <c r="G28" i="14"/>
  <c r="H28" i="14"/>
  <c r="I28" i="14"/>
  <c r="S28" i="14" s="1"/>
  <c r="J28" i="14"/>
  <c r="T28" i="14" s="1"/>
  <c r="K28" i="14"/>
  <c r="L28" i="14"/>
  <c r="V28" i="14" s="1"/>
  <c r="E29" i="14"/>
  <c r="F29" i="14"/>
  <c r="G29" i="14"/>
  <c r="H29" i="14"/>
  <c r="I29" i="14"/>
  <c r="J29" i="14"/>
  <c r="T29" i="14" s="1"/>
  <c r="K29" i="14"/>
  <c r="L29" i="14"/>
  <c r="V29" i="14" s="1"/>
  <c r="E30" i="14"/>
  <c r="F30" i="14"/>
  <c r="G30" i="14"/>
  <c r="H30" i="14"/>
  <c r="I30" i="14"/>
  <c r="S30" i="14" s="1"/>
  <c r="J30" i="14"/>
  <c r="T30" i="14" s="1"/>
  <c r="K30" i="14"/>
  <c r="L30" i="14"/>
  <c r="V30" i="14" s="1"/>
  <c r="E31" i="14"/>
  <c r="F31" i="14"/>
  <c r="G31" i="14"/>
  <c r="H31" i="14"/>
  <c r="I31" i="14"/>
  <c r="J31" i="14"/>
  <c r="T31" i="14" s="1"/>
  <c r="K31" i="14"/>
  <c r="U31" i="14" s="1"/>
  <c r="L31" i="14"/>
  <c r="V31" i="14" s="1"/>
  <c r="E32" i="14"/>
  <c r="F32" i="14"/>
  <c r="G32" i="14"/>
  <c r="H32" i="14"/>
  <c r="I32" i="14"/>
  <c r="S32" i="14" s="1"/>
  <c r="J32" i="14"/>
  <c r="T32" i="14" s="1"/>
  <c r="K32" i="14"/>
  <c r="L32" i="14"/>
  <c r="V32" i="14" s="1"/>
  <c r="E33" i="14"/>
  <c r="F33" i="14"/>
  <c r="G33" i="14"/>
  <c r="H33" i="14"/>
  <c r="I33" i="14"/>
  <c r="S33" i="14" s="1"/>
  <c r="J33" i="14"/>
  <c r="K33" i="14"/>
  <c r="L33" i="14"/>
  <c r="V33" i="14" s="1"/>
  <c r="D15" i="14"/>
  <c r="D16" i="14"/>
  <c r="D17" i="14"/>
  <c r="D18" i="14"/>
  <c r="D19" i="14"/>
  <c r="N19" i="14" s="1"/>
  <c r="D20" i="14"/>
  <c r="N20" i="14" s="1"/>
  <c r="D21" i="14"/>
  <c r="D22" i="14"/>
  <c r="D23" i="14"/>
  <c r="D24" i="14"/>
  <c r="D25" i="14"/>
  <c r="D26" i="14"/>
  <c r="D27" i="14"/>
  <c r="N27" i="14" s="1"/>
  <c r="D28" i="14"/>
  <c r="N28" i="14" s="1"/>
  <c r="D29" i="14"/>
  <c r="N29" i="14" s="1"/>
  <c r="D30" i="14"/>
  <c r="N30" i="14" s="1"/>
  <c r="D31" i="14"/>
  <c r="D32" i="14"/>
  <c r="D33" i="14"/>
  <c r="D14" i="14"/>
  <c r="L4" i="6"/>
  <c r="L13" i="14" s="1"/>
  <c r="K10" i="11" s="1"/>
  <c r="K19" i="11" s="1"/>
  <c r="K4" i="6"/>
  <c r="K13" i="14" s="1"/>
  <c r="J10" i="11" s="1"/>
  <c r="J27" i="11" s="1"/>
  <c r="J4" i="6"/>
  <c r="J13" i="14" s="1"/>
  <c r="I10" i="11" s="1"/>
  <c r="I27" i="11" s="1"/>
  <c r="I4" i="6"/>
  <c r="S4" i="6" s="1"/>
  <c r="H4" i="6"/>
  <c r="R4" i="6" s="1"/>
  <c r="AX4" i="6" s="1"/>
  <c r="G4" i="6"/>
  <c r="AA13" i="14" s="1"/>
  <c r="F4" i="6"/>
  <c r="Z13" i="14" s="1"/>
  <c r="E4" i="6"/>
  <c r="Y13" i="14" s="1"/>
  <c r="D4" i="6"/>
  <c r="D13" i="14" s="1"/>
  <c r="E2" i="14"/>
  <c r="F2" i="14"/>
  <c r="G2" i="14"/>
  <c r="H2" i="14"/>
  <c r="I2" i="14"/>
  <c r="J2" i="14"/>
  <c r="K2" i="14"/>
  <c r="L2" i="14"/>
  <c r="D2" i="14"/>
  <c r="L6" i="14"/>
  <c r="K6" i="14"/>
  <c r="J6" i="14"/>
  <c r="I6" i="14"/>
  <c r="H6" i="14"/>
  <c r="G6" i="14"/>
  <c r="F6" i="14"/>
  <c r="E6" i="14"/>
  <c r="U33" i="14"/>
  <c r="R33" i="14"/>
  <c r="P33" i="14"/>
  <c r="N33" i="14"/>
  <c r="C33" i="14"/>
  <c r="B33" i="14"/>
  <c r="R32" i="14"/>
  <c r="P32" i="14"/>
  <c r="O32" i="14"/>
  <c r="N32" i="14"/>
  <c r="C32" i="14"/>
  <c r="B32" i="14"/>
  <c r="R31" i="14"/>
  <c r="Q31" i="14"/>
  <c r="P31" i="14"/>
  <c r="N31" i="14"/>
  <c r="C31" i="14"/>
  <c r="B31" i="14"/>
  <c r="R30" i="14"/>
  <c r="P30" i="14"/>
  <c r="O30" i="14"/>
  <c r="C30" i="14"/>
  <c r="B30" i="14"/>
  <c r="R29" i="14"/>
  <c r="U29" i="14"/>
  <c r="Q29" i="14"/>
  <c r="P29" i="14"/>
  <c r="C29" i="14"/>
  <c r="B29" i="14"/>
  <c r="R28" i="14"/>
  <c r="P28" i="14"/>
  <c r="O28" i="14"/>
  <c r="C28" i="14"/>
  <c r="B28" i="14"/>
  <c r="V27" i="14"/>
  <c r="U27" i="14"/>
  <c r="R27" i="14"/>
  <c r="Q27" i="14"/>
  <c r="P27" i="14"/>
  <c r="C27" i="14"/>
  <c r="B27" i="14"/>
  <c r="R26" i="14"/>
  <c r="P26" i="14"/>
  <c r="O26" i="14"/>
  <c r="N26" i="14"/>
  <c r="C26" i="14"/>
  <c r="B26" i="14"/>
  <c r="U25" i="14"/>
  <c r="R25" i="14"/>
  <c r="Q25" i="14"/>
  <c r="P25" i="14"/>
  <c r="N25" i="14"/>
  <c r="C25" i="14"/>
  <c r="B25" i="14"/>
  <c r="S24" i="14"/>
  <c r="R24" i="14"/>
  <c r="P24" i="14"/>
  <c r="O24" i="14"/>
  <c r="N24" i="14"/>
  <c r="C24" i="14"/>
  <c r="B24" i="14"/>
  <c r="V23" i="14"/>
  <c r="U23" i="14"/>
  <c r="R23" i="14"/>
  <c r="Q23" i="14"/>
  <c r="P23" i="14"/>
  <c r="N23" i="14"/>
  <c r="C23" i="14"/>
  <c r="B23" i="14"/>
  <c r="R22" i="14"/>
  <c r="P22" i="14"/>
  <c r="O22" i="14"/>
  <c r="N22" i="14"/>
  <c r="C22" i="14"/>
  <c r="B22" i="14"/>
  <c r="U21" i="14"/>
  <c r="R21" i="14"/>
  <c r="Q21" i="14"/>
  <c r="P21" i="14"/>
  <c r="N21" i="14"/>
  <c r="C21" i="14"/>
  <c r="B21" i="14"/>
  <c r="R20" i="14"/>
  <c r="Q20" i="14"/>
  <c r="P20" i="14"/>
  <c r="O20" i="14"/>
  <c r="C20" i="14"/>
  <c r="B20" i="14"/>
  <c r="U19" i="14"/>
  <c r="R19" i="14"/>
  <c r="Q19" i="14"/>
  <c r="P19" i="14"/>
  <c r="C19" i="14"/>
  <c r="B19" i="14"/>
  <c r="U18" i="14"/>
  <c r="R18" i="14"/>
  <c r="P18" i="14"/>
  <c r="O18" i="14"/>
  <c r="N18" i="14"/>
  <c r="C18" i="14"/>
  <c r="B18" i="14"/>
  <c r="R17" i="14"/>
  <c r="U17" i="14"/>
  <c r="Q17" i="14"/>
  <c r="P17" i="14"/>
  <c r="O17" i="14"/>
  <c r="N17" i="14"/>
  <c r="C17" i="14"/>
  <c r="B17" i="14"/>
  <c r="R16" i="14"/>
  <c r="P16" i="14"/>
  <c r="O16" i="14"/>
  <c r="N16" i="14"/>
  <c r="C16" i="14"/>
  <c r="B16" i="14"/>
  <c r="P15" i="14"/>
  <c r="R15" i="14"/>
  <c r="Q15" i="14"/>
  <c r="C15" i="14"/>
  <c r="B15" i="14"/>
  <c r="V14" i="14"/>
  <c r="R14" i="14"/>
  <c r="N14" i="14"/>
  <c r="C14" i="14"/>
  <c r="B14" i="14"/>
  <c r="AB13" i="14"/>
  <c r="C13" i="14"/>
  <c r="B13" i="14"/>
  <c r="K15" i="11"/>
  <c r="J15" i="11"/>
  <c r="I15" i="11"/>
  <c r="H15" i="11"/>
  <c r="G15" i="11"/>
  <c r="F15" i="11"/>
  <c r="E15" i="11"/>
  <c r="D15" i="11"/>
  <c r="K11" i="11"/>
  <c r="K8" i="11" s="1"/>
  <c r="K23" i="11"/>
  <c r="F11" i="11"/>
  <c r="F8" i="11" s="1"/>
  <c r="G11" i="11"/>
  <c r="G8" i="11" s="1"/>
  <c r="H11" i="11"/>
  <c r="H8" i="11" s="1"/>
  <c r="I11" i="11"/>
  <c r="I8" i="11" s="1"/>
  <c r="J11" i="11"/>
  <c r="J8" i="11" s="1"/>
  <c r="F23" i="11"/>
  <c r="G23" i="11"/>
  <c r="H23" i="11"/>
  <c r="I23" i="11"/>
  <c r="J23" i="11"/>
  <c r="A24" i="4" a="1"/>
  <c r="A24" i="4" s="1"/>
  <c r="B24" i="4" a="1"/>
  <c r="B24" i="4" s="1"/>
  <c r="AA4" i="4"/>
  <c r="AB4" i="4"/>
  <c r="AC4" i="4"/>
  <c r="AD4" i="4"/>
  <c r="AE4" i="4"/>
  <c r="AF4" i="4"/>
  <c r="AG4" i="4"/>
  <c r="Z4" i="4"/>
  <c r="T3" i="7"/>
  <c r="S3" i="7"/>
  <c r="R3" i="7"/>
  <c r="Q3" i="7"/>
  <c r="P3" i="7"/>
  <c r="J20" i="11"/>
  <c r="I20" i="11"/>
  <c r="H20" i="11"/>
  <c r="G20" i="11"/>
  <c r="F20" i="11"/>
  <c r="AE13" i="14" l="1"/>
  <c r="AF13" i="14"/>
  <c r="AC13" i="14"/>
  <c r="AD13" i="14"/>
  <c r="V4" i="6"/>
  <c r="BB4" i="6" s="1"/>
  <c r="U4" i="6"/>
  <c r="BA4" i="6" s="1"/>
  <c r="I13" i="14"/>
  <c r="H10" i="11" s="1"/>
  <c r="H27" i="11" s="1"/>
  <c r="X13" i="14"/>
  <c r="I6" i="11"/>
  <c r="T4" i="6"/>
  <c r="AZ4" i="6" s="1"/>
  <c r="H13" i="14"/>
  <c r="G10" i="11" s="1"/>
  <c r="G27" i="11" s="1"/>
  <c r="AY4" i="6"/>
  <c r="S13" i="14"/>
  <c r="Q4" i="6"/>
  <c r="AW4" i="6" s="1"/>
  <c r="G13" i="14"/>
  <c r="F10" i="11" s="1"/>
  <c r="F3" i="11" s="1"/>
  <c r="J6" i="11"/>
  <c r="F6" i="11"/>
  <c r="G6" i="11"/>
  <c r="H6" i="11"/>
  <c r="K33" i="11"/>
  <c r="J33" i="11"/>
  <c r="I33" i="11"/>
  <c r="K27" i="11"/>
  <c r="U13" i="14"/>
  <c r="E13" i="14"/>
  <c r="D10" i="11" s="1"/>
  <c r="F13" i="14"/>
  <c r="E10" i="11" s="1"/>
  <c r="R13" i="14"/>
  <c r="U14" i="14"/>
  <c r="S15" i="14"/>
  <c r="Q16" i="14"/>
  <c r="O21" i="14"/>
  <c r="O23" i="14"/>
  <c r="U24" i="14"/>
  <c r="S25" i="14"/>
  <c r="U20" i="14"/>
  <c r="Q26" i="14"/>
  <c r="O27" i="14"/>
  <c r="U28" i="14"/>
  <c r="S29" i="14"/>
  <c r="O14" i="14"/>
  <c r="U15" i="14"/>
  <c r="S16" i="14"/>
  <c r="Q18" i="14"/>
  <c r="U22" i="14"/>
  <c r="Q30" i="14"/>
  <c r="O31" i="14"/>
  <c r="U32" i="14"/>
  <c r="P14" i="14"/>
  <c r="N15" i="14"/>
  <c r="V15" i="14"/>
  <c r="T16" i="14"/>
  <c r="Q14" i="14"/>
  <c r="O15" i="14"/>
  <c r="U16" i="14"/>
  <c r="S21" i="14"/>
  <c r="S23" i="14"/>
  <c r="O19" i="14"/>
  <c r="S17" i="14"/>
  <c r="V17" i="14"/>
  <c r="Q22" i="14"/>
  <c r="T33" i="14"/>
  <c r="Q24" i="14"/>
  <c r="O25" i="14"/>
  <c r="U26" i="14"/>
  <c r="S27" i="14"/>
  <c r="Q28" i="14"/>
  <c r="O29" i="14"/>
  <c r="U30" i="14"/>
  <c r="S31" i="14"/>
  <c r="Q32" i="14"/>
  <c r="O33" i="14"/>
  <c r="Q33" i="14"/>
  <c r="J7" i="11"/>
  <c r="K24" i="11"/>
  <c r="K25" i="11" s="1"/>
  <c r="I7" i="11"/>
  <c r="G12" i="11"/>
  <c r="F12" i="11"/>
  <c r="E12" i="11"/>
  <c r="G7" i="11"/>
  <c r="F7" i="11"/>
  <c r="D12" i="11"/>
  <c r="K12" i="11"/>
  <c r="J24" i="11"/>
  <c r="J25" i="11" s="1"/>
  <c r="J12" i="11"/>
  <c r="AE20" i="14" s="1"/>
  <c r="F24" i="11"/>
  <c r="F25" i="11" s="1"/>
  <c r="I12" i="11"/>
  <c r="H12" i="11"/>
  <c r="J3" i="11"/>
  <c r="J19" i="11"/>
  <c r="I19" i="11"/>
  <c r="G24" i="11"/>
  <c r="G25" i="11" s="1"/>
  <c r="H24" i="11"/>
  <c r="H25" i="11" s="1"/>
  <c r="I3" i="11"/>
  <c r="K3" i="11"/>
  <c r="H7" i="11"/>
  <c r="I24" i="11"/>
  <c r="I25" i="11" s="1"/>
  <c r="AQ4" i="6"/>
  <c r="AP4" i="6"/>
  <c r="AR4" i="6"/>
  <c r="AO4" i="6"/>
  <c r="AN4" i="6"/>
  <c r="AM4" i="6"/>
  <c r="AC4" i="6"/>
  <c r="AD4" i="6"/>
  <c r="AE4" i="6"/>
  <c r="AF4" i="6"/>
  <c r="AG4" i="6"/>
  <c r="AH4" i="6"/>
  <c r="AH6" i="4"/>
  <c r="AH7" i="4"/>
  <c r="AH8" i="4"/>
  <c r="AH9" i="4"/>
  <c r="AH10" i="4"/>
  <c r="AH11" i="4"/>
  <c r="AH12" i="4"/>
  <c r="AH13" i="4"/>
  <c r="AH14" i="4"/>
  <c r="AH15" i="4"/>
  <c r="AH16" i="4"/>
  <c r="AH17" i="4"/>
  <c r="AH18" i="4"/>
  <c r="AH19" i="4"/>
  <c r="AH20" i="4"/>
  <c r="AH21" i="4"/>
  <c r="AH22" i="4"/>
  <c r="AH23" i="4"/>
  <c r="AH24" i="4"/>
  <c r="AH5" i="4"/>
  <c r="H33" i="11" l="1"/>
  <c r="F19" i="11"/>
  <c r="V13" i="14"/>
  <c r="G19" i="11"/>
  <c r="H3" i="11"/>
  <c r="H19" i="11"/>
  <c r="T13" i="14"/>
  <c r="G3" i="11"/>
  <c r="G33" i="11"/>
  <c r="Q13" i="14"/>
  <c r="F33" i="11"/>
  <c r="F27" i="11"/>
  <c r="E33" i="11"/>
  <c r="E27" i="11"/>
  <c r="D33" i="11"/>
  <c r="D27" i="11"/>
  <c r="G14" i="11"/>
  <c r="K14" i="11"/>
  <c r="AC29" i="14"/>
  <c r="H14" i="11"/>
  <c r="D8" i="14"/>
  <c r="AD23" i="14"/>
  <c r="I14" i="11"/>
  <c r="F14" i="11"/>
  <c r="AE33" i="14"/>
  <c r="J14" i="11"/>
  <c r="Y31" i="14"/>
  <c r="Y33" i="14"/>
  <c r="AB27" i="14"/>
  <c r="AF18" i="14"/>
  <c r="AC25" i="14"/>
  <c r="AB20" i="14"/>
  <c r="Y29" i="14"/>
  <c r="AC19" i="14"/>
  <c r="AF15" i="14"/>
  <c r="AC21" i="14"/>
  <c r="AA28" i="14"/>
  <c r="AC20" i="14"/>
  <c r="AB19" i="14"/>
  <c r="AF33" i="14"/>
  <c r="AE22" i="14"/>
  <c r="Y18" i="14"/>
  <c r="AD19" i="14"/>
  <c r="AE28" i="14"/>
  <c r="K16" i="11"/>
  <c r="K5" i="11" s="1"/>
  <c r="AF30" i="14"/>
  <c r="AF26" i="14"/>
  <c r="AF32" i="14"/>
  <c r="AF28" i="14"/>
  <c r="AF24" i="14"/>
  <c r="AF20" i="14"/>
  <c r="AF31" i="14"/>
  <c r="AF27" i="14"/>
  <c r="AF23" i="14"/>
  <c r="AF16" i="14"/>
  <c r="AF14" i="14"/>
  <c r="F16" i="11"/>
  <c r="F5" i="11" s="1"/>
  <c r="AA31" i="14"/>
  <c r="AA27" i="14"/>
  <c r="AA23" i="14"/>
  <c r="AA29" i="14"/>
  <c r="AA19" i="14"/>
  <c r="AA25" i="14"/>
  <c r="AA20" i="14"/>
  <c r="AA17" i="14"/>
  <c r="AA15" i="14"/>
  <c r="AA32" i="14"/>
  <c r="AC27" i="14"/>
  <c r="AD18" i="14"/>
  <c r="AD26" i="14"/>
  <c r="AE19" i="14"/>
  <c r="AC33" i="14"/>
  <c r="Z17" i="14"/>
  <c r="AE32" i="14"/>
  <c r="Y27" i="14"/>
  <c r="AF17" i="14"/>
  <c r="AE15" i="14"/>
  <c r="Y15" i="14"/>
  <c r="Z28" i="14"/>
  <c r="Z20" i="14"/>
  <c r="Z18" i="14"/>
  <c r="G16" i="11"/>
  <c r="G5" i="11" s="1"/>
  <c r="AB32" i="14"/>
  <c r="AB28" i="14"/>
  <c r="AB24" i="14"/>
  <c r="AB30" i="14"/>
  <c r="AB26" i="14"/>
  <c r="AB22" i="14"/>
  <c r="AB18" i="14"/>
  <c r="AB29" i="14"/>
  <c r="AB25" i="14"/>
  <c r="AB21" i="14"/>
  <c r="AB16" i="14"/>
  <c r="AB15" i="14"/>
  <c r="AC31" i="14"/>
  <c r="AC17" i="14"/>
  <c r="AE26" i="14"/>
  <c r="AB17" i="14"/>
  <c r="Y25" i="14"/>
  <c r="AF19" i="14"/>
  <c r="AF25" i="14"/>
  <c r="AA18" i="14"/>
  <c r="AE24" i="14"/>
  <c r="AE14" i="14"/>
  <c r="AC15" i="14"/>
  <c r="AE30" i="14"/>
  <c r="Z16" i="14"/>
  <c r="AA24" i="14"/>
  <c r="AE16" i="14"/>
  <c r="AA26" i="14"/>
  <c r="AA14" i="14"/>
  <c r="AC16" i="14"/>
  <c r="E16" i="11"/>
  <c r="Z29" i="14"/>
  <c r="Z25" i="14"/>
  <c r="Z33" i="14"/>
  <c r="Z31" i="14"/>
  <c r="Z27" i="14"/>
  <c r="Z23" i="14"/>
  <c r="Z19" i="14"/>
  <c r="Z30" i="14"/>
  <c r="Z26" i="14"/>
  <c r="Z22" i="14"/>
  <c r="D16" i="11"/>
  <c r="Y32" i="14"/>
  <c r="Y28" i="14"/>
  <c r="Y24" i="14"/>
  <c r="Y30" i="14"/>
  <c r="Y26" i="14"/>
  <c r="Y22" i="14"/>
  <c r="Y17" i="14"/>
  <c r="Y16" i="14"/>
  <c r="Y20" i="14"/>
  <c r="I16" i="11"/>
  <c r="I5" i="11" s="1"/>
  <c r="AD31" i="14"/>
  <c r="AD27" i="14"/>
  <c r="AD29" i="14"/>
  <c r="AD25" i="14"/>
  <c r="AD21" i="14"/>
  <c r="AD32" i="14"/>
  <c r="AD28" i="14"/>
  <c r="AD24" i="14"/>
  <c r="AD20" i="14"/>
  <c r="AD17" i="14"/>
  <c r="AD15" i="14"/>
  <c r="AD14" i="14"/>
  <c r="Z32" i="14"/>
  <c r="AA21" i="14"/>
  <c r="Z24" i="14"/>
  <c r="AD16" i="14"/>
  <c r="AD22" i="14"/>
  <c r="Y23" i="14"/>
  <c r="AA16" i="14"/>
  <c r="J16" i="11"/>
  <c r="J5" i="11" s="1"/>
  <c r="AE29" i="14"/>
  <c r="AE25" i="14"/>
  <c r="AE27" i="14"/>
  <c r="AE21" i="14"/>
  <c r="AE23" i="14"/>
  <c r="AE17" i="14"/>
  <c r="AE31" i="14"/>
  <c r="AE18" i="14"/>
  <c r="AB33" i="14"/>
  <c r="AD33" i="14"/>
  <c r="AB31" i="14"/>
  <c r="AF29" i="14"/>
  <c r="AC23" i="14"/>
  <c r="AB23" i="14"/>
  <c r="AA30" i="14"/>
  <c r="Z21" i="14"/>
  <c r="AA33" i="14"/>
  <c r="AB14" i="14"/>
  <c r="Z15" i="14"/>
  <c r="H16" i="11"/>
  <c r="H5" i="11" s="1"/>
  <c r="AC30" i="14"/>
  <c r="AC26" i="14"/>
  <c r="AC24" i="14"/>
  <c r="AC18" i="14"/>
  <c r="AC22" i="14"/>
  <c r="AC14" i="14"/>
  <c r="AC28" i="14"/>
  <c r="AC32" i="14"/>
  <c r="AA22" i="14"/>
  <c r="AD30" i="14"/>
  <c r="Y19" i="14"/>
  <c r="AF22" i="14"/>
  <c r="Y21" i="14"/>
  <c r="AF21" i="14"/>
  <c r="Y14" i="14"/>
  <c r="Z14" i="14"/>
  <c r="E11" i="11"/>
  <c r="D11" i="11"/>
  <c r="C11" i="11"/>
  <c r="F20" i="12"/>
  <c r="C8" i="11" l="1"/>
  <c r="D8" i="11"/>
  <c r="E8" i="11"/>
  <c r="D5" i="11"/>
  <c r="E14" i="11"/>
  <c r="E5" i="11"/>
  <c r="F24" i="12"/>
  <c r="E23" i="12"/>
  <c r="F23" i="12" s="1"/>
  <c r="E22" i="12"/>
  <c r="D22" i="12"/>
  <c r="E21" i="12"/>
  <c r="D21" i="12"/>
  <c r="E19" i="12"/>
  <c r="D19" i="12"/>
  <c r="E18" i="12"/>
  <c r="D18" i="12"/>
  <c r="F17" i="12"/>
  <c r="E16" i="12"/>
  <c r="D16" i="12"/>
  <c r="E15" i="12"/>
  <c r="D15" i="12"/>
  <c r="E14" i="12"/>
  <c r="D14" i="12"/>
  <c r="E13" i="12"/>
  <c r="D13" i="12"/>
  <c r="E11" i="12"/>
  <c r="D11" i="12"/>
  <c r="D12" i="12" s="1"/>
  <c r="F12" i="12" s="1"/>
  <c r="E10" i="12"/>
  <c r="D10" i="12"/>
  <c r="F9" i="12"/>
  <c r="F8" i="12"/>
  <c r="F7" i="12"/>
  <c r="F6" i="12"/>
  <c r="D14" i="11" l="1"/>
  <c r="F10" i="12"/>
  <c r="F18" i="12"/>
  <c r="F13" i="12"/>
  <c r="F19" i="12"/>
  <c r="F14" i="12"/>
  <c r="F21" i="12"/>
  <c r="F22" i="12"/>
  <c r="F16" i="12"/>
  <c r="F11" i="12"/>
  <c r="F15" i="12"/>
  <c r="M6" i="4" l="1"/>
  <c r="O6" i="4" s="1"/>
  <c r="M7" i="4"/>
  <c r="M8" i="4"/>
  <c r="O8" i="4" s="1"/>
  <c r="M9" i="4"/>
  <c r="O9" i="4" s="1"/>
  <c r="M10" i="4"/>
  <c r="O10" i="4" s="1"/>
  <c r="M11" i="4"/>
  <c r="O11" i="4" s="1"/>
  <c r="M12" i="4"/>
  <c r="O12" i="4" s="1"/>
  <c r="M13" i="4"/>
  <c r="O13" i="4" s="1"/>
  <c r="M14" i="4"/>
  <c r="O14" i="4" s="1"/>
  <c r="M15" i="4"/>
  <c r="O15" i="4" s="1"/>
  <c r="M16" i="4"/>
  <c r="O16" i="4" s="1"/>
  <c r="M17" i="4"/>
  <c r="O17" i="4" s="1"/>
  <c r="M18" i="4"/>
  <c r="O18" i="4" s="1"/>
  <c r="M19" i="4"/>
  <c r="O19" i="4" s="1"/>
  <c r="M20" i="4"/>
  <c r="O20" i="4" s="1"/>
  <c r="M21" i="4"/>
  <c r="O21" i="4" s="1"/>
  <c r="M22" i="4"/>
  <c r="O22" i="4" s="1"/>
  <c r="M23" i="4"/>
  <c r="O23" i="4" s="1"/>
  <c r="M24" i="4"/>
  <c r="O24" i="4" s="1"/>
  <c r="M5" i="4"/>
  <c r="O5" i="4" s="1"/>
  <c r="O7" i="4"/>
  <c r="B23" i="4" a="1"/>
  <c r="B23" i="4" s="1"/>
  <c r="B22" i="4" a="1"/>
  <c r="B22" i="4" s="1"/>
  <c r="B21" i="4" a="1"/>
  <c r="B21" i="4" s="1"/>
  <c r="B20" i="4" a="1"/>
  <c r="B20" i="4" s="1"/>
  <c r="B19" i="4" a="1"/>
  <c r="B19" i="4" s="1"/>
  <c r="B18" i="4" a="1"/>
  <c r="B18" i="4" s="1"/>
  <c r="B17" i="4" a="1"/>
  <c r="B17" i="4" s="1"/>
  <c r="B16" i="4" a="1"/>
  <c r="B16" i="4" s="1"/>
  <c r="B15" i="4" a="1"/>
  <c r="B15" i="4" s="1"/>
  <c r="B14" i="4" a="1"/>
  <c r="B14" i="4" s="1"/>
  <c r="B13" i="4" a="1"/>
  <c r="B13" i="4" s="1"/>
  <c r="B12" i="4" a="1"/>
  <c r="B12" i="4" s="1"/>
  <c r="B11" i="4" a="1"/>
  <c r="B11" i="4" s="1"/>
  <c r="B10" i="4" a="1"/>
  <c r="B10" i="4" s="1"/>
  <c r="B9" i="4" a="1"/>
  <c r="B9" i="4" s="1"/>
  <c r="B8" i="4" a="1"/>
  <c r="B8" i="4" s="1"/>
  <c r="B7" i="4" a="1"/>
  <c r="B7" i="4" s="1"/>
  <c r="B6" i="4" a="1"/>
  <c r="B6" i="4" s="1"/>
  <c r="B5" i="4" a="1"/>
  <c r="B5" i="4" s="1"/>
  <c r="A23" i="4" a="1"/>
  <c r="A23" i="4" s="1"/>
  <c r="A22" i="4" a="1"/>
  <c r="A22" i="4" s="1"/>
  <c r="A21" i="4" a="1"/>
  <c r="A21" i="4" s="1"/>
  <c r="A20" i="4" a="1"/>
  <c r="A20" i="4" s="1"/>
  <c r="A19" i="4" a="1"/>
  <c r="A19" i="4" s="1"/>
  <c r="A18" i="4" a="1"/>
  <c r="A18" i="4" s="1"/>
  <c r="A17" i="4" a="1"/>
  <c r="A17" i="4" s="1"/>
  <c r="A16" i="4" a="1"/>
  <c r="A16" i="4" s="1"/>
  <c r="A15" i="4" a="1"/>
  <c r="A15" i="4" s="1"/>
  <c r="A14" i="4" a="1"/>
  <c r="A14" i="4" s="1"/>
  <c r="A13" i="4" a="1"/>
  <c r="A13" i="4" s="1"/>
  <c r="A12" i="4" a="1"/>
  <c r="A12" i="4" s="1"/>
  <c r="A11" i="4" a="1"/>
  <c r="A11" i="4" s="1"/>
  <c r="A10" i="4" a="1"/>
  <c r="A10" i="4" s="1"/>
  <c r="A9" i="4" a="1"/>
  <c r="A9" i="4" s="1"/>
  <c r="A8" i="4" a="1"/>
  <c r="A8" i="4" s="1"/>
  <c r="A7" i="4" a="1"/>
  <c r="A7" i="4" s="1"/>
  <c r="A6" i="4" a="1"/>
  <c r="A6" i="4" s="1"/>
  <c r="A5" i="4" a="1"/>
  <c r="A5" i="4" s="1"/>
  <c r="C20" i="11"/>
  <c r="E23" i="11"/>
  <c r="D23" i="11"/>
  <c r="C23" i="11"/>
  <c r="C15" i="11"/>
  <c r="C7" i="11" l="1"/>
  <c r="C6" i="11"/>
  <c r="U3" i="7"/>
  <c r="O3" i="7"/>
  <c r="N3" i="7"/>
  <c r="M3" i="7"/>
  <c r="A14" i="9"/>
  <c r="AB4" i="6" l="1"/>
  <c r="AL4" i="6"/>
  <c r="AA4" i="6"/>
  <c r="AK4" i="6"/>
  <c r="P4" i="6"/>
  <c r="P13" i="14" s="1"/>
  <c r="O4" i="6"/>
  <c r="K20" i="11"/>
  <c r="E20" i="11"/>
  <c r="D20" i="11"/>
  <c r="C24" i="11"/>
  <c r="C25" i="11" s="1"/>
  <c r="N4" i="6"/>
  <c r="N13" i="14" s="1"/>
  <c r="AJ4" i="6"/>
  <c r="C10" i="11"/>
  <c r="Z4" i="6"/>
  <c r="D7" i="11" l="1"/>
  <c r="D6" i="11"/>
  <c r="E6" i="11"/>
  <c r="K6" i="11"/>
  <c r="K7" i="11"/>
  <c r="C33" i="11"/>
  <c r="C27" i="11"/>
  <c r="AU4" i="6"/>
  <c r="O13" i="14"/>
  <c r="AV4" i="6"/>
  <c r="R17" i="4"/>
  <c r="R5" i="4"/>
  <c r="R10" i="4"/>
  <c r="R18" i="4"/>
  <c r="R19" i="4"/>
  <c r="R13" i="4"/>
  <c r="R21" i="4"/>
  <c r="R6" i="4"/>
  <c r="R22" i="4"/>
  <c r="R7" i="4"/>
  <c r="R15" i="4"/>
  <c r="R23" i="4"/>
  <c r="R8" i="4"/>
  <c r="R16" i="4"/>
  <c r="R24" i="4"/>
  <c r="C3" i="11"/>
  <c r="C19" i="11"/>
  <c r="E3" i="11"/>
  <c r="E19" i="11"/>
  <c r="D3" i="11"/>
  <c r="D19" i="11"/>
  <c r="AT4" i="6"/>
  <c r="D24" i="11"/>
  <c r="D25" i="11" s="1"/>
  <c r="E24" i="11"/>
  <c r="E25" i="11" s="1"/>
  <c r="C12" i="11"/>
  <c r="C14" i="11" l="1"/>
  <c r="D7" i="14"/>
  <c r="D9" i="14"/>
  <c r="E7" i="11"/>
  <c r="X30" i="14"/>
  <c r="X26" i="14"/>
  <c r="X32" i="14"/>
  <c r="X28" i="14"/>
  <c r="X24" i="14"/>
  <c r="X20" i="14"/>
  <c r="X31" i="14"/>
  <c r="X27" i="14"/>
  <c r="X23" i="14"/>
  <c r="X14" i="14"/>
  <c r="X29" i="14"/>
  <c r="X22" i="14"/>
  <c r="X16" i="14"/>
  <c r="X21" i="14"/>
  <c r="X25" i="14"/>
  <c r="X19" i="14"/>
  <c r="X15" i="14"/>
  <c r="X18" i="14"/>
  <c r="X17" i="14"/>
  <c r="X33" i="14"/>
  <c r="C16" i="11"/>
  <c r="C5" i="11" s="1"/>
  <c r="C4" i="11" l="1"/>
  <c r="J24" i="4"/>
  <c r="Q24" i="4" s="1"/>
  <c r="AI23" i="4"/>
  <c r="J23" i="4"/>
  <c r="Q23" i="4" s="1"/>
  <c r="AI22" i="4"/>
  <c r="J22" i="4"/>
  <c r="Q22" i="4" s="1"/>
  <c r="AI21" i="4"/>
  <c r="J21" i="4"/>
  <c r="Q21" i="4" s="1"/>
  <c r="AI20" i="4"/>
  <c r="AI19" i="4"/>
  <c r="J19" i="4"/>
  <c r="Q19" i="4" s="1"/>
  <c r="AI18" i="4"/>
  <c r="J18" i="4"/>
  <c r="Q18" i="4" s="1"/>
  <c r="AI8" i="4"/>
  <c r="J8" i="4"/>
  <c r="Q8" i="4" s="1"/>
  <c r="AI7" i="4"/>
  <c r="J7" i="4"/>
  <c r="Q7" i="4" s="1"/>
  <c r="AI6" i="4"/>
  <c r="J6" i="4"/>
  <c r="Q6" i="4" s="1"/>
  <c r="AI17" i="4"/>
  <c r="J17" i="4"/>
  <c r="Q17" i="4" s="1"/>
  <c r="J5" i="4"/>
  <c r="AI16" i="4"/>
  <c r="J16" i="4"/>
  <c r="Q16" i="4" s="1"/>
  <c r="AI15" i="4"/>
  <c r="J15" i="4"/>
  <c r="Q15" i="4" s="1"/>
  <c r="AI14" i="4"/>
  <c r="R14" i="4"/>
  <c r="AI13" i="4"/>
  <c r="J13" i="4"/>
  <c r="Q13" i="4" s="1"/>
  <c r="AI12" i="4"/>
  <c r="J12" i="4"/>
  <c r="Q12" i="4" s="1"/>
  <c r="AI11" i="4"/>
  <c r="AI10" i="4"/>
  <c r="J10" i="4"/>
  <c r="Q10" i="4" s="1"/>
  <c r="AI9" i="4"/>
  <c r="R9" i="4" l="1"/>
  <c r="Q5" i="4"/>
  <c r="AI24" i="4"/>
  <c r="AI5" i="4"/>
  <c r="J14" i="4"/>
  <c r="Q14" i="4" s="1"/>
  <c r="J9" i="4"/>
  <c r="R20" i="4"/>
  <c r="J20" i="4"/>
  <c r="Q20" i="4" s="1"/>
  <c r="J11" i="4"/>
  <c r="Q11" i="4" s="1"/>
  <c r="R11" i="4"/>
  <c r="R12" i="4"/>
  <c r="G8" i="14" l="1"/>
  <c r="L8" i="14"/>
  <c r="K8" i="14"/>
  <c r="E7" i="14"/>
  <c r="F7" i="14"/>
  <c r="H8" i="14"/>
  <c r="I8" i="14"/>
  <c r="I9" i="14"/>
  <c r="I7" i="14"/>
  <c r="J8" i="14"/>
  <c r="J7" i="14"/>
  <c r="J9" i="14"/>
  <c r="L7" i="14"/>
  <c r="L9" i="14"/>
  <c r="G9" i="14"/>
  <c r="Q9" i="4"/>
  <c r="O2" i="4"/>
  <c r="G7" i="14" l="1"/>
  <c r="E9" i="14"/>
  <c r="E8" i="14"/>
  <c r="F9" i="14"/>
  <c r="F8" i="14"/>
  <c r="H7" i="14"/>
  <c r="H9" i="14"/>
  <c r="K9" i="14"/>
  <c r="K7" i="14"/>
  <c r="J2" i="4"/>
  <c r="C17"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tc={27BD6C62-F545-422D-A42D-C1080E0BE2DA}</author>
    <author>tc={0E847FBC-23C5-4E39-B207-D8FFB6BC667E}</author>
    <author>tc={79FBFA77-9BBE-4FA9-AAAA-02D3ED25BDB4}</author>
    <author>tc={2090D1E9-4D92-45CE-B670-41F3B580B7A8}</author>
    <author>tc={8895C33F-8229-417E-912B-C52AA2C5C3AE}</author>
    <author>tc={B816114E-0385-431A-9F74-0F645591A837}</author>
    <author>tc={6C820AFE-2ACC-4A05-8E76-149BE61D109E}</author>
    <author>tc={9EA8ED37-9C28-4728-A788-8E9134A23C34}</author>
  </authors>
  <commentList>
    <comment ref="A3" authorId="0" shapeId="0" xr:uid="{27BD6C62-F545-422D-A42D-C1080E0BE2D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ajouter de lignes (ni de colonnes)</t>
      </text>
    </comment>
    <comment ref="B7" authorId="1" shapeId="0" xr:uid="{0E847FBC-23C5-4E39-B207-D8FFB6BC667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Doit être &gt;= SER Auto
Dans le cas d’un ⅓ invest SER Prod = SER Conso</t>
      </text>
    </comment>
    <comment ref="B8" authorId="2" shapeId="0" xr:uid="{79FBFA77-9BBE-4FA9-AAAA-02D3ED25BDB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Valeur négative à introduire</t>
      </text>
    </comment>
    <comment ref="B10" authorId="3" shapeId="0" xr:uid="{2090D1E9-4D92-45CE-B670-41F3B580B7A8}">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Les ajustements structurels sont introduits dans l’onglet «Usages» </t>
      </text>
    </comment>
    <comment ref="E29" authorId="4" shapeId="0" xr:uid="{8895C33F-8229-417E-912B-C52AA2C5C3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1" authorId="5" shapeId="0" xr:uid="{B816114E-0385-431A-9F74-0F645591A83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3" authorId="6" shapeId="0" xr:uid="{6C820AFE-2ACC-4A05-8E76-149BE61D109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5" authorId="7" shapeId="0" xr:uid="{9EA8ED37-9C28-4728-A788-8E9134A23C3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tc={895C5F94-42A9-45D7-B55B-1BF84A3FF823}</author>
    <author>tc={A41A5A3A-4CE4-44A7-90DF-71CAEC2DD80E}</author>
    <author>tc={1AB099BB-93CD-42D4-B3A5-03DD869B8895}</author>
  </authors>
  <commentList>
    <comment ref="A4" authorId="0" shapeId="0" xr:uid="{895C5F94-42A9-45D7-B55B-1BF84A3FF82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des lignes si nécessaire</t>
      </text>
    </comment>
    <comment ref="C4" authorId="1" shapeId="0" xr:uid="{A41A5A3A-4CE4-44A7-90DF-71CAEC2DD80E}">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&gt; Ajouter / Supprimer des lignes si nécessaires
&gt; Les ajustements structurels sont introduits dans l’onglet «Usages» soit comme un nouvel usage, soit en modifiant les consommations et émissions spécifiques de référence dans la colonne de l’année de suivi
</t>
      </text>
    </comment>
    <comment ref="C10" authorId="2" shapeId="0" xr:uid="{1AB099BB-93CD-42D4-B3A5-03DD869B889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Exemple d’ajustement structurel lié à un nouvel usage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tc={D33A3888-7AEB-48CC-BA05-5DA9303FD0A4}</author>
    <author>tc={FB2C3382-F3EA-464E-BC17-F1D6B8D9CA6A}</author>
    <author>tc={6F338BD2-35D4-4463-A704-003E69B70230}</author>
    <author>tc={8B3B422B-47E2-4DF2-9369-43F7BA718D26}</author>
    <author>tc={ABF34A79-AF25-4AB3-8768-46BB078E2A70}</author>
    <author>tc={7AE327FE-84A5-478D-9228-D1595B4A989B}</author>
    <author>tc={E364C5F4-F4D0-48E3-B571-1D38822D2117}</author>
    <author>tc={F9028F43-6348-4CF8-BB8F-EA33BEBF52E0}</author>
  </authors>
  <commentList>
    <comment ref="Z3" authorId="0" shapeId="0" xr:uid="{D33A3888-7AEB-48CC-BA05-5DA9303FD0A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s’agit du % d’amélioration supplémentaire par rapport à l’année précédente</t>
      </text>
    </comment>
    <comment ref="A4" authorId="1" shapeId="0" xr:uid="{FB2C3382-F3EA-464E-BC17-F1D6B8D9CA6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des lignes si nécessaire</t>
      </text>
    </comment>
    <comment ref="E4" authorId="2" shapeId="0" xr:uid="{6F338BD2-35D4-4463-A704-003E69B7023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Utiliser la liste déroulante</t>
      </text>
    </comment>
    <comment ref="H4" authorId="3" shapeId="0" xr:uid="{8B3B422B-47E2-4DF2-9369-43F7BA718D2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Encodez ici la partie autoconsommée en ER en valeur négative</t>
      </text>
    </comment>
    <comment ref="I4" authorId="4" shapeId="0" xr:uid="{ABF34A79-AF25-4AB3-8768-46BB078E2A7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Prod SER en valeur négative</t>
      </text>
    </comment>
    <comment ref="S4" authorId="5" shapeId="0" xr:uid="{7AE327FE-84A5-478D-9228-D1595B4A989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modifier une piste A, B, Z en R si elle est réalisée!!</t>
      </text>
    </comment>
    <comment ref="W4" authorId="6" shapeId="0" xr:uid="{E364C5F4-F4D0-48E3-B571-1D38822D211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ferme en CC</t>
      </text>
    </comment>
    <comment ref="X4" authorId="7" shapeId="0" xr:uid="{F9028F43-6348-4CF8-BB8F-EA33BEBF52E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conditionnelles en CC</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tc={4397C842-21D5-412F-86E0-E592757F16EE}</author>
    <author>tc={CFFB6EBF-B80E-4E2F-9AEF-ECA1054A27F1}</author>
    <author>tc={91253375-06D5-4DD8-809A-BBB57EC3EBE9}</author>
  </authors>
  <commentList>
    <comment ref="P56" authorId="0" shapeId="0" xr:uid="{4397C842-21D5-412F-86E0-E592757F16E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granulat du Hainaut</t>
      </text>
    </comment>
    <comment ref="P232" authorId="1" shapeId="0" xr:uid="{CFFB6EBF-B80E-4E2F-9AEF-ECA1054A27F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Rive gauche</t>
      </text>
    </comment>
    <comment ref="P233" authorId="2" shapeId="0" xr:uid="{91253375-06D5-4DD8-809A-BBB57EC3EBE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Rive droite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<sst xmlns="http://schemas.openxmlformats.org/spreadsheetml/2006/main" count="630" uniqueCount="532">
  <si>
    <t>Audit de suivi</t>
  </si>
  <si>
    <t>Données de l'année</t>
  </si>
  <si>
    <t>Révision 1</t>
  </si>
  <si>
    <t>Communauté (liste déroulante)</t>
  </si>
  <si>
    <t>www.pirotech.be</t>
  </si>
  <si>
    <t>Agoria</t>
  </si>
  <si>
    <t>Carmeuse</t>
  </si>
  <si>
    <t>Crystal Computing</t>
  </si>
  <si>
    <t>Essenscia</t>
  </si>
  <si>
    <t>FBB-FEDICER</t>
  </si>
  <si>
    <t>FEBELCEM</t>
  </si>
  <si>
    <t>Fediex</t>
  </si>
  <si>
    <t>Fedustria</t>
  </si>
  <si>
    <t>Fevia</t>
  </si>
  <si>
    <t>GSV</t>
  </si>
  <si>
    <t>InDUfed</t>
  </si>
  <si>
    <t>Lhoist</t>
  </si>
  <si>
    <t>Comment remplir ce document?</t>
  </si>
  <si>
    <t>1) Compléter le nom de l'entité, la date/révision de l'audit et la communauté dans l'onglet Entête</t>
  </si>
  <si>
    <t>2) Compléter les cases en suivant la logique ci-dessous (attention de ne pas modifier les cellules avec des formules)</t>
  </si>
  <si>
    <t>Les cases en jaune sont à compléter</t>
  </si>
  <si>
    <t>Les cases blanches sont des formules</t>
  </si>
  <si>
    <t>Consignes</t>
  </si>
  <si>
    <t>* Les unités exprimées sont pour l'énergie finale le MWhf et pour les émissions équivalentes CO2 les tonnes.</t>
  </si>
  <si>
    <t>* Dans le cas où une partie de l'énergie finale est exportée vers une autre entité (hors périmètre), la case "export" doit être complétée et exprimés en valeur négative.</t>
  </si>
  <si>
    <t>* La production SER est exprimée en MWh et correspond soit à la production TOTALE SER (incl PV, biocarburant, biogass, % biomasse, SER air ambiant) soit à l'autoconsommation dans le cas ou la SER appartient à un tiers-investisseur.</t>
  </si>
  <si>
    <t>* L'énergie finale et les émissions doivent être exprimée en utilisant les facteurs de conversions calculé sur base des données de l'AWAC pour les combustibles commerciaux (onglet paramètre). Pour les autres combustibles, l'auditeur doit préciser les facteurs qu'il utilise en les enregistrant dans le tableau (onglet paramètre). Dans le cas des combustibles commerciaux, il est demandé d'utiliser la formule et de ne pas faire d'arrondis sur la valeur.</t>
  </si>
  <si>
    <t>* Les émissions "non- énergétique (i.e issues des procédés, fluides frigo,…) sont a compléter dans "Process".</t>
  </si>
  <si>
    <t>Onglet Usages</t>
  </si>
  <si>
    <t>Onglet AA</t>
  </si>
  <si>
    <t>* Les unités exprimées sont pour l'énergie finale le MWhf et pour les émissions équivalentes CO2 les tonnes. Les gains en énergie sont distingués en électricité, combustible et SER. Les gains en émissions CO2 sont distingué en électricité, combustible et process.</t>
  </si>
  <si>
    <t>* Une piste  A ou B réalisée reste en A ou B</t>
  </si>
  <si>
    <t>* Compléter les colonnes AC, AD, AE, … en fonction du pourcentage d'execution de la piste pour l'année étudiée.</t>
  </si>
  <si>
    <t>* Ajouter les nouvelles pistes eventuelles.</t>
  </si>
  <si>
    <t>* Actualiser les valeur des pistes si nécessaires (attention les gains SER sont exprimés en valeur négative pour une augmentation de la consommation SER).</t>
  </si>
  <si>
    <t>Energie finale (MWh)</t>
  </si>
  <si>
    <t>Emissions CO2 (tCO2)</t>
  </si>
  <si>
    <t>Combustible et chaleur fossile</t>
  </si>
  <si>
    <t>Process (émissions)</t>
  </si>
  <si>
    <t>Export (et réinjection SER)</t>
  </si>
  <si>
    <t>SER Prod</t>
  </si>
  <si>
    <t>Ajustement conjoncturel</t>
  </si>
  <si>
    <t>Ferme</t>
  </si>
  <si>
    <t>Ferme + cond</t>
  </si>
  <si>
    <t>Engageant</t>
  </si>
  <si>
    <t>Gain énergie (MWh)</t>
  </si>
  <si>
    <t>IEE</t>
  </si>
  <si>
    <t>þ</t>
  </si>
  <si>
    <t>Gain CO2 tot (tCO2)</t>
  </si>
  <si>
    <t>Gain CO2 énergie (tCO2)</t>
  </si>
  <si>
    <t>Gains Prod SER (MWh)</t>
  </si>
  <si>
    <t>ISER</t>
  </si>
  <si>
    <t>CS référence 
MWhf/Unité</t>
  </si>
  <si>
    <t>Facteurs d'influence</t>
  </si>
  <si>
    <t>CRE</t>
  </si>
  <si>
    <t>Réf</t>
  </si>
  <si>
    <t>Usage</t>
  </si>
  <si>
    <t>Description</t>
  </si>
  <si>
    <t>Unités</t>
  </si>
  <si>
    <t xml:space="preserve">  01</t>
  </si>
  <si>
    <t>Usage 1</t>
  </si>
  <si>
    <t>Description 1</t>
  </si>
  <si>
    <t xml:space="preserve">  02</t>
  </si>
  <si>
    <t>Usage 2</t>
  </si>
  <si>
    <t>Description 2</t>
  </si>
  <si>
    <t xml:space="preserve">  03</t>
  </si>
  <si>
    <t>Usage 3</t>
  </si>
  <si>
    <t>Description 3</t>
  </si>
  <si>
    <t xml:space="preserve">  04</t>
  </si>
  <si>
    <t>Usage 4</t>
  </si>
  <si>
    <t>Description 4</t>
  </si>
  <si>
    <t xml:space="preserve">  05</t>
  </si>
  <si>
    <t>Description 5</t>
  </si>
  <si>
    <t xml:space="preserve">  06</t>
  </si>
  <si>
    <t>Nouvel usage</t>
  </si>
  <si>
    <t>Description 6</t>
  </si>
  <si>
    <t xml:space="preserve">  07</t>
  </si>
  <si>
    <t>Description 7</t>
  </si>
  <si>
    <t xml:space="preserve">  08</t>
  </si>
  <si>
    <t>Description 8</t>
  </si>
  <si>
    <t xml:space="preserve">  09</t>
  </si>
  <si>
    <t>Description 9</t>
  </si>
  <si>
    <t xml:space="preserve">  10</t>
  </si>
  <si>
    <t>Description 10</t>
  </si>
  <si>
    <t xml:space="preserve">  11</t>
  </si>
  <si>
    <t>Description 11</t>
  </si>
  <si>
    <t xml:space="preserve">  12</t>
  </si>
  <si>
    <t>Description 12</t>
  </si>
  <si>
    <t xml:space="preserve">  13</t>
  </si>
  <si>
    <t>Description 13</t>
  </si>
  <si>
    <t xml:space="preserve">  14</t>
  </si>
  <si>
    <t>Description 14</t>
  </si>
  <si>
    <t xml:space="preserve">  15</t>
  </si>
  <si>
    <t>Description 15</t>
  </si>
  <si>
    <t xml:space="preserve">  16</t>
  </si>
  <si>
    <t>Description 16</t>
  </si>
  <si>
    <t xml:space="preserve">  17</t>
  </si>
  <si>
    <t>Description 17</t>
  </si>
  <si>
    <t xml:space="preserve">  18</t>
  </si>
  <si>
    <t>Description 18</t>
  </si>
  <si>
    <t xml:space="preserve">  19</t>
  </si>
  <si>
    <t>Description 19</t>
  </si>
  <si>
    <t xml:space="preserve">  20</t>
  </si>
  <si>
    <t>Description 20</t>
  </si>
  <si>
    <t>Actions d'amélioration</t>
  </si>
  <si>
    <t>économie</t>
  </si>
  <si>
    <t>Inclu aux objectifs</t>
  </si>
  <si>
    <t>Entité</t>
  </si>
  <si>
    <t>Communauté</t>
  </si>
  <si>
    <t>Ref</t>
  </si>
  <si>
    <t>Titre</t>
  </si>
  <si>
    <t>Catégories</t>
  </si>
  <si>
    <t>MWh élec</t>
  </si>
  <si>
    <t>MWh comb</t>
  </si>
  <si>
    <t>MWh SER autoconso</t>
  </si>
  <si>
    <t>MWh SER
Prod</t>
  </si>
  <si>
    <t>Total 
MWhf</t>
  </si>
  <si>
    <t>t CO2
 élec</t>
  </si>
  <si>
    <t>t CO2 
comb</t>
  </si>
  <si>
    <t>tCO2 
Energie</t>
  </si>
  <si>
    <t>tCO2 
process</t>
  </si>
  <si>
    <t>tCO2 
Total</t>
  </si>
  <si>
    <t>Gain €/an</t>
  </si>
  <si>
    <t>Gain IEE</t>
  </si>
  <si>
    <t>Gain SER</t>
  </si>
  <si>
    <t>Faisabilité</t>
  </si>
  <si>
    <t>Investissement €</t>
  </si>
  <si>
    <t>TRA (ans)</t>
  </si>
  <si>
    <t>TRI (%)</t>
  </si>
  <si>
    <t>ferme</t>
  </si>
  <si>
    <t>condit</t>
  </si>
  <si>
    <t>Jalon</t>
  </si>
  <si>
    <t>Progression tot</t>
  </si>
  <si>
    <t>Ferme + condi</t>
  </si>
  <si>
    <t>Comportement (Maintenance, Regulation, sensibilisation)</t>
  </si>
  <si>
    <t>Batiment (Eclairage, isolation, …)</t>
  </si>
  <si>
    <t>SER biomasse, biogaz, e-fuel, Cogen SER</t>
  </si>
  <si>
    <t>B</t>
  </si>
  <si>
    <t>SER PV, éolien, géothermie, solaire</t>
  </si>
  <si>
    <t>Récupération chaleur fatale</t>
  </si>
  <si>
    <t>Efficacité Energétique (moteur, rendement, isolation ...)</t>
  </si>
  <si>
    <t>R</t>
  </si>
  <si>
    <t>Calculs des indices</t>
  </si>
  <si>
    <t>CRA</t>
  </si>
  <si>
    <t>AEE</t>
  </si>
  <si>
    <t>CRA Ajustée</t>
  </si>
  <si>
    <t>IEE Ajusté</t>
  </si>
  <si>
    <t>Emissions réelles (Energie)</t>
  </si>
  <si>
    <t>ERA (Energie)</t>
  </si>
  <si>
    <t>ICO2</t>
  </si>
  <si>
    <t>ERA Ajusté</t>
  </si>
  <si>
    <t>ICO2 Ajusté</t>
  </si>
  <si>
    <t>Indices principaux</t>
  </si>
  <si>
    <t>IC énergie (kgCO2/MWh)</t>
  </si>
  <si>
    <t>Gain énergie finale (MWh)</t>
  </si>
  <si>
    <t>Gain émissions total (tCO2)</t>
  </si>
  <si>
    <t>Gain SER (MWh)</t>
  </si>
  <si>
    <t>IEE (%)</t>
  </si>
  <si>
    <t>AEE (%)</t>
  </si>
  <si>
    <t>iC (kg CO2/ MWh)</t>
  </si>
  <si>
    <t>iSER (%)</t>
  </si>
  <si>
    <t>Coefficients de transformation</t>
  </si>
  <si>
    <t>Catégories d'AA</t>
  </si>
  <si>
    <t>/https://awac.be/wp-content/uploads/2022/12/Fuel-Conversion-Factors_AwAC_2020.pdf</t>
  </si>
  <si>
    <t>*** à classer ***</t>
  </si>
  <si>
    <t>Vecteur</t>
  </si>
  <si>
    <t>Unité</t>
  </si>
  <si>
    <t>Energie finale MWhf/unité</t>
  </si>
  <si>
    <t>Emission 
[T CO2/unité]</t>
  </si>
  <si>
    <t>Ratio 
kgCO2/MWh</t>
  </si>
  <si>
    <t>CCS-CCU</t>
  </si>
  <si>
    <t>Electricité réseau</t>
  </si>
  <si>
    <t>MWh</t>
  </si>
  <si>
    <t>Electricité PV</t>
  </si>
  <si>
    <t>Economie circulaire</t>
  </si>
  <si>
    <t>Electricité éolien</t>
  </si>
  <si>
    <t>Gaz Naturel</t>
  </si>
  <si>
    <t>MWhs</t>
  </si>
  <si>
    <t>Fluide frigorigène</t>
  </si>
  <si>
    <t>m³</t>
  </si>
  <si>
    <t>Fuel Switch (Electrification, H2, …)</t>
  </si>
  <si>
    <t>Mazout</t>
  </si>
  <si>
    <t>litres</t>
  </si>
  <si>
    <t>Modal shift transport (Electrif, HVO, …)</t>
  </si>
  <si>
    <t>ORC</t>
  </si>
  <si>
    <t>Propane</t>
  </si>
  <si>
    <t>PPA</t>
  </si>
  <si>
    <t>Butane</t>
  </si>
  <si>
    <t>Procédé</t>
  </si>
  <si>
    <t>Bois (bûches)</t>
  </si>
  <si>
    <t>tonnes</t>
  </si>
  <si>
    <t>Bois (plaquettes)</t>
  </si>
  <si>
    <t>Réseau chaleur (externe)</t>
  </si>
  <si>
    <t>Essence</t>
  </si>
  <si>
    <t>Charbon</t>
  </si>
  <si>
    <t>LPG</t>
  </si>
  <si>
    <t>Vapeur (optimisation, desteaming,…)</t>
  </si>
  <si>
    <t>kg</t>
  </si>
  <si>
    <t>Bois (pellets)</t>
  </si>
  <si>
    <t>Liginite</t>
  </si>
  <si>
    <t>Anthracite</t>
  </si>
  <si>
    <t>PCI/PCS</t>
  </si>
  <si>
    <t>Gaz naturel</t>
  </si>
  <si>
    <t>Gaz de prétrole liquéfié (butane, propane, LPG, …)</t>
  </si>
  <si>
    <t>Gasoil (mazout)</t>
  </si>
  <si>
    <t>Bois</t>
  </si>
  <si>
    <t>Biomasse</t>
  </si>
  <si>
    <t>Electricité</t>
  </si>
  <si>
    <t>Chaleur</t>
  </si>
  <si>
    <t>AEE individuels</t>
  </si>
  <si>
    <t>AEE partiels</t>
  </si>
  <si>
    <t>Rappel des objectifs de l'AG</t>
  </si>
  <si>
    <t>ISER (%)</t>
  </si>
  <si>
    <t>IC Energie (kg CO2/MWh)</t>
  </si>
  <si>
    <t>IC Energie + Process (kg CO2/MWh)</t>
  </si>
  <si>
    <t>Progression réalisée au cours de l'année en %</t>
  </si>
  <si>
    <t>Communautés</t>
  </si>
  <si>
    <t>Non applicable</t>
  </si>
  <si>
    <t>Service Public de Wallonie</t>
  </si>
  <si>
    <t>Actions amélioration réalisées vs référence</t>
  </si>
  <si>
    <t>CRE (MWh)</t>
  </si>
  <si>
    <t>Emissions Energie (Tonnes)</t>
  </si>
  <si>
    <t>Investissements (€)</t>
  </si>
  <si>
    <t>IEE ajusté</t>
  </si>
  <si>
    <t>Détail ENERGIE</t>
  </si>
  <si>
    <t>Détail EMISSIONS</t>
  </si>
  <si>
    <t>Objectifs fermes</t>
  </si>
  <si>
    <t>Objectifs fermes + conditionnels</t>
  </si>
  <si>
    <t>Obj IEE ferme</t>
  </si>
  <si>
    <t>Obj IEE F+C</t>
  </si>
  <si>
    <t>Obj ISER ferme (%)</t>
  </si>
  <si>
    <t>Obj IC global (kg CO2/MWh)</t>
  </si>
  <si>
    <t>IC global (kg CO2/MWh)</t>
  </si>
  <si>
    <t>Obj IC Energie ferme (kg CO2/MWh)</t>
  </si>
  <si>
    <t>Production Hydroélectrique</t>
  </si>
  <si>
    <t>Electricité achetée fossile</t>
  </si>
  <si>
    <t>Production SER électrique</t>
  </si>
  <si>
    <t>Production Photovoltaique</t>
  </si>
  <si>
    <t>Production Eolienne</t>
  </si>
  <si>
    <t>Production Aérothermique (PAC)</t>
  </si>
  <si>
    <t>Production SER thermique</t>
  </si>
  <si>
    <t>Consommation PPA élec</t>
  </si>
  <si>
    <t>Consommation H2 vert &amp; e-fuels (RFNBO)</t>
  </si>
  <si>
    <t>Consommation PPA biogaz</t>
  </si>
  <si>
    <t>Production Géothermique</t>
  </si>
  <si>
    <t>Production Solaire thermique</t>
  </si>
  <si>
    <t>Consommation Biomasse</t>
  </si>
  <si>
    <t>Consommation Biofuels</t>
  </si>
  <si>
    <r>
      <t xml:space="preserve">ES Spec.référence 
</t>
    </r>
    <r>
      <rPr>
        <sz val="10"/>
        <color rgb="FFFF0000"/>
        <rFont val="Times New Roman"/>
        <family val="1"/>
      </rPr>
      <t>kg CO2/Unité</t>
    </r>
  </si>
  <si>
    <t>Onglet VecteursIN</t>
  </si>
  <si>
    <t>* La production SER est détaillé par technologie.</t>
  </si>
  <si>
    <t>Usages</t>
  </si>
  <si>
    <t>Vecteurs approvisionnés</t>
  </si>
  <si>
    <t>* Ne pas ajouter de lignes ni de colonnes</t>
  </si>
  <si>
    <t>* On peut ajouter des lignes. Ne pas modifier les colonnes</t>
  </si>
  <si>
    <t>Onglets Résultats</t>
  </si>
  <si>
    <t>* Formules, calculs et graphiques peuvent être importés dans le rapport ASA</t>
  </si>
  <si>
    <t>A</t>
  </si>
  <si>
    <t>Z</t>
  </si>
  <si>
    <t>Obj IC Energie + Process F+C (kg CO2/MWh)</t>
  </si>
  <si>
    <t>Obj IC Energie F+C (kg CO2/MWh)</t>
  </si>
  <si>
    <t>Obj ISER F+C (%)</t>
  </si>
  <si>
    <t>Révisions</t>
  </si>
  <si>
    <t>20260204 - Canevas type ASA V2026.1.xlsx</t>
  </si>
  <si>
    <t>1ere diffusion</t>
  </si>
  <si>
    <t>20260212 - Canevas type ASA V2026.2.xlsx</t>
  </si>
  <si>
    <t>Précision des catégories SER  et intégration de (ProdSER - export) dans le calcul de CRE</t>
  </si>
  <si>
    <t>20260219 - Canevas type ASA V2026.3.xlsx</t>
  </si>
  <si>
    <t>20260224 - Canevas type ASA V2026.4.xlsx</t>
  </si>
  <si>
    <t>Suppression de la validation du PA par usages</t>
  </si>
  <si>
    <t>Corrections formules Onglet « Résultats_Indices » : ligne 21 (ERA)</t>
  </si>
  <si>
    <t>20260225 - Canevas type ASA V2026.5.xlsx</t>
  </si>
  <si>
    <t>Correction Résultats_Pistes / ligne 10 Supression $  dans $C$11 (iSER) -&gt; E10 =IFERROR((VecteursIN!$C$7+E5)/(Résultats_Indices!C11);0) + améliorations mineures (visibilités graphiques et ajout CRE dans onglet VecteurIN)</t>
  </si>
  <si>
    <t>20260306 - Canevas type ASA V2026.6.xlsx</t>
  </si>
  <si>
    <t>Total</t>
  </si>
  <si>
    <t>Correction Résultats_Pistes:   L3 Gain énergie finale (MWh) : =SOMMEPROD(AA!$J$5:$J$24;AA!Z5:Z24) --&gt; =D3+SOMMEPROD(AA!$J$5:$J$24;AA!Z5:Z24) à tirer sur toute la ligne
L4 Gain émissions total (tCO2): =SOMMEPROD(AA!$O$5:$O$24;AA!Z5:Z24)--&gt; =D4+SOMMEPROD(AA!$O$5:$O$24;AA!Z5:Z24) à tirer sur toute la ligne
L5 Gain SER (MWh): =SOMMEPROD(AA!$I$5:$I$24;AA!Z5:Z24)--&gt; =D5-SOMMEPROD(AA!$I$5:$I$24;AA!Z5:Z24) à tirer sur toute la ligne
Ajout Liste déroulante des entités</t>
  </si>
  <si>
    <t>Entités au 31/03/2026</t>
  </si>
  <si>
    <t>3B</t>
  </si>
  <si>
    <t>ACE</t>
  </si>
  <si>
    <t>Advachem</t>
  </si>
  <si>
    <t>AGC Lodelinsart</t>
  </si>
  <si>
    <t>AGC Moustier</t>
  </si>
  <si>
    <t>AGC Seneffe</t>
  </si>
  <si>
    <t>Ahlstrom</t>
  </si>
  <si>
    <t>Aigremont</t>
  </si>
  <si>
    <t>Aigremont (Hall)</t>
  </si>
  <si>
    <t>Air Liquide Charleroi</t>
  </si>
  <si>
    <t>Air Liquide Ghlin</t>
  </si>
  <si>
    <t>Air Liquide Seraing</t>
  </si>
  <si>
    <t>Air Products</t>
  </si>
  <si>
    <t>Aisin Braine</t>
  </si>
  <si>
    <t>Aisin St ghislain</t>
  </si>
  <si>
    <t>Alia 2</t>
  </si>
  <si>
    <t>AM_Eurogal</t>
  </si>
  <si>
    <t>AM_Kessales</t>
  </si>
  <si>
    <t>AM_Ramet</t>
  </si>
  <si>
    <t>AM_TDM Marchin</t>
  </si>
  <si>
    <t>Ampacet</t>
  </si>
  <si>
    <t>Aperam</t>
  </si>
  <si>
    <t>Armacell</t>
  </si>
  <si>
    <t>AstenJohnson</t>
  </si>
  <si>
    <t>Ateliers de l'Avenir</t>
  </si>
  <si>
    <t>Avery Dennison</t>
  </si>
  <si>
    <t>Baxter</t>
  </si>
  <si>
    <t>Belardenne</t>
  </si>
  <si>
    <t>Belgomalt</t>
  </si>
  <si>
    <t>Belourthe</t>
  </si>
  <si>
    <t>Beneo</t>
  </si>
  <si>
    <t>Biowanze</t>
  </si>
  <si>
    <t>Bocq Brasserie</t>
  </si>
  <si>
    <t>Bocq Soutirage</t>
  </si>
  <si>
    <t>BQF</t>
  </si>
  <si>
    <t>Bridgestone</t>
  </si>
  <si>
    <t>Bru</t>
  </si>
  <si>
    <t>BTT</t>
  </si>
  <si>
    <t>Burgo</t>
  </si>
  <si>
    <t>Cabot Pepinster</t>
  </si>
  <si>
    <t>Cabot-Loncin</t>
  </si>
  <si>
    <t>Café Liégeois Chaineux</t>
  </si>
  <si>
    <t>Café Liégeois Thimister</t>
  </si>
  <si>
    <t>Calcaires de Florennes</t>
  </si>
  <si>
    <t>Calcaires de la Sambre</t>
  </si>
  <si>
    <t>Cargill</t>
  </si>
  <si>
    <t>Carmeuse Aisemont</t>
  </si>
  <si>
    <t>Carmeuse Engis</t>
  </si>
  <si>
    <t>Carmeuse Frasnes</t>
  </si>
  <si>
    <t>Carmeuse Moha</t>
  </si>
  <si>
    <t>Carmeuse Seilles</t>
  </si>
  <si>
    <t>Carrière des Limites</t>
  </si>
  <si>
    <t>Carrières de Grès réunies</t>
  </si>
  <si>
    <t>Carrières du Hainaut</t>
  </si>
  <si>
    <t>Cartonnage Lammerant</t>
  </si>
  <si>
    <t>Cartonnerie de Thulin</t>
  </si>
  <si>
    <t>CCB Cimenterie Gaurain</t>
  </si>
  <si>
    <t>CCB Clypot</t>
  </si>
  <si>
    <t>Chemviron</t>
  </si>
  <si>
    <t>Chimay Baileux</t>
  </si>
  <si>
    <t>Chimay Forges</t>
  </si>
  <si>
    <t>Clarebout</t>
  </si>
  <si>
    <t>Coca</t>
  </si>
  <si>
    <t>Comet Sambre Chatelet</t>
  </si>
  <si>
    <t>Comet Sambre Obourg</t>
  </si>
  <si>
    <t>Comet Traitement Chatelet</t>
  </si>
  <si>
    <t>Comet Traitement La Louviere</t>
  </si>
  <si>
    <t>Comet Traitement Obourg</t>
  </si>
  <si>
    <t>Constellation GEL</t>
  </si>
  <si>
    <t>Constellation ICE</t>
  </si>
  <si>
    <t>Constellation ONE</t>
  </si>
  <si>
    <t>Corman</t>
  </si>
  <si>
    <t>Cosucra Provital</t>
  </si>
  <si>
    <t>Cosucra Warcoing</t>
  </si>
  <si>
    <t>Couplet Sugars</t>
  </si>
  <si>
    <t>CPBB Braine</t>
  </si>
  <si>
    <t>CPBB Clypot</t>
  </si>
  <si>
    <t>CPBB GW Soignies</t>
  </si>
  <si>
    <t>Crystal Computing Farciennes</t>
  </si>
  <si>
    <t>Crystal Computing St-Ghislain</t>
  </si>
  <si>
    <t>Cup Baileux</t>
  </si>
  <si>
    <t>CUP Bierghes</t>
  </si>
  <si>
    <t>CUP Lessines</t>
  </si>
  <si>
    <t>D'argifral</t>
  </si>
  <si>
    <t>De Poortere André Vernier</t>
  </si>
  <si>
    <t>De Poortere Déco</t>
  </si>
  <si>
    <t>De Poortere Frères</t>
  </si>
  <si>
    <t>Delacre</t>
  </si>
  <si>
    <t>Depro Profiles</t>
  </si>
  <si>
    <t>Desobry</t>
  </si>
  <si>
    <t>Desobry Logistics</t>
  </si>
  <si>
    <t>Detry</t>
  </si>
  <si>
    <t>Dicogel</t>
  </si>
  <si>
    <t>Dolomies MLD</t>
  </si>
  <si>
    <t xml:space="preserve">Dow </t>
  </si>
  <si>
    <t>Dumont Wautier</t>
  </si>
  <si>
    <t>Ecofrost</t>
  </si>
  <si>
    <t>Edel</t>
  </si>
  <si>
    <t>Enrobés 3F</t>
  </si>
  <si>
    <t>Epuraubel</t>
  </si>
  <si>
    <t>Essity</t>
  </si>
  <si>
    <t>Europa Cuisson</t>
  </si>
  <si>
    <t>Famenne Enrobés</t>
  </si>
  <si>
    <t>Ferrero</t>
  </si>
  <si>
    <t>Firmenich</t>
  </si>
  <si>
    <t>Fruytier Marloie</t>
  </si>
  <si>
    <t>Fruytier Vivy</t>
  </si>
  <si>
    <t>Gamma</t>
  </si>
  <si>
    <t>Gerresheimer</t>
  </si>
  <si>
    <t>Gourmand</t>
  </si>
  <si>
    <t>Gramybel</t>
  </si>
  <si>
    <t>Granulats du Hainaut</t>
  </si>
  <si>
    <t>GSK Gembloux</t>
  </si>
  <si>
    <t>GSK Rixensart</t>
  </si>
  <si>
    <t>GSK Wavre</t>
  </si>
  <si>
    <t>Heidelberg Antoing</t>
  </si>
  <si>
    <t>Heidelberg Antoing Granulats</t>
  </si>
  <si>
    <t>Heidelberg Beez</t>
  </si>
  <si>
    <t>Heidelberg Lixhe (CBR)</t>
  </si>
  <si>
    <t>Heidelberg Lustin</t>
  </si>
  <si>
    <t>Heidelberg MLD</t>
  </si>
  <si>
    <t>Heidelberg Quenast</t>
  </si>
  <si>
    <t>Heidelberg Tellier</t>
  </si>
  <si>
    <t>Heidelberg Vaulx Granulats</t>
  </si>
  <si>
    <t>Héritage 1466</t>
  </si>
  <si>
    <t>Hesbaye Frost</t>
  </si>
  <si>
    <t>Hoganas</t>
  </si>
  <si>
    <t>Holcim Carrière du Milieu</t>
  </si>
  <si>
    <t>Holcim Ermitage</t>
  </si>
  <si>
    <t>Holcim Leffe</t>
  </si>
  <si>
    <t>Holcim Obourg</t>
  </si>
  <si>
    <t>Holcim Perlonjour</t>
  </si>
  <si>
    <t>Holcim Trooz</t>
  </si>
  <si>
    <t>Hydro Ghlin</t>
  </si>
  <si>
    <t>Hydrometal</t>
  </si>
  <si>
    <t>Ideal Berry Yarns</t>
  </si>
  <si>
    <t xml:space="preserve">IMERYS </t>
  </si>
  <si>
    <t>Imperial Meat</t>
  </si>
  <si>
    <t>Inbev</t>
  </si>
  <si>
    <t>Industeel</t>
  </si>
  <si>
    <t>Ineos</t>
  </si>
  <si>
    <t>Inovyn</t>
  </si>
  <si>
    <t>Iscal</t>
  </si>
  <si>
    <t>Iwan Simonis</t>
  </si>
  <si>
    <t>Jean Gotta</t>
  </si>
  <si>
    <t>Jindal Films</t>
  </si>
  <si>
    <t>Jtekt</t>
  </si>
  <si>
    <t>Kabelwerk</t>
  </si>
  <si>
    <t>KLK Tensachem</t>
  </si>
  <si>
    <t>Knauf engis</t>
  </si>
  <si>
    <t>Knauf Insulation</t>
  </si>
  <si>
    <t>Knauf Resulation</t>
  </si>
  <si>
    <t>La Lorraine Barchon</t>
  </si>
  <si>
    <t>La lorraine Mor1</t>
  </si>
  <si>
    <t>La lorraine Mor2</t>
  </si>
  <si>
    <t>Lambiotte</t>
  </si>
  <si>
    <t>LCL</t>
  </si>
  <si>
    <t>Les Petons</t>
  </si>
  <si>
    <t>Lhoist Industrie</t>
  </si>
  <si>
    <t>Lovenfosse abattoir</t>
  </si>
  <si>
    <t>Lovenfosse découpe</t>
  </si>
  <si>
    <t>LS Frais</t>
  </si>
  <si>
    <t>Lutosa</t>
  </si>
  <si>
    <t>Magotteaux</t>
  </si>
  <si>
    <t>Mamma Lucia</t>
  </si>
  <si>
    <t>Marichal Ketin</t>
  </si>
  <si>
    <t>Materne</t>
  </si>
  <si>
    <t>McBride 4</t>
  </si>
  <si>
    <t>McBride 6</t>
  </si>
  <si>
    <t>MD Verre</t>
  </si>
  <si>
    <t>Molnlycke</t>
  </si>
  <si>
    <t>Mondelez</t>
  </si>
  <si>
    <t>Moulins de Statte</t>
  </si>
  <si>
    <t>My Power</t>
  </si>
  <si>
    <t>Mydibel</t>
  </si>
  <si>
    <t>Mydibel Fresh</t>
  </si>
  <si>
    <t>Nestle</t>
  </si>
  <si>
    <t>NGK</t>
  </si>
  <si>
    <t>NLMK Clabecq</t>
  </si>
  <si>
    <t>NLMK La louvière</t>
  </si>
  <si>
    <t>NMC</t>
  </si>
  <si>
    <t>Nouryon</t>
  </si>
  <si>
    <t>NRB</t>
  </si>
  <si>
    <t>Nyco STPC</t>
  </si>
  <si>
    <t>Orval</t>
  </si>
  <si>
    <t>Ploegsteert</t>
  </si>
  <si>
    <t>Plukon</t>
  </si>
  <si>
    <t>Polypeptide</t>
  </si>
  <si>
    <t>Prayon</t>
  </si>
  <si>
    <t>Prayon - Silox</t>
  </si>
  <si>
    <t>Procoplast</t>
  </si>
  <si>
    <t>Procotex</t>
  </si>
  <si>
    <t>Puratos Andenne</t>
  </si>
  <si>
    <t>Puratos Saint Vith</t>
  </si>
  <si>
    <t>RafTir LNG</t>
  </si>
  <si>
    <t>RafTir Wanze</t>
  </si>
  <si>
    <t>Recyfuel</t>
  </si>
  <si>
    <t>Revatech Engis</t>
  </si>
  <si>
    <t>Revatech Monsin</t>
  </si>
  <si>
    <t>Roger &amp; Roger</t>
  </si>
  <si>
    <t>Rosier</t>
  </si>
  <si>
    <t>RSB</t>
  </si>
  <si>
    <t>Safran</t>
  </si>
  <si>
    <t>Saluc</t>
  </si>
  <si>
    <t>SECY-Yvoir</t>
  </si>
  <si>
    <t>Segal</t>
  </si>
  <si>
    <t>Signode</t>
  </si>
  <si>
    <t>Sioen</t>
  </si>
  <si>
    <t>Smartflow</t>
  </si>
  <si>
    <t>Smurfit Kappa</t>
  </si>
  <si>
    <t>Sol Seneffe</t>
  </si>
  <si>
    <t>Solarec Baudour</t>
  </si>
  <si>
    <t>Solarec Recogne</t>
  </si>
  <si>
    <t>Solvay</t>
  </si>
  <si>
    <t>SONACA</t>
  </si>
  <si>
    <t>Spa Monopole</t>
  </si>
  <si>
    <t>Sprimoglass</t>
  </si>
  <si>
    <t>Stassen</t>
  </si>
  <si>
    <t>Stella</t>
  </si>
  <si>
    <t>Suske / Ice kimo</t>
  </si>
  <si>
    <t>Synaco</t>
  </si>
  <si>
    <t>Syngenta</t>
  </si>
  <si>
    <t>Takeda</t>
  </si>
  <si>
    <t>Thales</t>
  </si>
  <si>
    <t>Thy Marcinelle</t>
  </si>
  <si>
    <t>TIAutomotive</t>
  </si>
  <si>
    <t>Total Antwerp</t>
  </si>
  <si>
    <t>Total Ecaussines</t>
  </si>
  <si>
    <t>Total Feluy</t>
  </si>
  <si>
    <t>Traitex</t>
  </si>
  <si>
    <t>Traitex SA traitements textiles</t>
  </si>
  <si>
    <t>Transmyl</t>
  </si>
  <si>
    <t>UCB</t>
  </si>
  <si>
    <t>Unilin</t>
  </si>
  <si>
    <t>Utexbel</t>
  </si>
  <si>
    <t>Valeo</t>
  </si>
  <si>
    <t>Vandemoortele</t>
  </si>
  <si>
    <t>Vandeputte Huilerie (Mouscron)</t>
  </si>
  <si>
    <t>Vandeputte Huilerie (Pecq)</t>
  </si>
  <si>
    <t>Vandeputte Oleo</t>
  </si>
  <si>
    <t>Vandeputte Savonnerie</t>
  </si>
  <si>
    <t>Vibrantz</t>
  </si>
  <si>
    <t>Vinventions</t>
  </si>
  <si>
    <t>Vital Materials</t>
  </si>
  <si>
    <t>Vlevia</t>
  </si>
  <si>
    <t>Walhorn</t>
  </si>
  <si>
    <t>WhatsCookingMarche</t>
  </si>
  <si>
    <t>WhatsCooking-Wanze</t>
  </si>
  <si>
    <t>Wienerberger Barry</t>
  </si>
  <si>
    <t>Wienerberger Péruwelz</t>
  </si>
  <si>
    <t>Wienerberger TDH</t>
  </si>
  <si>
    <t>Yara</t>
  </si>
  <si>
    <t>Zinacor</t>
  </si>
  <si>
    <t>Zoetis</t>
  </si>
  <si>
    <t>Entite_test (liste déroulante)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</si>
</sst>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_ * #,##0.00_ ;_ * \-#,##0.00_ ;_ * &quot;-&quot;??_ ;_ @_ "/>
    <numFmt numFmtId="166" formatCode="#,##0\ &quot;€&quot;"/>
    <numFmt numFmtId="167" formatCode="0.000"/>
    <numFmt numFmtId="168" formatCode="#,##0.0"/>
    <numFmt numFmtId="169" formatCode="#,##0.000"/>
    <numFmt numFmtId="170" formatCode="0.00000"/>
    <numFmt numFmtId="171" formatCode="0.0"/>
  </numFmts>
  <fonts count="66" x14ac:knownFonts="1">
    <font>
      <sz val="11"/>
      <color theme="1"/>
      <name val="Aptos Narrow"/>
      <family val="2"/>
      <scheme val="minor"/>
    </font>
    <font>
      <sz val="11"/>
      <color theme="1"/>
      <name val="Aptos Narrow"/>
      <family val="2"/>
      <scheme val="minor"/>
    </font>
    <font>
      <sz val="10"/>
      <name val="Arial"/>
      <family val="2"/>
    </font>
    <font>
      <sz val="12"/>
      <name val="Times New Roman"/>
      <family val="1"/>
    </font>
    <font>
      <sz val="12"/>
      <color theme="0" tint="-4.9989318521683403E-2"/>
      <name val="Times New Roman"/>
      <family val="1"/>
    </font>
    <font>
      <b/>
      <sz val="20"/>
      <name val="Times New Roman"/>
      <family val="1"/>
    </font>
    <font>
      <sz val="10"/>
      <color theme="0" tint="-4.9989318521683403E-2"/>
      <name val="Times New Roman"/>
      <family val="1"/>
    </font>
    <font>
      <b/>
      <u/>
      <sz val="16"/>
      <name val="Arial"/>
      <family val="2"/>
    </font>
    <font>
      <b/>
      <sz val="18"/>
      <color theme="0" tint="-4.9989318521683403E-2"/>
      <name val="Times New Roman"/>
      <family val="1"/>
    </font>
    <font>
      <b/>
      <u/>
      <sz val="18"/>
      <color theme="0" tint="-4.9989318521683403E-2"/>
      <name val="Times New Roman"/>
      <family val="1"/>
    </font>
    <font>
      <sz val="16"/>
      <name val="Arial"/>
      <family val="2"/>
    </font>
    <font>
      <sz val="12"/>
      <name val="Arial"/>
      <family val="2"/>
    </font>
    <font>
      <sz val="11"/>
      <color theme="0" tint="-4.9989318521683403E-2"/>
      <name val="Times New Roman"/>
      <family val="1"/>
    </font>
    <font>
      <u/>
      <sz val="10"/>
      <color indexed="12"/>
      <name val="MS Sans Serif"/>
      <family val="2"/>
    </font>
    <font>
      <u/>
      <sz val="12"/>
      <color theme="10"/>
      <name val="Arial"/>
      <family val="2"/>
    </font>
    <font>
      <sz val="12"/>
      <color indexed="12"/>
      <name val="Arial"/>
      <family val="2"/>
    </font>
    <font>
      <sz val="10"/>
      <color theme="4" tint="-0.499984740745262"/>
      <name val="Arial"/>
      <family val="2"/>
    </font>
    <font>
      <u/>
      <sz val="10"/>
      <color indexed="12"/>
      <name val="Arial"/>
      <family val="2"/>
    </font>
    <font>
      <b/>
      <sz val="9"/>
      <color indexed="10"/>
      <name val="Arial"/>
      <family val="2"/>
    </font>
    <font>
      <sz val="22"/>
      <color theme="0"/>
      <name val="Aptos Narrow"/>
      <family val="2"/>
      <scheme val="minor"/>
    </font>
    <font>
      <b/>
      <sz val="12"/>
      <color theme="1"/>
      <name val="Aptos Narrow"/>
      <family val="2"/>
      <scheme val="minor"/>
    </font>
    <font>
      <b/>
      <sz val="11"/>
      <color rgb="FFFF0000"/>
      <name val="Aptos Narrow"/>
      <family val="2"/>
      <scheme val="minor"/>
    </font>
    <font>
      <b/>
      <sz val="11"/>
      <color theme="8" tint="0.79998168889431442"/>
      <name val="Arial"/>
      <family val="2"/>
    </font>
    <font>
      <sz val="11"/>
      <name val="Aptos Narrow"/>
      <family val="2"/>
      <scheme val="minor"/>
    </font>
    <font>
      <sz val="10"/>
      <color rgb="FF0000FF"/>
      <name val="Arial"/>
      <family val="2"/>
    </font>
    <font>
      <sz val="10"/>
      <color theme="1"/>
      <name val="Arial"/>
      <family val="2"/>
    </font>
    <font>
      <sz val="10"/>
      <color rgb="FFFF0000"/>
      <name val="Arial"/>
      <family val="2"/>
    </font>
    <font>
      <sz val="10"/>
      <name val="Times New Roman"/>
      <family val="1"/>
    </font>
    <font>
      <sz val="10"/>
      <color indexed="8"/>
      <name val="Arial"/>
      <family val="2"/>
    </font>
    <font>
      <sz val="10"/>
      <color rgb="FF0000FF"/>
      <name val="Times New Roman"/>
      <family val="1"/>
    </font>
    <font>
      <sz val="10"/>
      <color indexed="12"/>
      <name val="Times New Roman"/>
      <family val="1"/>
    </font>
    <font>
      <sz val="8"/>
      <name val="Aptos Narrow"/>
      <family val="2"/>
      <scheme val="minor"/>
    </font>
    <font>
      <sz val="10"/>
      <color indexed="8"/>
      <name val="Times New Roman"/>
      <family val="1"/>
    </font>
    <font>
      <sz val="11"/>
      <color theme="0"/>
      <name val="Aptos Narrow"/>
      <family val="2"/>
      <scheme val="minor"/>
    </font>
    <font>
      <sz val="16"/>
      <color theme="0"/>
      <name val="Aptos Narrow"/>
      <family val="2"/>
      <scheme val="minor"/>
    </font>
    <font>
      <sz val="10"/>
      <color theme="0"/>
      <name val="Times New Roman"/>
      <family val="1"/>
    </font>
    <font>
      <sz val="11"/>
      <color theme="1"/>
      <name val="Times New Roman"/>
      <family val="1"/>
    </font>
    <font>
      <sz val="11"/>
      <color theme="0"/>
      <name val="Times New Roman"/>
      <family val="1"/>
    </font>
    <font>
      <sz val="11"/>
      <name val="Times New Roman"/>
      <family val="1"/>
    </font>
    <font>
      <sz val="10"/>
      <color theme="1"/>
      <name val="Times New Roman"/>
      <family val="1"/>
    </font>
    <font>
      <sz val="12"/>
      <color theme="0"/>
      <name val="Arial"/>
      <family val="2"/>
    </font>
    <font>
      <sz val="12"/>
      <color theme="0"/>
      <name val="Times New Roman"/>
      <family val="1"/>
    </font>
    <font>
      <i/>
      <sz val="10"/>
      <name val="Times New Roman"/>
      <family val="1"/>
    </font>
    <font>
      <sz val="10"/>
      <name val="Wingdings"/>
      <charset val="2"/>
    </font>
    <font>
      <sz val="10"/>
      <color theme="0"/>
      <name val="Wingdings"/>
      <charset val="2"/>
    </font>
    <font>
      <b/>
      <sz val="11"/>
      <color theme="1"/>
      <name val="Aptos Narrow"/>
      <family val="2"/>
      <scheme val="minor"/>
    </font>
    <font>
      <u/>
      <sz val="11"/>
      <color theme="1"/>
      <name val="Aptos Narrow"/>
      <family val="2"/>
      <scheme val="minor"/>
    </font>
    <font>
      <b/>
      <sz val="10"/>
      <color theme="0"/>
      <name val="Arial Nova"/>
      <family val="2"/>
    </font>
    <font>
      <sz val="10"/>
      <color theme="0"/>
      <name val="Arial Nova"/>
      <family val="2"/>
    </font>
    <font>
      <sz val="10"/>
      <color rgb="FF0D505E"/>
      <name val="Arial Nova"/>
      <family val="2"/>
    </font>
    <font>
      <sz val="11"/>
      <color rgb="FF0D505E"/>
      <name val="Aptos Narrow"/>
      <family val="2"/>
      <scheme val="minor"/>
    </font>
    <font>
      <sz val="11"/>
      <color rgb="FFFF0000"/>
      <name val="Aptos Narrow"/>
      <family val="2"/>
      <scheme val="minor"/>
    </font>
    <font>
      <sz val="11"/>
      <color theme="0"/>
      <name val="Arial Nova"/>
      <family val="2"/>
    </font>
    <font>
      <sz val="16"/>
      <color rgb="FF0000FF"/>
      <name val="Arial"/>
      <family val="2"/>
    </font>
    <font>
      <sz val="14"/>
      <name val="Arial"/>
      <family val="2"/>
    </font>
    <font>
      <b/>
      <sz val="16"/>
      <name val="Arial"/>
      <family val="2"/>
    </font>
    <font>
      <b/>
      <sz val="16"/>
      <color rgb="FF0000FF"/>
      <name val="Arial"/>
      <family val="2"/>
    </font>
    <font>
      <b/>
      <sz val="16"/>
      <color theme="4" tint="-0.249977111117893"/>
      <name val="Arial"/>
      <family val="2"/>
    </font>
    <font>
      <b/>
      <sz val="16"/>
      <color indexed="10"/>
      <name val="Arial"/>
      <family val="2"/>
    </font>
    <font>
      <sz val="14"/>
      <color rgb="FF0000FF"/>
      <name val="Arial"/>
      <family val="2"/>
    </font>
    <font>
      <sz val="10"/>
      <color rgb="FFFF0000"/>
      <name val="Times New Roman"/>
      <family val="1"/>
    </font>
    <font>
      <b/>
      <sz val="10"/>
      <color theme="8" tint="0.79998168889431442"/>
      <name val="Times New Roman"/>
      <family val="1"/>
    </font>
    <font>
      <b/>
      <sz val="11"/>
      <color theme="0"/>
      <name val="Aptos Narrow"/>
      <family val="2"/>
      <scheme val="minor"/>
    </font>
    <font>
      <sz val="11"/>
      <color rgb="FF000000"/>
      <name val="Aptos Narrow"/>
      <family val="2"/>
    </font>
    <font>
      <sz val="11"/>
      <name val="Aptos Narrow"/>
      <family val="2"/>
    </font>
    <font>
      <sz val="11"/>
      <color theme="1"/>
      <name val="Aptos Narrow"/>
      <family val="2"/>
    </font>
  </fonts>
  <fills count="2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theme="8" tint="-0.249977111117893"/>
        <bgColor indexed="64"/>
      </patternFill>
    </fill>
    <fill>
      <patternFill patternType="solid">
        <fgColor rgb="FFFFFF99"/>
        <bgColor theme="4" tint="0.79998168889431442"/>
      </patternFill>
    </fill>
    <fill>
      <patternFill patternType="solid">
        <fgColor indexed="22"/>
        <bgColor indexed="64"/>
      </patternFill>
    </fill>
    <fill>
      <patternFill patternType="solid">
        <fgColor indexed="22"/>
        <bgColor indexed="0"/>
      </patternFill>
    </fill>
    <fill>
      <patternFill patternType="solid">
        <fgColor indexed="43"/>
        <bgColor indexed="64"/>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theme="5" tint="0.59999389629810485"/>
        <bgColor indexed="64"/>
      </patternFill>
    </fill>
    <fill>
      <patternFill patternType="solid">
        <fgColor rgb="FFE2EAE6"/>
        <bgColor indexed="64"/>
      </patternFill>
    </fill>
    <fill>
      <patternFill patternType="solid">
        <fgColor rgb="FFFFFF99"/>
        <bgColor indexed="64"/>
      </patternFill>
    </fill>
    <fill>
      <patternFill patternType="solid">
        <fgColor theme="2"/>
        <bgColor indexed="64"/>
      </patternFill>
    </fill>
    <fill>
      <patternFill patternType="solid">
        <fgColor theme="0"/>
        <bgColor theme="4" tint="0.79998168889431442"/>
      </patternFill>
    </fill>
    <fill>
      <patternFill patternType="solid">
        <fgColor rgb="FFFFFF99"/>
        <bgColor indexed="0"/>
      </patternFill>
    </fill>
    <fill>
      <patternFill patternType="solid">
        <fgColor theme="9" tint="-0.249977111117893"/>
        <bgColor indexed="64"/>
      </patternFill>
    </fill>
    <fill>
      <patternFill patternType="solid">
        <fgColor theme="4"/>
        <bgColor theme="4"/>
      </patternFill>
    </fill>
    <fill>
      <patternFill patternType="solid">
        <fgColor theme="4" tint="0.79998168889431442"/>
        <bgColor theme="4" tint="0.79998168889431442"/>
      </patternFill>
    </fill>
  </fills>
  <borders count="30">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thin">
        <color indexed="64"/>
      </left>
      <right/>
      <top/>
      <bottom style="thin">
        <color indexed="64"/>
      </bottom>
      <diagonal/>
    </border>
    <border>
      <left style="thin">
        <color indexed="64"/>
      </left>
      <right style="thin">
        <color theme="4" tint="0.39997558519241921"/>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indexed="64"/>
      </left>
      <right style="thin">
        <color theme="1"/>
      </right>
      <top style="thin">
        <color theme="4" tint="0.39997558519241921"/>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theme="4" tint="0.39997558519241921"/>
      </top>
      <bottom style="thin">
        <color theme="4" tint="0.39997558519241921"/>
      </bottom>
      <diagonal/>
    </border>
    <border>
      <left style="thin">
        <color indexed="64"/>
      </left>
      <right style="thin">
        <color theme="1"/>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
      <left style="thin">
        <color indexed="64"/>
      </left>
      <right style="thin">
        <color rgb="FF000000"/>
      </right>
      <top style="thin">
        <color rgb="FF000000"/>
      </top>
      <bottom style="thin">
        <color rgb="FF000000"/>
      </bottom>
      <diagonal/>
    </border>
    <border>
      <left style="thin">
        <color indexed="64"/>
      </left>
      <right style="thin">
        <color theme="1"/>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s>
  <cellStyleXfs count="12">
    <xf numFmtId="0" fontId="0" fillId="0" borderId="0"/>
    <xf numFmtId="9" fontId="1" fillId="0" borderId="0" applyFont="0" applyFill="0" applyBorder="0" applyAlignment="0" applyProtection="0"/>
    <xf numFmtId="0" fontId="2" fillId="0" borderId="0"/>
    <xf numFmtId="0" fontId="13" fillId="0" borderId="0" applyNumberFormat="0" applyFill="0" applyBorder="0" applyAlignment="0" applyProtection="0"/>
    <xf numFmtId="165" fontId="1" fillId="0" borderId="0" applyFont="0" applyFill="0" applyBorder="0" applyAlignment="0" applyProtection="0"/>
    <xf numFmtId="0" fontId="28" fillId="0" borderId="0"/>
    <xf numFmtId="0" fontId="28" fillId="0" borderId="0"/>
    <xf numFmtId="0" fontId="3" fillId="0" borderId="0"/>
    <xf numFmtId="0" fontId="28" fillId="0" borderId="0"/>
    <xf numFmtId="9" fontId="3" fillId="0" borderId="0" applyFont="0" applyFill="0" applyBorder="0" applyAlignment="0" applyProtection="0"/>
    <xf numFmtId="0" fontId="28" fillId="0" borderId="0"/>
    <xf numFmtId="0" fontId="1" fillId="0" borderId="0"/>
  </cellStyleXfs>
  <cellXfs count="251">
    <xf numFmtId="0" fontId="0" fillId="0" borderId="0" xfId="0"/>
    <xf numFmtId="0" fontId="3" fillId="2" borderId="1" xfId="2" applyFont="1" applyFill="1" applyBorder="1"/>
    <xf numFmtId="0" fontId="3" fillId="2" borderId="0" xfId="2" applyFont="1" applyFill="1"/>
    <xf numFmtId="0" fontId="4" fillId="2" borderId="0" xfId="2" applyFont="1" applyFill="1"/>
    <xf numFmtId="0" fontId="3" fillId="2" borderId="2" xfId="2" applyFont="1" applyFill="1" applyBorder="1"/>
    <xf numFmtId="0" fontId="5" fillId="2" borderId="3" xfId="2" applyFont="1" applyFill="1" applyBorder="1"/>
    <xf numFmtId="0" fontId="3" fillId="2" borderId="4" xfId="2" applyFont="1" applyFill="1" applyBorder="1"/>
    <xf numFmtId="0" fontId="6" fillId="2" borderId="0" xfId="2" applyFont="1" applyFill="1"/>
    <xf numFmtId="0" fontId="3" fillId="2" borderId="5" xfId="2" applyFont="1" applyFill="1" applyBorder="1" applyAlignment="1">
      <alignment horizontal="center"/>
    </xf>
    <xf numFmtId="0" fontId="3" fillId="2" borderId="6" xfId="2" applyFont="1" applyFill="1" applyBorder="1" applyAlignment="1">
      <alignment horizontal="center"/>
    </xf>
    <xf numFmtId="0" fontId="8" fillId="2" borderId="0" xfId="2" applyFont="1" applyFill="1" applyAlignment="1">
      <alignment horizontal="center"/>
    </xf>
    <xf numFmtId="0" fontId="3" fillId="2" borderId="5" xfId="2" applyFont="1" applyFill="1" applyBorder="1"/>
    <xf numFmtId="0" fontId="3" fillId="2" borderId="6" xfId="2" applyFont="1" applyFill="1" applyBorder="1"/>
    <xf numFmtId="0" fontId="9" fillId="2" borderId="0" xfId="2" applyFont="1" applyFill="1" applyAlignment="1">
      <alignment horizontal="center"/>
    </xf>
    <xf numFmtId="0" fontId="10" fillId="2" borderId="0" xfId="2" applyFont="1" applyFill="1" applyAlignment="1">
      <alignment horizontal="center"/>
    </xf>
    <xf numFmtId="0" fontId="11" fillId="2" borderId="5" xfId="2" applyFont="1" applyFill="1" applyBorder="1"/>
    <xf numFmtId="0" fontId="11" fillId="2" borderId="6" xfId="2" applyFont="1" applyFill="1" applyBorder="1"/>
    <xf numFmtId="0" fontId="12" fillId="2" borderId="0" xfId="2" applyFont="1" applyFill="1" applyAlignment="1">
      <alignment horizontal="justify"/>
    </xf>
    <xf numFmtId="0" fontId="11" fillId="2" borderId="0" xfId="2" applyFont="1" applyFill="1"/>
    <xf numFmtId="0" fontId="12" fillId="2" borderId="0" xfId="2" applyFont="1" applyFill="1"/>
    <xf numFmtId="0" fontId="11" fillId="3" borderId="5" xfId="2" applyFont="1" applyFill="1" applyBorder="1" applyAlignment="1">
      <alignment horizontal="left" indent="3"/>
    </xf>
    <xf numFmtId="0" fontId="11" fillId="3" borderId="0" xfId="2" applyFont="1" applyFill="1" applyAlignment="1">
      <alignment horizontal="left" indent="1"/>
    </xf>
    <xf numFmtId="0" fontId="11" fillId="3" borderId="0" xfId="2" applyFont="1" applyFill="1"/>
    <xf numFmtId="0" fontId="11" fillId="3" borderId="6" xfId="2" applyFont="1" applyFill="1" applyBorder="1"/>
    <xf numFmtId="0" fontId="14" fillId="3" borderId="5" xfId="3" applyFont="1" applyFill="1" applyBorder="1" applyAlignment="1">
      <alignment horizontal="left" indent="3"/>
    </xf>
    <xf numFmtId="0" fontId="15" fillId="3" borderId="0" xfId="2" applyFont="1" applyFill="1" applyAlignment="1">
      <alignment horizontal="left"/>
    </xf>
    <xf numFmtId="0" fontId="11" fillId="2" borderId="7" xfId="2" applyFont="1" applyFill="1" applyBorder="1"/>
    <xf numFmtId="0" fontId="11" fillId="2" borderId="1" xfId="2" applyFont="1" applyFill="1" applyBorder="1"/>
    <xf numFmtId="0" fontId="11" fillId="2" borderId="8" xfId="2" applyFont="1" applyFill="1" applyBorder="1"/>
    <xf numFmtId="0" fontId="19" fillId="0" borderId="0" xfId="0" applyFont="1" applyAlignment="1">
      <alignment horizontal="center" vertical="center"/>
    </xf>
    <xf numFmtId="0" fontId="0" fillId="0" borderId="0" xfId="0" applyAlignment="1">
      <alignment horizontal="center"/>
    </xf>
    <xf numFmtId="0" fontId="20" fillId="0" borderId="0" xfId="0" applyFont="1"/>
    <xf numFmtId="3" fontId="21" fillId="0" borderId="0" xfId="0" applyNumberFormat="1" applyFont="1" applyAlignment="1">
      <alignment horizontal="center"/>
    </xf>
    <xf numFmtId="1" fontId="0" fillId="0" borderId="0" xfId="0" applyNumberFormat="1" applyAlignment="1">
      <alignment horizontal="center"/>
    </xf>
    <xf numFmtId="0" fontId="22" fillId="5" borderId="10" xfId="0" applyFont="1" applyFill="1" applyBorder="1" applyAlignment="1">
      <alignment horizontal="center" vertical="center"/>
    </xf>
    <xf numFmtId="0" fontId="22" fillId="5" borderId="10"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1"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 xfId="0" applyFont="1" applyFill="1" applyBorder="1" applyAlignment="1">
      <alignment horizontal="center" vertical="center" wrapText="1"/>
    </xf>
    <xf numFmtId="164" fontId="23" fillId="0" borderId="10" xfId="1" applyNumberFormat="1" applyFont="1" applyBorder="1" applyAlignment="1">
      <alignment horizontal="center"/>
    </xf>
    <xf numFmtId="3" fontId="2" fillId="0" borderId="10" xfId="1" applyNumberFormat="1" applyFont="1" applyBorder="1" applyAlignment="1">
      <alignment horizontal="center" vertical="center" wrapText="1"/>
    </xf>
    <xf numFmtId="0" fontId="24" fillId="6" borderId="10" xfId="0" applyFont="1" applyFill="1" applyBorder="1" applyAlignment="1">
      <alignment horizontal="left" vertical="center" wrapText="1"/>
    </xf>
    <xf numFmtId="3" fontId="24" fillId="6" borderId="10" xfId="0" applyNumberFormat="1" applyFont="1" applyFill="1" applyBorder="1" applyAlignment="1">
      <alignment horizontal="center" vertical="center" wrapText="1"/>
    </xf>
    <xf numFmtId="1" fontId="2" fillId="0" borderId="10" xfId="1" applyNumberFormat="1" applyFont="1" applyBorder="1" applyAlignment="1">
      <alignment horizontal="center" vertical="center" wrapText="1"/>
    </xf>
    <xf numFmtId="166" fontId="24" fillId="6" borderId="10" xfId="4" applyNumberFormat="1" applyFont="1" applyFill="1" applyBorder="1" applyAlignment="1">
      <alignment horizontal="center" vertical="center" wrapText="1"/>
    </xf>
    <xf numFmtId="164" fontId="2" fillId="0" borderId="10" xfId="1" applyNumberFormat="1" applyFont="1" applyBorder="1" applyAlignment="1">
      <alignment horizontal="center" vertical="center" wrapText="1"/>
    </xf>
    <xf numFmtId="0" fontId="24" fillId="6" borderId="10" xfId="0" applyFont="1" applyFill="1" applyBorder="1" applyAlignment="1">
      <alignment horizontal="center" vertical="center" wrapText="1"/>
    </xf>
    <xf numFmtId="164" fontId="24" fillId="6" borderId="10" xfId="1" applyNumberFormat="1" applyFont="1" applyFill="1" applyBorder="1" applyAlignment="1">
      <alignment horizontal="center" vertical="center" wrapText="1"/>
    </xf>
    <xf numFmtId="1" fontId="24" fillId="6" borderId="10" xfId="0" applyNumberFormat="1" applyFont="1" applyFill="1" applyBorder="1" applyAlignment="1">
      <alignment horizontal="center" vertical="center" wrapText="1"/>
    </xf>
    <xf numFmtId="1" fontId="2" fillId="0" borderId="10" xfId="0" applyNumberFormat="1" applyFont="1" applyBorder="1" applyAlignment="1">
      <alignment horizontal="center" vertical="center" wrapText="1"/>
    </xf>
    <xf numFmtId="3" fontId="0" fillId="0" borderId="0" xfId="0" applyNumberFormat="1"/>
    <xf numFmtId="0" fontId="27" fillId="8" borderId="10" xfId="5" applyFont="1" applyFill="1" applyBorder="1" applyAlignment="1">
      <alignment horizontal="center"/>
    </xf>
    <xf numFmtId="3" fontId="27" fillId="0" borderId="0" xfId="6" applyNumberFormat="1" applyFont="1" applyAlignment="1">
      <alignment horizontal="center" wrapText="1"/>
    </xf>
    <xf numFmtId="3" fontId="27" fillId="0" borderId="11" xfId="6" applyNumberFormat="1" applyFont="1" applyBorder="1" applyAlignment="1">
      <alignment horizontal="center" wrapText="1"/>
    </xf>
    <xf numFmtId="0" fontId="27" fillId="0" borderId="0" xfId="7" applyFont="1"/>
    <xf numFmtId="0" fontId="27" fillId="0" borderId="0" xfId="7" applyFont="1" applyAlignment="1">
      <alignment horizontal="center"/>
    </xf>
    <xf numFmtId="0" fontId="27" fillId="0" borderId="0" xfId="7" applyFont="1" applyAlignment="1">
      <alignment horizontal="right"/>
    </xf>
    <xf numFmtId="0" fontId="27" fillId="7" borderId="10" xfId="7" applyFont="1" applyFill="1" applyBorder="1"/>
    <xf numFmtId="0" fontId="27" fillId="7" borderId="10" xfId="7" applyFont="1" applyFill="1" applyBorder="1" applyAlignment="1">
      <alignment horizontal="center"/>
    </xf>
    <xf numFmtId="3" fontId="29" fillId="9" borderId="10" xfId="7" applyNumberFormat="1" applyFont="1" applyFill="1" applyBorder="1" applyAlignment="1">
      <alignment horizontal="center"/>
    </xf>
    <xf numFmtId="3" fontId="27" fillId="0" borderId="0" xfId="9" applyNumberFormat="1" applyFont="1" applyAlignment="1">
      <alignment horizontal="center"/>
    </xf>
    <xf numFmtId="9" fontId="27" fillId="0" borderId="0" xfId="9" applyFont="1"/>
    <xf numFmtId="9" fontId="27" fillId="0" borderId="0" xfId="9" applyFont="1" applyAlignment="1">
      <alignment horizontal="center"/>
    </xf>
    <xf numFmtId="3" fontId="27" fillId="0" borderId="0" xfId="7" applyNumberFormat="1" applyFont="1" applyAlignment="1">
      <alignment horizontal="center"/>
    </xf>
    <xf numFmtId="3" fontId="27" fillId="0" borderId="10" xfId="7" applyNumberFormat="1" applyFont="1" applyBorder="1" applyAlignment="1">
      <alignment horizontal="center"/>
    </xf>
    <xf numFmtId="164" fontId="27" fillId="0" borderId="0" xfId="9" applyNumberFormat="1" applyFont="1" applyFill="1" applyBorder="1" applyAlignment="1">
      <alignment horizontal="center"/>
    </xf>
    <xf numFmtId="164" fontId="27" fillId="0" borderId="0" xfId="7" applyNumberFormat="1" applyFont="1"/>
    <xf numFmtId="0" fontId="32" fillId="8" borderId="10" xfId="10" applyFont="1" applyFill="1" applyBorder="1" applyAlignment="1">
      <alignment horizontal="center"/>
    </xf>
    <xf numFmtId="168" fontId="27" fillId="0" borderId="0" xfId="6" applyNumberFormat="1" applyFont="1" applyAlignment="1">
      <alignment horizontal="center" wrapText="1"/>
    </xf>
    <xf numFmtId="164" fontId="29" fillId="0" borderId="0" xfId="9" applyNumberFormat="1" applyFont="1" applyFill="1" applyBorder="1" applyAlignment="1">
      <alignment horizontal="center"/>
    </xf>
    <xf numFmtId="0" fontId="27" fillId="0" borderId="0" xfId="5" applyFont="1" applyAlignment="1">
      <alignment horizontal="center"/>
    </xf>
    <xf numFmtId="0" fontId="27" fillId="0" borderId="17" xfId="5" applyFont="1" applyBorder="1" applyAlignment="1">
      <alignment horizontal="center"/>
    </xf>
    <xf numFmtId="168" fontId="29" fillId="0" borderId="17" xfId="7" applyNumberFormat="1" applyFont="1" applyBorder="1" applyAlignment="1">
      <alignment horizontal="center"/>
    </xf>
    <xf numFmtId="0" fontId="27" fillId="7" borderId="10" xfId="7" applyFont="1" applyFill="1" applyBorder="1" applyAlignment="1">
      <alignment horizontal="left" indent="1"/>
    </xf>
    <xf numFmtId="169" fontId="29" fillId="9" borderId="10" xfId="7" applyNumberFormat="1" applyFont="1" applyFill="1" applyBorder="1" applyAlignment="1">
      <alignment horizontal="center"/>
    </xf>
    <xf numFmtId="3" fontId="27" fillId="0" borderId="0" xfId="7" applyNumberFormat="1" applyFont="1"/>
    <xf numFmtId="164" fontId="27" fillId="0" borderId="10" xfId="1" applyNumberFormat="1" applyFont="1" applyBorder="1" applyAlignment="1">
      <alignment horizontal="center"/>
    </xf>
    <xf numFmtId="3" fontId="29" fillId="0" borderId="0" xfId="7" applyNumberFormat="1" applyFont="1" applyAlignment="1">
      <alignment horizontal="center"/>
    </xf>
    <xf numFmtId="168" fontId="29" fillId="9" borderId="10" xfId="7" applyNumberFormat="1" applyFont="1" applyFill="1" applyBorder="1" applyAlignment="1">
      <alignment horizontal="left" indent="1"/>
    </xf>
    <xf numFmtId="3" fontId="29" fillId="13" borderId="10" xfId="7" applyNumberFormat="1" applyFont="1" applyFill="1" applyBorder="1" applyAlignment="1">
      <alignment horizontal="center"/>
    </xf>
    <xf numFmtId="0" fontId="32" fillId="8" borderId="10" xfId="10" applyFont="1" applyFill="1" applyBorder="1" applyAlignment="1">
      <alignment horizontal="left" indent="1"/>
    </xf>
    <xf numFmtId="0" fontId="33" fillId="4" borderId="0" xfId="0" applyFont="1" applyFill="1"/>
    <xf numFmtId="0" fontId="34" fillId="4" borderId="0" xfId="0" applyFont="1" applyFill="1"/>
    <xf numFmtId="4" fontId="27" fillId="0" borderId="0" xfId="6" applyNumberFormat="1" applyFont="1" applyAlignment="1">
      <alignment horizontal="center" wrapText="1"/>
    </xf>
    <xf numFmtId="9" fontId="24" fillId="6" borderId="10" xfId="1" applyFont="1" applyFill="1" applyBorder="1" applyAlignment="1">
      <alignment horizontal="center" vertical="center" wrapText="1"/>
    </xf>
    <xf numFmtId="0" fontId="27" fillId="11" borderId="10" xfId="10" applyFont="1" applyFill="1" applyBorder="1" applyAlignment="1">
      <alignment horizontal="left" wrapText="1" indent="1"/>
    </xf>
    <xf numFmtId="0" fontId="27" fillId="0" borderId="0" xfId="7" applyFont="1" applyAlignment="1">
      <alignment vertical="center"/>
    </xf>
    <xf numFmtId="0" fontId="27" fillId="0" borderId="0" xfId="7" applyFont="1" applyAlignment="1">
      <alignment horizontal="right" vertical="center"/>
    </xf>
    <xf numFmtId="0" fontId="27" fillId="0" borderId="0" xfId="5" applyFont="1" applyAlignment="1">
      <alignment horizontal="center" vertical="center"/>
    </xf>
    <xf numFmtId="0" fontId="30" fillId="0" borderId="0" xfId="8" applyFont="1" applyAlignment="1">
      <alignment horizontal="center" vertical="center" wrapText="1"/>
    </xf>
    <xf numFmtId="0" fontId="35" fillId="4" borderId="10" xfId="7" applyFont="1" applyFill="1" applyBorder="1" applyAlignment="1">
      <alignment horizontal="center"/>
    </xf>
    <xf numFmtId="0" fontId="35" fillId="10" borderId="10" xfId="7" applyFont="1" applyFill="1" applyBorder="1" applyAlignment="1">
      <alignment horizontal="center"/>
    </xf>
    <xf numFmtId="0" fontId="36" fillId="0" borderId="0" xfId="0" applyFont="1"/>
    <xf numFmtId="0" fontId="35" fillId="4" borderId="10" xfId="7" applyFont="1" applyFill="1" applyBorder="1" applyAlignment="1">
      <alignment horizontal="left" indent="1"/>
    </xf>
    <xf numFmtId="0" fontId="27" fillId="0" borderId="0" xfId="7" applyFont="1" applyAlignment="1">
      <alignment horizontal="left" indent="1"/>
    </xf>
    <xf numFmtId="0" fontId="35" fillId="10" borderId="10" xfId="7" applyFont="1" applyFill="1" applyBorder="1" applyAlignment="1">
      <alignment horizontal="left" indent="1"/>
    </xf>
    <xf numFmtId="0" fontId="27" fillId="11" borderId="10" xfId="7" applyFont="1" applyFill="1" applyBorder="1" applyAlignment="1">
      <alignment horizontal="left" indent="1"/>
    </xf>
    <xf numFmtId="0" fontId="27" fillId="11" borderId="10" xfId="7" applyFont="1" applyFill="1" applyBorder="1" applyAlignment="1">
      <alignment horizontal="center"/>
    </xf>
    <xf numFmtId="0" fontId="37" fillId="4" borderId="10" xfId="7" applyFont="1" applyFill="1" applyBorder="1" applyAlignment="1">
      <alignment horizontal="left" indent="1"/>
    </xf>
    <xf numFmtId="0" fontId="38" fillId="11" borderId="10" xfId="7" applyFont="1" applyFill="1" applyBorder="1" applyAlignment="1">
      <alignment horizontal="left" indent="1"/>
    </xf>
    <xf numFmtId="1" fontId="27" fillId="0" borderId="10" xfId="7" applyNumberFormat="1" applyFont="1" applyBorder="1" applyAlignment="1">
      <alignment horizontal="center"/>
    </xf>
    <xf numFmtId="0" fontId="19" fillId="0" borderId="0" xfId="0" applyFont="1" applyAlignment="1">
      <alignment horizontal="left" vertical="center"/>
    </xf>
    <xf numFmtId="164" fontId="27" fillId="0" borderId="10" xfId="1" applyNumberFormat="1" applyFont="1" applyBorder="1" applyAlignment="1">
      <alignment horizontal="center" wrapText="1"/>
    </xf>
    <xf numFmtId="0" fontId="35" fillId="14" borderId="20" xfId="0" applyFont="1" applyFill="1" applyBorder="1" applyAlignment="1">
      <alignment horizontal="center"/>
    </xf>
    <xf numFmtId="0" fontId="40" fillId="2" borderId="0" xfId="2" applyFont="1" applyFill="1"/>
    <xf numFmtId="0" fontId="41" fillId="2" borderId="0" xfId="2" applyFont="1" applyFill="1"/>
    <xf numFmtId="0" fontId="42" fillId="0" borderId="10" xfId="10" applyFont="1" applyBorder="1" applyAlignment="1">
      <alignment horizontal="left" vertical="center" wrapText="1" indent="2"/>
    </xf>
    <xf numFmtId="0" fontId="42" fillId="0" borderId="10" xfId="10" applyFont="1" applyBorder="1" applyAlignment="1">
      <alignment horizontal="left" wrapText="1" indent="2"/>
    </xf>
    <xf numFmtId="0" fontId="44" fillId="0" borderId="0" xfId="7" applyFont="1"/>
    <xf numFmtId="0" fontId="27" fillId="15" borderId="10" xfId="10" applyFont="1" applyFill="1" applyBorder="1" applyAlignment="1">
      <alignment horizontal="left" wrapText="1" indent="1"/>
    </xf>
    <xf numFmtId="0" fontId="27" fillId="15" borderId="10" xfId="10" applyFont="1" applyFill="1" applyBorder="1" applyAlignment="1">
      <alignment horizontal="left" vertical="center" wrapText="1" indent="1"/>
    </xf>
    <xf numFmtId="0" fontId="27" fillId="15" borderId="10" xfId="7" applyFont="1" applyFill="1" applyBorder="1" applyAlignment="1">
      <alignment horizontal="center" vertical="center"/>
    </xf>
    <xf numFmtId="0" fontId="27" fillId="15" borderId="10" xfId="7" applyFont="1" applyFill="1" applyBorder="1" applyAlignment="1">
      <alignment horizontal="center" vertical="center" wrapText="1"/>
    </xf>
    <xf numFmtId="0" fontId="27" fillId="15" borderId="19" xfId="7" applyFont="1" applyFill="1" applyBorder="1" applyAlignment="1">
      <alignment horizontal="center" vertical="center" wrapText="1"/>
    </xf>
    <xf numFmtId="164" fontId="25" fillId="3" borderId="10" xfId="0" applyNumberFormat="1" applyFont="1" applyFill="1" applyBorder="1" applyAlignment="1">
      <alignment horizontal="center" vertical="center" wrapText="1"/>
    </xf>
    <xf numFmtId="0" fontId="45" fillId="0" borderId="0" xfId="0" applyFont="1"/>
    <xf numFmtId="0" fontId="46" fillId="0" borderId="0" xfId="0" applyFont="1"/>
    <xf numFmtId="0" fontId="0" fillId="0" borderId="0" xfId="0" applyAlignment="1">
      <alignment horizontal="center" vertical="center"/>
    </xf>
    <xf numFmtId="0" fontId="49" fillId="16" borderId="10" xfId="0" applyFont="1" applyFill="1" applyBorder="1" applyAlignment="1">
      <alignment horizontal="center" vertical="center" wrapText="1"/>
    </xf>
    <xf numFmtId="0" fontId="50" fillId="0" borderId="10" xfId="0" applyFont="1" applyBorder="1" applyAlignment="1">
      <alignment horizontal="center" vertical="center"/>
    </xf>
    <xf numFmtId="170" fontId="0" fillId="0" borderId="10" xfId="0" applyNumberFormat="1" applyBorder="1" applyAlignment="1">
      <alignment horizontal="center" vertical="center"/>
    </xf>
    <xf numFmtId="0" fontId="49" fillId="16" borderId="19" xfId="0" applyFont="1" applyFill="1" applyBorder="1" applyAlignment="1">
      <alignment horizontal="center" vertical="center" wrapText="1"/>
    </xf>
    <xf numFmtId="167" fontId="0" fillId="0" borderId="0" xfId="0" applyNumberFormat="1"/>
    <xf numFmtId="0" fontId="45" fillId="0" borderId="0" xfId="11" applyFont="1"/>
    <xf numFmtId="0" fontId="0" fillId="0" borderId="0" xfId="0" applyAlignment="1">
      <alignment horizontal="left"/>
    </xf>
    <xf numFmtId="0" fontId="0" fillId="0" borderId="0" xfId="11" applyFont="1"/>
    <xf numFmtId="0" fontId="1" fillId="0" borderId="0" xfId="11"/>
    <xf numFmtId="0" fontId="37" fillId="14" borderId="20" xfId="0" applyFont="1" applyFill="1" applyBorder="1" applyAlignment="1">
      <alignment horizontal="left" indent="1"/>
    </xf>
    <xf numFmtId="164" fontId="39" fillId="0" borderId="20" xfId="1" applyNumberFormat="1" applyFont="1" applyBorder="1" applyAlignment="1">
      <alignment horizontal="center"/>
    </xf>
    <xf numFmtId="1" fontId="39" fillId="0" borderId="20" xfId="0" applyNumberFormat="1" applyFont="1" applyBorder="1" applyAlignment="1">
      <alignment horizontal="center"/>
    </xf>
    <xf numFmtId="0" fontId="23" fillId="0" borderId="10" xfId="0" applyFont="1" applyBorder="1" applyAlignment="1">
      <alignment horizontal="left" indent="1"/>
    </xf>
    <xf numFmtId="0" fontId="47" fillId="0" borderId="0" xfId="0" applyFont="1" applyAlignment="1">
      <alignment vertical="center"/>
    </xf>
    <xf numFmtId="171" fontId="0" fillId="0" borderId="10" xfId="0" applyNumberFormat="1" applyBorder="1" applyAlignment="1">
      <alignment horizontal="center" vertical="center"/>
    </xf>
    <xf numFmtId="0" fontId="52" fillId="4" borderId="0" xfId="0" applyFont="1" applyFill="1" applyAlignment="1">
      <alignment horizontal="left" vertical="center" indent="1"/>
    </xf>
    <xf numFmtId="0" fontId="48" fillId="4" borderId="10" xfId="0" applyFont="1" applyFill="1" applyBorder="1" applyAlignment="1">
      <alignment horizontal="center" vertical="center"/>
    </xf>
    <xf numFmtId="0" fontId="48" fillId="4" borderId="10" xfId="0" applyFont="1" applyFill="1" applyBorder="1" applyAlignment="1">
      <alignment horizontal="center" vertical="center" wrapText="1"/>
    </xf>
    <xf numFmtId="0" fontId="48" fillId="4" borderId="0" xfId="0" applyFont="1" applyFill="1" applyAlignment="1">
      <alignment horizontal="center" vertical="center" wrapText="1"/>
    </xf>
    <xf numFmtId="0" fontId="37" fillId="14" borderId="20" xfId="0" applyFont="1" applyFill="1" applyBorder="1" applyAlignment="1">
      <alignment horizontal="left" wrapText="1" indent="1"/>
    </xf>
    <xf numFmtId="0" fontId="26" fillId="6" borderId="10" xfId="0" applyFont="1" applyFill="1" applyBorder="1" applyAlignment="1">
      <alignment horizontal="left" vertical="center" wrapText="1"/>
    </xf>
    <xf numFmtId="3" fontId="26" fillId="6" borderId="10" xfId="0" applyNumberFormat="1" applyFont="1" applyFill="1" applyBorder="1" applyAlignment="1">
      <alignment horizontal="center" vertical="center" wrapText="1"/>
    </xf>
    <xf numFmtId="166" fontId="26" fillId="6" borderId="10" xfId="4" applyNumberFormat="1" applyFont="1" applyFill="1" applyBorder="1" applyAlignment="1">
      <alignment horizontal="center" vertical="center" wrapText="1"/>
    </xf>
    <xf numFmtId="164" fontId="26" fillId="6" borderId="10" xfId="1" applyNumberFormat="1" applyFont="1" applyFill="1" applyBorder="1" applyAlignment="1">
      <alignment horizontal="center" vertical="center" wrapText="1"/>
    </xf>
    <xf numFmtId="9" fontId="26" fillId="6" borderId="10" xfId="1" applyFont="1" applyFill="1" applyBorder="1" applyAlignment="1">
      <alignment horizontal="center" vertical="center" wrapText="1"/>
    </xf>
    <xf numFmtId="0" fontId="51" fillId="0" borderId="0" xfId="0" applyFont="1"/>
    <xf numFmtId="168" fontId="29" fillId="9" borderId="10" xfId="7" applyNumberFormat="1" applyFont="1" applyFill="1" applyBorder="1" applyAlignment="1">
      <alignment horizontal="left"/>
    </xf>
    <xf numFmtId="3" fontId="29" fillId="17" borderId="10" xfId="7" applyNumberFormat="1" applyFont="1" applyFill="1" applyBorder="1" applyAlignment="1">
      <alignment horizontal="center"/>
    </xf>
    <xf numFmtId="164" fontId="29" fillId="17" borderId="10" xfId="7" applyNumberFormat="1" applyFont="1" applyFill="1" applyBorder="1" applyAlignment="1">
      <alignment horizontal="center"/>
    </xf>
    <xf numFmtId="0" fontId="43" fillId="17" borderId="17" xfId="7" applyFont="1" applyFill="1" applyBorder="1" applyAlignment="1">
      <alignment horizontal="center"/>
    </xf>
    <xf numFmtId="0" fontId="43" fillId="17" borderId="11" xfId="7" applyFont="1" applyFill="1" applyBorder="1" applyAlignment="1">
      <alignment horizontal="center"/>
    </xf>
    <xf numFmtId="0" fontId="27" fillId="18" borderId="19" xfId="7" applyFont="1" applyFill="1" applyBorder="1"/>
    <xf numFmtId="0" fontId="27" fillId="18" borderId="17" xfId="7" applyFont="1" applyFill="1" applyBorder="1"/>
    <xf numFmtId="3" fontId="27" fillId="13" borderId="10" xfId="7" applyNumberFormat="1" applyFont="1" applyFill="1" applyBorder="1" applyAlignment="1">
      <alignment horizontal="center"/>
    </xf>
    <xf numFmtId="9" fontId="2" fillId="19" borderId="10" xfId="1" applyFont="1" applyFill="1" applyBorder="1" applyAlignment="1">
      <alignment horizontal="center" vertical="center" wrapText="1"/>
    </xf>
    <xf numFmtId="0" fontId="53" fillId="12" borderId="0" xfId="2" applyFont="1" applyFill="1" applyAlignment="1">
      <alignment horizontal="center"/>
    </xf>
    <xf numFmtId="0" fontId="37" fillId="14" borderId="0" xfId="0" applyFont="1" applyFill="1" applyAlignment="1">
      <alignment horizontal="left" indent="1"/>
    </xf>
    <xf numFmtId="166" fontId="39" fillId="0" borderId="10" xfId="0" applyNumberFormat="1" applyFont="1" applyBorder="1" applyAlignment="1">
      <alignment horizontal="center" vertical="center"/>
    </xf>
    <xf numFmtId="0" fontId="29" fillId="20" borderId="10" xfId="10" applyFont="1" applyFill="1" applyBorder="1" applyAlignment="1">
      <alignment horizontal="center"/>
    </xf>
    <xf numFmtId="0" fontId="27" fillId="0" borderId="0" xfId="7" applyFont="1" applyAlignment="1">
      <alignment horizontal="center" vertical="center" wrapText="1"/>
    </xf>
    <xf numFmtId="0" fontId="43" fillId="0" borderId="0" xfId="7" applyFont="1" applyAlignment="1">
      <alignment horizontal="center"/>
    </xf>
    <xf numFmtId="169" fontId="27" fillId="7" borderId="10" xfId="7" applyNumberFormat="1" applyFont="1" applyFill="1" applyBorder="1"/>
    <xf numFmtId="1" fontId="24" fillId="6" borderId="10" xfId="1" applyNumberFormat="1" applyFont="1" applyFill="1" applyBorder="1" applyAlignment="1">
      <alignment horizontal="center" vertical="center" wrapText="1"/>
    </xf>
    <xf numFmtId="0" fontId="54" fillId="2" borderId="0" xfId="2" applyFont="1" applyFill="1"/>
    <xf numFmtId="0" fontId="53" fillId="2" borderId="0" xfId="2" applyFont="1" applyFill="1" applyAlignment="1">
      <alignment horizontal="center"/>
    </xf>
    <xf numFmtId="0" fontId="56" fillId="3" borderId="0" xfId="2" applyFont="1" applyFill="1" applyAlignment="1">
      <alignment horizontal="center" vertical="center"/>
    </xf>
    <xf numFmtId="0" fontId="57" fillId="3" borderId="0" xfId="2" applyFont="1" applyFill="1" applyAlignment="1">
      <alignment horizontal="center" vertical="center"/>
    </xf>
    <xf numFmtId="0" fontId="23" fillId="3" borderId="0" xfId="0" applyFont="1" applyFill="1"/>
    <xf numFmtId="0" fontId="23" fillId="0" borderId="0" xfId="0" applyFont="1"/>
    <xf numFmtId="0" fontId="59" fillId="3" borderId="0" xfId="2" applyFont="1" applyFill="1" applyAlignment="1">
      <alignment horizontal="center" vertical="center"/>
    </xf>
    <xf numFmtId="3" fontId="27" fillId="0" borderId="10" xfId="6" applyNumberFormat="1" applyFont="1" applyBorder="1" applyAlignment="1">
      <alignment horizontal="center" wrapText="1"/>
    </xf>
    <xf numFmtId="4" fontId="29" fillId="9" borderId="10" xfId="7" applyNumberFormat="1" applyFont="1" applyFill="1" applyBorder="1" applyAlignment="1">
      <alignment horizontal="center"/>
    </xf>
    <xf numFmtId="4" fontId="27" fillId="7" borderId="10" xfId="7" applyNumberFormat="1" applyFont="1" applyFill="1" applyBorder="1"/>
    <xf numFmtId="3" fontId="27" fillId="3" borderId="10" xfId="7" applyNumberFormat="1" applyFont="1" applyFill="1" applyBorder="1" applyAlignment="1">
      <alignment horizontal="center"/>
    </xf>
    <xf numFmtId="164" fontId="27" fillId="3" borderId="10" xfId="7" applyNumberFormat="1" applyFont="1" applyFill="1" applyBorder="1" applyAlignment="1">
      <alignment horizontal="center"/>
    </xf>
    <xf numFmtId="0" fontId="27" fillId="15" borderId="10" xfId="10" applyFont="1" applyFill="1" applyBorder="1" applyAlignment="1">
      <alignment horizontal="center" vertical="center" wrapText="1"/>
    </xf>
    <xf numFmtId="9" fontId="27" fillId="3" borderId="10" xfId="1" applyFont="1" applyFill="1" applyBorder="1" applyAlignment="1">
      <alignment horizontal="center"/>
    </xf>
    <xf numFmtId="9" fontId="29" fillId="17" borderId="10" xfId="1" applyFont="1" applyFill="1" applyBorder="1" applyAlignment="1">
      <alignment horizontal="center"/>
    </xf>
    <xf numFmtId="0" fontId="27" fillId="0" borderId="0" xfId="7" quotePrefix="1" applyFont="1"/>
    <xf numFmtId="0" fontId="27" fillId="0" borderId="10" xfId="0" applyFont="1" applyBorder="1" applyAlignment="1">
      <alignment horizontal="left" indent="1"/>
    </xf>
    <xf numFmtId="0" fontId="61" fillId="5" borderId="10" xfId="0" applyFont="1" applyFill="1" applyBorder="1" applyAlignment="1">
      <alignment horizontal="left" vertical="center"/>
    </xf>
    <xf numFmtId="0" fontId="19" fillId="4" borderId="21" xfId="0" applyFont="1" applyFill="1" applyBorder="1" applyAlignment="1">
      <alignment vertical="center"/>
    </xf>
    <xf numFmtId="0" fontId="19" fillId="4" borderId="0" xfId="0" applyFont="1" applyFill="1" applyAlignment="1">
      <alignment vertical="center"/>
    </xf>
    <xf numFmtId="0" fontId="19" fillId="0" borderId="0" xfId="0" applyFont="1" applyAlignment="1">
      <alignment vertical="center"/>
    </xf>
    <xf numFmtId="0" fontId="35" fillId="10" borderId="10" xfId="10" applyFont="1" applyFill="1" applyBorder="1" applyAlignment="1">
      <alignment horizontal="left" wrapText="1" indent="1"/>
    </xf>
    <xf numFmtId="0" fontId="35" fillId="21" borderId="10" xfId="10" applyFont="1" applyFill="1" applyBorder="1" applyAlignment="1">
      <alignment horizontal="left" wrapText="1" indent="1"/>
    </xf>
    <xf numFmtId="0" fontId="35" fillId="21" borderId="10" xfId="10" applyFont="1" applyFill="1" applyBorder="1" applyAlignment="1">
      <alignment horizontal="left" wrapText="1" indent="2"/>
    </xf>
    <xf numFmtId="0" fontId="0" fillId="0" borderId="0" xfId="0" applyAlignment="1">
      <alignment vertical="center"/>
    </xf>
    <xf numFmtId="0" fontId="62" fillId="22" borderId="22" xfId="0" applyFont="1" applyFill="1" applyBorder="1" applyAlignment="1">
      <alignment horizontal="center" vertical="center" shrinkToFit="1"/>
    </xf>
    <xf numFmtId="0" fontId="63" fillId="23" borderId="23" xfId="0" applyFont="1" applyFill="1" applyBorder="1" applyAlignment="1">
      <alignment horizontal="left" vertical="center" shrinkToFit="1"/>
    </xf>
    <xf numFmtId="0" fontId="63" fillId="0" borderId="23" xfId="0" applyFont="1" applyBorder="1" applyAlignment="1">
      <alignment horizontal="left" vertical="center" shrinkToFit="1"/>
    </xf>
    <xf numFmtId="0" fontId="64" fillId="23" borderId="23" xfId="0" applyFont="1" applyFill="1" applyBorder="1" applyAlignment="1">
      <alignment horizontal="left" vertical="center" shrinkToFit="1"/>
    </xf>
    <xf numFmtId="0" fontId="64" fillId="0" borderId="23" xfId="0" applyFont="1" applyBorder="1" applyAlignment="1">
      <alignment horizontal="left" vertical="center" shrinkToFit="1"/>
    </xf>
    <xf numFmtId="0" fontId="63" fillId="0" borderId="9" xfId="0" applyFont="1" applyBorder="1" applyAlignment="1">
      <alignment horizontal="left" vertical="center" shrinkToFit="1"/>
    </xf>
    <xf numFmtId="0" fontId="64" fillId="23" borderId="9" xfId="0" applyFont="1" applyFill="1" applyBorder="1" applyAlignment="1">
      <alignment horizontal="left" vertical="center" shrinkToFit="1"/>
    </xf>
    <xf numFmtId="0" fontId="23" fillId="23" borderId="23" xfId="0" applyFont="1" applyFill="1" applyBorder="1" applyAlignment="1">
      <alignment horizontal="left" shrinkToFit="1"/>
    </xf>
    <xf numFmtId="0" fontId="64" fillId="0" borderId="24" xfId="0" applyFont="1" applyBorder="1" applyAlignment="1">
      <alignment horizontal="left" vertical="center" shrinkToFit="1"/>
    </xf>
    <xf numFmtId="0" fontId="65" fillId="0" borderId="9" xfId="0" applyFont="1" applyBorder="1" applyAlignment="1">
      <alignment horizontal="left" vertical="center" shrinkToFit="1"/>
    </xf>
    <xf numFmtId="0" fontId="65" fillId="0" borderId="23" xfId="0" applyFont="1" applyBorder="1" applyAlignment="1">
      <alignment horizontal="left" vertical="center" shrinkToFit="1"/>
    </xf>
    <xf numFmtId="0" fontId="23" fillId="0" borderId="23" xfId="0" applyFont="1" applyBorder="1" applyAlignment="1">
      <alignment horizontal="left" shrinkToFit="1"/>
    </xf>
    <xf numFmtId="0" fontId="63" fillId="23" borderId="9" xfId="0" applyFont="1" applyFill="1" applyBorder="1" applyAlignment="1">
      <alignment horizontal="left" vertical="center" shrinkToFit="1"/>
    </xf>
    <xf numFmtId="0" fontId="63" fillId="0" borderId="25" xfId="0" applyFont="1" applyBorder="1" applyAlignment="1">
      <alignment horizontal="left" vertical="center" shrinkToFit="1"/>
    </xf>
    <xf numFmtId="0" fontId="63" fillId="23" borderId="25" xfId="0" applyFont="1" applyFill="1" applyBorder="1" applyAlignment="1">
      <alignment horizontal="left" vertical="center" shrinkToFit="1"/>
    </xf>
    <xf numFmtId="0" fontId="64" fillId="23" borderId="25" xfId="0" applyFont="1" applyFill="1" applyBorder="1" applyAlignment="1">
      <alignment horizontal="left" vertical="center" shrinkToFit="1"/>
    </xf>
    <xf numFmtId="0" fontId="64" fillId="0" borderId="25" xfId="0" applyFont="1" applyBorder="1" applyAlignment="1">
      <alignment horizontal="left" vertical="center" shrinkToFit="1"/>
    </xf>
    <xf numFmtId="0" fontId="63" fillId="23" borderId="26" xfId="0" applyFont="1" applyFill="1" applyBorder="1" applyAlignment="1">
      <alignment horizontal="left" vertical="center" shrinkToFit="1"/>
    </xf>
    <xf numFmtId="0" fontId="23" fillId="0" borderId="25" xfId="0" applyFont="1" applyBorder="1" applyAlignment="1">
      <alignment horizontal="left" shrinkToFit="1"/>
    </xf>
    <xf numFmtId="0" fontId="23" fillId="23" borderId="25" xfId="0" applyFont="1" applyFill="1" applyBorder="1" applyAlignment="1">
      <alignment horizontal="left" shrinkToFit="1"/>
    </xf>
    <xf numFmtId="0" fontId="23" fillId="0" borderId="27" xfId="0" applyFont="1" applyBorder="1" applyAlignment="1">
      <alignment horizontal="left" shrinkToFit="1"/>
    </xf>
    <xf numFmtId="0" fontId="63" fillId="23" borderId="28" xfId="0" applyFont="1" applyFill="1" applyBorder="1" applyAlignment="1">
      <alignment horizontal="left" vertical="center" shrinkToFit="1"/>
    </xf>
    <xf numFmtId="0" fontId="63" fillId="0" borderId="27" xfId="0" applyFont="1" applyBorder="1" applyAlignment="1">
      <alignment horizontal="left" vertical="center" shrinkToFit="1"/>
    </xf>
    <xf numFmtId="0" fontId="63" fillId="23" borderId="29" xfId="0" applyFont="1" applyFill="1" applyBorder="1" applyAlignment="1">
      <alignment horizontal="left" vertical="center" shrinkToFit="1"/>
    </xf>
    <xf numFmtId="0" fontId="63" fillId="0" borderId="28" xfId="0" applyFont="1" applyBorder="1" applyAlignment="1">
      <alignment horizontal="left" vertical="center" shrinkToFit="1"/>
    </xf>
    <xf numFmtId="0" fontId="23" fillId="0" borderId="24" xfId="0" applyFont="1" applyBorder="1" applyAlignment="1">
      <alignment horizontal="left" shrinkToFit="1"/>
    </xf>
    <xf numFmtId="0" fontId="0" fillId="0" borderId="23" xfId="0" applyBorder="1"/>
    <xf numFmtId="49" fontId="0" fillId="0" borderId="25" xfId="0" applyNumberFormat="1" applyBorder="1" applyAlignment="1">
      <alignment horizontal="left" vertical="center"/>
    </xf>
    <xf numFmtId="0" fontId="0" fillId="23" borderId="25" xfId="0" applyFill="1" applyBorder="1" applyAlignment="1">
      <alignment horizontal="left" vertical="center" wrapText="1"/>
    </xf>
    <xf numFmtId="0" fontId="27" fillId="8" borderId="10" xfId="5" applyFont="1" applyFill="1" applyBorder="1" applyAlignment="1">
      <alignment horizontal="center" wrapText="1"/>
    </xf>
    <xf numFmtId="0" fontId="27" fillId="8" borderId="10" xfId="5" applyFont="1" applyFill="1" applyBorder="1" applyAlignment="1">
      <alignment horizontal="center"/>
    </xf>
    <xf numFmtId="0" fontId="17" fillId="3" borderId="5" xfId="3" applyFont="1" applyFill="1" applyBorder="1" applyAlignment="1">
      <alignment horizontal="center"/>
    </xf>
    <xf numFmtId="0" fontId="18" fillId="3" borderId="0" xfId="2" applyFont="1" applyFill="1" applyAlignment="1">
      <alignment horizontal="center"/>
    </xf>
    <xf numFmtId="0" fontId="18" fillId="3" borderId="6" xfId="2" applyFont="1" applyFill="1" applyBorder="1" applyAlignment="1">
      <alignment horizontal="center"/>
    </xf>
    <xf numFmtId="0" fontId="7" fillId="2" borderId="0" xfId="2" applyFont="1" applyFill="1" applyAlignment="1">
      <alignment horizontal="center" vertical="top" wrapText="1"/>
    </xf>
    <xf numFmtId="0" fontId="55" fillId="2" borderId="0" xfId="2" applyFont="1" applyFill="1" applyAlignment="1">
      <alignment horizontal="center"/>
    </xf>
    <xf numFmtId="0" fontId="53" fillId="12" borderId="9" xfId="2" applyFont="1" applyFill="1" applyBorder="1" applyAlignment="1">
      <alignment horizontal="center" vertical="center"/>
    </xf>
    <xf numFmtId="0" fontId="53" fillId="12" borderId="16" xfId="2" applyFont="1" applyFill="1" applyBorder="1" applyAlignment="1">
      <alignment horizontal="center" vertical="center"/>
    </xf>
    <xf numFmtId="0" fontId="58" fillId="2" borderId="0" xfId="2" applyFont="1" applyFill="1" applyAlignment="1">
      <alignment horizontal="center"/>
    </xf>
    <xf numFmtId="0" fontId="16" fillId="3" borderId="5" xfId="2" applyFont="1" applyFill="1" applyBorder="1" applyAlignment="1">
      <alignment horizontal="center"/>
    </xf>
    <xf numFmtId="0" fontId="16" fillId="3" borderId="0" xfId="2" applyFont="1" applyFill="1" applyAlignment="1">
      <alignment horizontal="center"/>
    </xf>
    <xf numFmtId="0" fontId="16" fillId="3" borderId="6" xfId="2" applyFont="1" applyFill="1" applyBorder="1" applyAlignment="1">
      <alignment horizontal="center"/>
    </xf>
    <xf numFmtId="14" fontId="59" fillId="12" borderId="9" xfId="2" applyNumberFormat="1" applyFont="1" applyFill="1" applyBorder="1" applyAlignment="1">
      <alignment horizontal="center" vertical="center"/>
    </xf>
    <xf numFmtId="14" fontId="59" fillId="12" borderId="16" xfId="2" applyNumberFormat="1" applyFont="1" applyFill="1" applyBorder="1" applyAlignment="1">
      <alignment horizontal="center" vertical="center"/>
    </xf>
    <xf numFmtId="2" fontId="53" fillId="12" borderId="9" xfId="2" applyNumberFormat="1" applyFont="1" applyFill="1" applyBorder="1" applyAlignment="1">
      <alignment horizontal="center" vertical="center"/>
    </xf>
    <xf numFmtId="2" fontId="53" fillId="12" borderId="16" xfId="2" applyNumberFormat="1" applyFont="1" applyFill="1" applyBorder="1" applyAlignment="1">
      <alignment horizontal="center" vertical="center"/>
    </xf>
    <xf numFmtId="0" fontId="0" fillId="0" borderId="0" xfId="0" applyAlignment="1">
      <alignment horizontal="left" vertical="center" wrapText="1"/>
    </xf>
    <xf numFmtId="0" fontId="32" fillId="8" borderId="9" xfId="10" applyFont="1" applyFill="1" applyBorder="1" applyAlignment="1">
      <alignment horizontal="center"/>
    </xf>
    <xf numFmtId="0" fontId="32" fillId="8" borderId="15" xfId="10" applyFont="1" applyFill="1" applyBorder="1" applyAlignment="1">
      <alignment horizontal="center"/>
    </xf>
    <xf numFmtId="0" fontId="32" fillId="8" borderId="16" xfId="10" applyFont="1" applyFill="1" applyBorder="1" applyAlignment="1">
      <alignment horizontal="center"/>
    </xf>
    <xf numFmtId="0" fontId="27" fillId="8" borderId="9" xfId="5" applyFont="1" applyFill="1" applyBorder="1" applyAlignment="1">
      <alignment horizontal="center" vertical="center"/>
    </xf>
    <xf numFmtId="0" fontId="27" fillId="8" borderId="15" xfId="5" applyFont="1" applyFill="1" applyBorder="1" applyAlignment="1">
      <alignment horizontal="center" vertical="center"/>
    </xf>
    <xf numFmtId="0" fontId="27" fillId="8" borderId="9" xfId="5" applyFont="1" applyFill="1" applyBorder="1" applyAlignment="1">
      <alignment horizontal="center" vertical="center" wrapText="1"/>
    </xf>
    <xf numFmtId="0" fontId="27" fillId="8" borderId="15" xfId="5"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10" xfId="0" applyFont="1" applyFill="1" applyBorder="1" applyAlignment="1">
      <alignment horizontal="center" vertical="center"/>
    </xf>
    <xf numFmtId="0" fontId="22" fillId="5" borderId="10" xfId="0" applyFont="1" applyFill="1" applyBorder="1" applyAlignment="1">
      <alignment horizontal="center" vertical="center" wrapText="1"/>
    </xf>
    <xf numFmtId="0" fontId="49" fillId="16" borderId="19" xfId="0" applyFont="1" applyFill="1" applyBorder="1" applyAlignment="1">
      <alignment horizontal="center" vertical="center" wrapText="1"/>
    </xf>
    <xf numFmtId="0" fontId="48" fillId="4" borderId="21" xfId="0" applyFont="1" applyFill="1" applyBorder="1" applyAlignment="1">
      <alignment horizontal="center" vertical="center"/>
    </xf>
    <xf numFmtId="0" fontId="48" fillId="4" borderId="0" xfId="0" applyFont="1" applyFill="1" applyAlignment="1">
      <alignment horizontal="center" vertical="center"/>
    </xf>
    <xf numFmtId="167" fontId="0" fillId="0" borderId="10" xfId="0" applyNumberFormat="1" applyBorder="1" applyAlignment="1">
      <alignment horizontal="center" vertical="center"/>
    </xf>
  </cellXfs>
  <cellStyles count="12">
    <cellStyle name="Comma 2" xfId="4" xr:uid="{EB4F9B3A-366A-4D0A-BB79-084493E9D05F}"/>
    <cellStyle name="Lien hypertexte 2" xfId="3" xr:uid="{5B89DC70-527D-439B-B19F-1DF85D4C4C88}"/>
    <cellStyle name="Normal" xfId="0" builtinId="0"/>
    <cellStyle name="Normal 2" xfId="7" xr:uid="{ED96C8C1-1957-4C60-9169-70CBF98D893F}"/>
    <cellStyle name="Normal 8" xfId="11" xr:uid="{E0427ABF-7526-406E-A0C9-C3B8D82FDB85}"/>
    <cellStyle name="Normal_3j_ClientSite_Outil_Objet_RAP_20080331_JMi1" xfId="2" xr:uid="{5C2DD73F-A96C-4592-A44A-C81879FC6965}"/>
    <cellStyle name="Normal_DG" xfId="8" xr:uid="{6C542542-28B3-4ED3-917A-9C386447EF8E}"/>
    <cellStyle name="Normal_Facture" xfId="10" xr:uid="{6131AE5D-A046-449A-AC23-C382E6F51A49}"/>
    <cellStyle name="Normal_Sheet1" xfId="5" xr:uid="{652133D6-23F0-4406-9C76-B2B93CC1E02D}"/>
    <cellStyle name="Normal_Sheet3" xfId="6" xr:uid="{1BC685A8-938B-47B9-9DB1-0CB80952315E}"/>
    <cellStyle name="Pourcentage" xfId="1" builtinId="5"/>
    <cellStyle name="Pourcentage 2" xfId="9" xr:uid="{EA2FC8C0-B985-4F7E-B79E-3B24139C6B2A}"/>
  </cellStyles>
  <dxfs count="0"/>
  <tableStyles count="0" defaultTableStyle="TableStyleMedium2" defaultPivotStyle="PivotStyleLight16"/>
  <colors>
    <mruColors>
      <color rgb="FF0000FF"/>
      <color rgb="FFFFFF99"/>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Indices IEE , IC et 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Résultats_Indices!$B$5</c:f>
              <c:strCache>
                <c:ptCount val="1"/>
                <c:pt idx="0">
                  <c:v>IEE ajusté</c:v>
                </c:pt>
              </c:strCache>
            </c:strRef>
          </c:tx>
          <c:spPr>
            <a:solidFill>
              <a:srgbClr val="00B0F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Résultats_Indices!$C$5:$K$5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F7C-49C8-A5A6-14F3B032CBCD}"/>
            </c:ext>
          </c:extLst>
        </c:ser>
        <c:ser>
          <c:idx val="2"/>
          <c:order val="4"/>
          <c:tx>
            <c:strRef>
              <c:f>Résultats_Indices!$B$8</c:f>
              <c:strCache>
                <c:ptCount val="1"/>
                <c:pt idx="0">
                  <c:v>ISER</c:v>
                </c:pt>
              </c:strCache>
            </c:strRef>
          </c:tx>
          <c:spPr>
            <a:solidFill>
              <a:srgbClr val="00B05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Résultats_Indices!$C$8:$K$8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F7C-49C8-A5A6-14F3B032CBCD}"/>
            </c:ext>
          </c:extLst>
        </c:ser>
        <c:dLbls>
          <c:showLegendKey val="0"/>
          <c:showVal val="0"/>
          <c:showCatName val="0"/>
          <c:showSerName val="0"/>
          <c:showPercent val="0"/>
          <c:showBubbleSize val="0"/>
        </c:dLbls>
        <c:gapWidth val="100"/>
        <c:axId val="739724655"/>
        <c:axId val="739714575"/>
      </c:barChart>
      <c:barChart>
        <c:barDir val="col"/>
        <c:grouping val="clustered"/>
        <c:varyColors val="0"/>
        <c:ser>
          <c:idx val="4"/>
          <c:order val="2"/>
          <c:tx>
            <c:strRef>
              <c:f>Résultats_Indices!$B$7</c:f>
              <c:strCache>
                <c:ptCount val="1"/>
                <c:pt idx="0">
                  <c:v>IC énergie (kgCO2/MWh)</c:v>
                </c:pt>
              </c:strCache>
            </c:strRef>
          </c:tx>
          <c:spPr>
            <a:solidFill>
              <a:srgbClr val="C00000"/>
            </a:solidFill>
            <a:ln>
              <a:noFill/>
            </a:ln>
            <a:effectLst/>
          </c:spPr>
          <c:invertIfNegative val="0"/>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Résultats_Indices!$C$7:$K$7</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D676-4EFD-B775-B73FE41ED15C}"/>
            </c:ext>
          </c:extLst>
        </c:ser>
        <c:dLbls>
          <c:showLegendKey val="0"/>
          <c:showVal val="0"/>
          <c:showCatName val="0"/>
          <c:showSerName val="0"/>
          <c:showPercent val="0"/>
          <c:showBubbleSize val="0"/>
        </c:dLbls>
        <c:gapWidth val="300"/>
        <c:axId val="1106815840"/>
        <c:axId val="192869568"/>
      </c:barChart>
      <c:lineChart>
        <c:grouping val="standard"/>
        <c:varyColors val="0"/>
        <c:ser>
          <c:idx val="3"/>
          <c:order val="1"/>
          <c:tx>
            <c:strRef>
              <c:f>Résultats_Indices!$B$28</c:f>
              <c:strCache>
                <c:ptCount val="1"/>
                <c:pt idx="0">
                  <c:v>Obj IEE ferme</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Résultats_Indices!$C$28:$K$28</c:f>
              <c:numCache>
                <c:formatCode>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1-D676-4EFD-B775-B73FE41ED15C}"/>
            </c:ext>
          </c:extLst>
        </c:ser>
        <c:ser>
          <c:idx val="1"/>
          <c:order val="5"/>
          <c:tx>
            <c:strRef>
              <c:f>Résultats_Indices!$B$31</c:f>
              <c:strCache>
                <c:ptCount val="1"/>
                <c:pt idx="0">
                  <c:v>Obj ISER ferme (%)</c:v>
                </c:pt>
              </c:strCache>
            </c:strRef>
          </c:tx>
          <c:spPr>
            <a:ln w="19050" cap="rnd">
              <a:solidFill>
                <a:srgbClr val="00B050"/>
              </a:solidFill>
              <a:round/>
            </a:ln>
            <a:effectLst/>
          </c:spPr>
          <c:marker>
            <c:symbol val="circle"/>
            <c:size val="5"/>
            <c:spPr>
              <a:solidFill>
                <a:srgbClr val="00B050"/>
              </a:solidFill>
              <a:ln w="9525">
                <a:solidFill>
                  <a:srgbClr val="00B05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Résultats_Indices!$C$31:$K$31</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0-8091-4505-B68D-1A3045505D3C}"/>
            </c:ext>
          </c:extLst>
        </c:ser>
        <c:dLbls>
          <c:showLegendKey val="0"/>
          <c:showVal val="0"/>
          <c:showCatName val="0"/>
          <c:showSerName val="0"/>
          <c:showPercent val="0"/>
          <c:showBubbleSize val="0"/>
        </c:dLbls>
        <c:marker val="1"/>
        <c:smooth val="0"/>
        <c:axId val="739724655"/>
        <c:axId val="739714575"/>
      </c:lineChart>
      <c:lineChart>
        <c:grouping val="standard"/>
        <c:varyColors val="0"/>
        <c:ser>
          <c:idx val="5"/>
          <c:order val="3"/>
          <c:tx>
            <c:strRef>
              <c:f>Résultats_Indices!$B$30</c:f>
              <c:strCache>
                <c:ptCount val="1"/>
                <c:pt idx="0">
                  <c:v>Obj IC Energie ferme (kg CO2/MWh)</c:v>
                </c:pt>
              </c:strCache>
            </c:strRef>
          </c:tx>
          <c:spPr>
            <a:ln w="19050" cap="rnd">
              <a:solidFill>
                <a:srgbClr val="C00000">
                  <a:alpha val="99000"/>
                </a:srgbClr>
              </a:solidFill>
              <a:round/>
            </a:ln>
            <a:effectLst/>
          </c:spPr>
          <c:marker>
            <c:symbol val="circle"/>
            <c:size val="5"/>
            <c:spPr>
              <a:solidFill>
                <a:srgbClr val="C00000"/>
              </a:solidFill>
              <a:ln w="9525">
                <a:solidFill>
                  <a:srgbClr val="C0000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Résultats_Indices!$C$30:$K$30</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4-D676-4EFD-B775-B73FE41ED15C}"/>
            </c:ext>
          </c:extLst>
        </c:ser>
        <c:dLbls>
          <c:showLegendKey val="0"/>
          <c:showVal val="0"/>
          <c:showCatName val="0"/>
          <c:showSerName val="0"/>
          <c:showPercent val="0"/>
          <c:showBubbleSize val="0"/>
        </c:dLbls>
        <c:marker val="1"/>
        <c:smooth val="0"/>
        <c:axId val="1106815840"/>
        <c:axId val="192869568"/>
      </c:lineChart>
      <c:catAx>
        <c:axId val="7397246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14575"/>
        <c:crosses val="autoZero"/>
        <c:auto val="1"/>
        <c:lblAlgn val="ctr"/>
        <c:lblOffset val="100"/>
        <c:noMultiLvlLbl val="1"/>
      </c:catAx>
      <c:valAx>
        <c:axId val="73971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IEE, ISER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24655"/>
        <c:crosses val="autoZero"/>
        <c:crossBetween val="between"/>
      </c:valAx>
      <c:valAx>
        <c:axId val="192869568"/>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IC (kgCO2/MWh)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06815840"/>
        <c:crosses val="max"/>
        <c:crossBetween val="between"/>
      </c:valAx>
      <c:catAx>
        <c:axId val="1106815840"/>
        <c:scaling>
          <c:orientation val="minMax"/>
        </c:scaling>
        <c:delete val="1"/>
        <c:axPos val="b"/>
        <c:numFmt formatCode="General" sourceLinked="1"/>
        <c:majorTickMark val="out"/>
        <c:minorTickMark val="none"/>
        <c:tickLblPos val="nextTo"/>
        <c:crossAx val="19286956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IEE, ICO2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1"/>
          <c:order val="0"/>
          <c:tx>
            <c:strRef>
              <c:f>Résultats_Indices!$B$13</c:f>
              <c:strCache>
                <c:ptCount val="1"/>
                <c:pt idx="0">
                  <c:v>IEE</c:v>
                </c:pt>
              </c:strCache>
            </c:strRef>
          </c:tx>
          <c:spPr>
            <a:solidFill>
              <a:srgbClr val="0000FF"/>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Résultats_Indices!$C$13:$K$13</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A3FD-4626-9D5F-31143847A720}"/>
            </c:ext>
          </c:extLst>
        </c:ser>
        <c:ser>
          <c:idx val="0"/>
          <c:order val="1"/>
          <c:tx>
            <c:strRef>
              <c:f>Résultats_Indices!$B$17</c:f>
              <c:strCache>
                <c:ptCount val="1"/>
                <c:pt idx="0">
                  <c:v>IEE Ajusté</c:v>
                </c:pt>
              </c:strCache>
            </c:strRef>
          </c:tx>
          <c:spPr>
            <a:pattFill prst="wdUpDiag">
              <a:fgClr>
                <a:srgbClr val="0000FF"/>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Résultats_Indices!$C$17:$K$17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3FD-4626-9D5F-31143847A720}"/>
            </c:ext>
          </c:extLst>
        </c:ser>
        <c:ser>
          <c:idx val="2"/>
          <c:order val="2"/>
          <c:tx>
            <c:strRef>
              <c:f>Résultats_Indices!$B$22</c:f>
              <c:strCache>
                <c:ptCount val="1"/>
                <c:pt idx="0">
                  <c:v>ICO2</c:v>
                </c:pt>
              </c:strCache>
            </c:strRef>
          </c:tx>
          <c:spPr>
            <a:solidFill>
              <a:schemeClr val="accent2"/>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Résultats_Indices!$C$22:$K$22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A3FD-4626-9D5F-31143847A720}"/>
            </c:ext>
          </c:extLst>
        </c:ser>
        <c:ser>
          <c:idx val="3"/>
          <c:order val="3"/>
          <c:tx>
            <c:strRef>
              <c:f>Résultats_Indices!$B$25</c:f>
              <c:strCache>
                <c:ptCount val="1"/>
                <c:pt idx="0">
                  <c:v>ICO2 Ajusté</c:v>
                </c:pt>
              </c:strCache>
            </c:strRef>
          </c:tx>
          <c:spPr>
            <a:pattFill prst="wdUpDiag">
              <a:fgClr>
                <a:schemeClr val="accent2"/>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Résultats_Indices!$C$25:$K$25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3FD-4626-9D5F-31143847A720}"/>
            </c:ext>
          </c:extLst>
        </c:ser>
        <c:dLbls>
          <c:showLegendKey val="0"/>
          <c:showVal val="0"/>
          <c:showCatName val="0"/>
          <c:showSerName val="0"/>
          <c:showPercent val="0"/>
          <c:showBubbleSize val="0"/>
        </c:dLbls>
        <c:gapWidth val="219"/>
        <c:axId val="131138847"/>
        <c:axId val="131142687"/>
      </c:barChart>
      <c:catAx>
        <c:axId val="131138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42687"/>
        <c:crosses val="autoZero"/>
        <c:auto val="1"/>
        <c:lblAlgn val="ctr"/>
        <c:lblOffset val="100"/>
        <c:noMultiLvlLbl val="0"/>
      </c:catAx>
      <c:valAx>
        <c:axId val="13114268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Résultats_Pistes!$C$3</c:f>
              <c:strCache>
                <c:ptCount val="1"/>
                <c:pt idx="0">
                  <c:v>Gain énergie finale (MWh)</c:v>
                </c:pt>
              </c:strCache>
            </c:strRef>
          </c:cat>
          <c:val>
            <c:numRef>
              <c:f>Résultats_Pistes!$E$3</c:f>
              <c:numCache>
                <c:formatCode>#,##0</c:formatCode>
                <c:ptCount val="1"/>
                <c:pt idx="0">
                  <c:v>0</c:v>
                </c:pt>
              </c:numCache>
            </c:numRef>
          </c:val>
          <c:extLst>
            <c:ext xmlns:c16="http://schemas.microsoft.com/office/drawing/2014/chart" uri="{C3380CC4-5D6E-409C-BE32-E72D297353CC}">
              <c16:uniqueId val="{00000000-6A24-4C3D-A006-7CAC66C9E081}"/>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Résultats_Pistes!$C$3</c:f>
              <c:strCache>
                <c:ptCount val="1"/>
                <c:pt idx="0">
                  <c:v>Gain énergie finale (MWh)</c:v>
                </c:pt>
              </c:strCache>
            </c:strRef>
          </c:cat>
          <c:val>
            <c:numRef>
              <c:f>Résultats_Pistes!$F$3</c:f>
              <c:numCache>
                <c:formatCode>#,##0</c:formatCode>
                <c:ptCount val="1"/>
                <c:pt idx="0">
                  <c:v>0</c:v>
                </c:pt>
              </c:numCache>
            </c:numRef>
          </c:val>
          <c:extLst>
            <c:ext xmlns:c16="http://schemas.microsoft.com/office/drawing/2014/chart" uri="{C3380CC4-5D6E-409C-BE32-E72D297353CC}">
              <c16:uniqueId val="{00000001-6A24-4C3D-A006-7CAC66C9E081}"/>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Résultats_Pistes!$C$3</c:f>
              <c:strCache>
                <c:ptCount val="1"/>
                <c:pt idx="0">
                  <c:v>Gain énergie finale (MWh)</c:v>
                </c:pt>
              </c:strCache>
            </c:strRef>
          </c:cat>
          <c:val>
            <c:numRef>
              <c:f>Résultats_Pistes!$G$3</c:f>
              <c:numCache>
                <c:formatCode>#,##0</c:formatCode>
                <c:ptCount val="1"/>
                <c:pt idx="0">
                  <c:v>0</c:v>
                </c:pt>
              </c:numCache>
            </c:numRef>
          </c:val>
          <c:extLst>
            <c:ext xmlns:c16="http://schemas.microsoft.com/office/drawing/2014/chart" uri="{C3380CC4-5D6E-409C-BE32-E72D297353CC}">
              <c16:uniqueId val="{00000002-6A24-4C3D-A006-7CAC66C9E081}"/>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Résultats_Pistes!$C$3</c:f>
              <c:strCache>
                <c:ptCount val="1"/>
                <c:pt idx="0">
                  <c:v>Gain énergie finale (MWh)</c:v>
                </c:pt>
              </c:strCache>
            </c:strRef>
          </c:cat>
          <c:val>
            <c:numRef>
              <c:f>Résultats_Pistes!$H$3</c:f>
              <c:numCache>
                <c:formatCode>#,##0</c:formatCode>
                <c:ptCount val="1"/>
                <c:pt idx="0">
                  <c:v>0</c:v>
                </c:pt>
              </c:numCache>
            </c:numRef>
          </c:val>
          <c:extLst>
            <c:ext xmlns:c16="http://schemas.microsoft.com/office/drawing/2014/chart" uri="{C3380CC4-5D6E-409C-BE32-E72D297353CC}">
              <c16:uniqueId val="{00000003-6A24-4C3D-A006-7CAC66C9E081}"/>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Résultats_Pistes!$C$3</c:f>
              <c:strCache>
                <c:ptCount val="1"/>
                <c:pt idx="0">
                  <c:v>Gain énergie finale (MWh)</c:v>
                </c:pt>
              </c:strCache>
            </c:strRef>
          </c:cat>
          <c:val>
            <c:numRef>
              <c:f>Résultats_Pistes!$I$3</c:f>
              <c:numCache>
                <c:formatCode>#,##0</c:formatCode>
                <c:ptCount val="1"/>
                <c:pt idx="0">
                  <c:v>0</c:v>
                </c:pt>
              </c:numCache>
            </c:numRef>
          </c:val>
          <c:extLst>
            <c:ext xmlns:c16="http://schemas.microsoft.com/office/drawing/2014/chart" uri="{C3380CC4-5D6E-409C-BE32-E72D297353CC}">
              <c16:uniqueId val="{00000004-6A24-4C3D-A006-7CAC66C9E081}"/>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Résultats_Pistes!$C$3</c:f>
              <c:strCache>
                <c:ptCount val="1"/>
                <c:pt idx="0">
                  <c:v>Gain énergie finale (MWh)</c:v>
                </c:pt>
              </c:strCache>
            </c:strRef>
          </c:cat>
          <c:val>
            <c:numRef>
              <c:f>Résultats_Pistes!$J$3</c:f>
              <c:numCache>
                <c:formatCode>#,##0</c:formatCode>
                <c:ptCount val="1"/>
                <c:pt idx="0">
                  <c:v>0</c:v>
                </c:pt>
              </c:numCache>
            </c:numRef>
          </c:val>
          <c:extLst>
            <c:ext xmlns:c16="http://schemas.microsoft.com/office/drawing/2014/chart" uri="{C3380CC4-5D6E-409C-BE32-E72D297353CC}">
              <c16:uniqueId val="{00000005-6A24-4C3D-A006-7CAC66C9E081}"/>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Résultats_Pistes!$C$3</c:f>
              <c:strCache>
                <c:ptCount val="1"/>
                <c:pt idx="0">
                  <c:v>Gain énergie finale (MWh)</c:v>
                </c:pt>
              </c:strCache>
            </c:strRef>
          </c:cat>
          <c:val>
            <c:numRef>
              <c:f>Résultats_Pistes!$K$3</c:f>
              <c:numCache>
                <c:formatCode>#,##0</c:formatCode>
                <c:ptCount val="1"/>
                <c:pt idx="0">
                  <c:v>0</c:v>
                </c:pt>
              </c:numCache>
            </c:numRef>
          </c:val>
          <c:extLst>
            <c:ext xmlns:c16="http://schemas.microsoft.com/office/drawing/2014/chart" uri="{C3380CC4-5D6E-409C-BE32-E72D297353CC}">
              <c16:uniqueId val="{00000006-6A24-4C3D-A006-7CAC66C9E081}"/>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Résultats_Pistes!$C$3</c:f>
              <c:strCache>
                <c:ptCount val="1"/>
                <c:pt idx="0">
                  <c:v>Gain énergie finale (MWh)</c:v>
                </c:pt>
              </c:strCache>
            </c:strRef>
          </c:cat>
          <c:val>
            <c:numRef>
              <c:f>Résultats_Pistes!$L$3</c:f>
              <c:numCache>
                <c:formatCode>#,##0</c:formatCode>
                <c:ptCount val="1"/>
                <c:pt idx="0">
                  <c:v>0</c:v>
                </c:pt>
              </c:numCache>
            </c:numRef>
          </c:val>
          <c:extLst>
            <c:ext xmlns:c16="http://schemas.microsoft.com/office/drawing/2014/chart" uri="{C3380CC4-5D6E-409C-BE32-E72D297353CC}">
              <c16:uniqueId val="{00000007-6A24-4C3D-A006-7CAC66C9E081}"/>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Résultats_Pistes!$C$4</c:f>
              <c:strCache>
                <c:ptCount val="1"/>
                <c:pt idx="0">
                  <c:v>Gain émissions total (tCO2)</c:v>
                </c:pt>
              </c:strCache>
            </c:strRef>
          </c:cat>
          <c:val>
            <c:numRef>
              <c:f>Résultats_Pistes!$E$4</c:f>
              <c:numCache>
                <c:formatCode>#,##0</c:formatCode>
                <c:ptCount val="1"/>
                <c:pt idx="0">
                  <c:v>0</c:v>
                </c:pt>
              </c:numCache>
            </c:numRef>
          </c:val>
          <c:extLst>
            <c:ext xmlns:c16="http://schemas.microsoft.com/office/drawing/2014/chart" uri="{C3380CC4-5D6E-409C-BE32-E72D297353CC}">
              <c16:uniqueId val="{00000000-FE6C-4265-9387-F9F8A52A4254}"/>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Résultats_Pistes!$C$4</c:f>
              <c:strCache>
                <c:ptCount val="1"/>
                <c:pt idx="0">
                  <c:v>Gain émissions total (tCO2)</c:v>
                </c:pt>
              </c:strCache>
            </c:strRef>
          </c:cat>
          <c:val>
            <c:numRef>
              <c:f>Résultats_Pistes!$F$4</c:f>
              <c:numCache>
                <c:formatCode>#,##0</c:formatCode>
                <c:ptCount val="1"/>
                <c:pt idx="0">
                  <c:v>0</c:v>
                </c:pt>
              </c:numCache>
            </c:numRef>
          </c:val>
          <c:extLst>
            <c:ext xmlns:c16="http://schemas.microsoft.com/office/drawing/2014/chart" uri="{C3380CC4-5D6E-409C-BE32-E72D297353CC}">
              <c16:uniqueId val="{00000001-FE6C-4265-9387-F9F8A52A4254}"/>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Résultats_Pistes!$C$4</c:f>
              <c:strCache>
                <c:ptCount val="1"/>
                <c:pt idx="0">
                  <c:v>Gain émissions total (tCO2)</c:v>
                </c:pt>
              </c:strCache>
            </c:strRef>
          </c:cat>
          <c:val>
            <c:numRef>
              <c:f>Résultats_Pistes!$G$4</c:f>
              <c:numCache>
                <c:formatCode>#,##0</c:formatCode>
                <c:ptCount val="1"/>
                <c:pt idx="0">
                  <c:v>0</c:v>
                </c:pt>
              </c:numCache>
            </c:numRef>
          </c:val>
          <c:extLst>
            <c:ext xmlns:c16="http://schemas.microsoft.com/office/drawing/2014/chart" uri="{C3380CC4-5D6E-409C-BE32-E72D297353CC}">
              <c16:uniqueId val="{00000002-FE6C-4265-9387-F9F8A52A4254}"/>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Résultats_Pistes!$C$4</c:f>
              <c:strCache>
                <c:ptCount val="1"/>
                <c:pt idx="0">
                  <c:v>Gain émissions total (tCO2)</c:v>
                </c:pt>
              </c:strCache>
            </c:strRef>
          </c:cat>
          <c:val>
            <c:numRef>
              <c:f>Résultats_Pistes!$H$4</c:f>
              <c:numCache>
                <c:formatCode>#,##0</c:formatCode>
                <c:ptCount val="1"/>
                <c:pt idx="0">
                  <c:v>0</c:v>
                </c:pt>
              </c:numCache>
            </c:numRef>
          </c:val>
          <c:extLst>
            <c:ext xmlns:c16="http://schemas.microsoft.com/office/drawing/2014/chart" uri="{C3380CC4-5D6E-409C-BE32-E72D297353CC}">
              <c16:uniqueId val="{00000003-FE6C-4265-9387-F9F8A52A4254}"/>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Résultats_Pistes!$C$4</c:f>
              <c:strCache>
                <c:ptCount val="1"/>
                <c:pt idx="0">
                  <c:v>Gain émissions total (tCO2)</c:v>
                </c:pt>
              </c:strCache>
            </c:strRef>
          </c:cat>
          <c:val>
            <c:numRef>
              <c:f>Résultats_Pistes!$I$4</c:f>
              <c:numCache>
                <c:formatCode>#,##0</c:formatCode>
                <c:ptCount val="1"/>
                <c:pt idx="0">
                  <c:v>0</c:v>
                </c:pt>
              </c:numCache>
            </c:numRef>
          </c:val>
          <c:extLst>
            <c:ext xmlns:c16="http://schemas.microsoft.com/office/drawing/2014/chart" uri="{C3380CC4-5D6E-409C-BE32-E72D297353CC}">
              <c16:uniqueId val="{00000004-FE6C-4265-9387-F9F8A52A4254}"/>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Résultats_Pistes!$C$4</c:f>
              <c:strCache>
                <c:ptCount val="1"/>
                <c:pt idx="0">
                  <c:v>Gain émissions total (tCO2)</c:v>
                </c:pt>
              </c:strCache>
            </c:strRef>
          </c:cat>
          <c:val>
            <c:numRef>
              <c:f>Résultats_Pistes!$J$4</c:f>
              <c:numCache>
                <c:formatCode>#,##0</c:formatCode>
                <c:ptCount val="1"/>
                <c:pt idx="0">
                  <c:v>0</c:v>
                </c:pt>
              </c:numCache>
            </c:numRef>
          </c:val>
          <c:extLst>
            <c:ext xmlns:c16="http://schemas.microsoft.com/office/drawing/2014/chart" uri="{C3380CC4-5D6E-409C-BE32-E72D297353CC}">
              <c16:uniqueId val="{00000005-FE6C-4265-9387-F9F8A52A4254}"/>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Résultats_Pistes!$C$4</c:f>
              <c:strCache>
                <c:ptCount val="1"/>
                <c:pt idx="0">
                  <c:v>Gain émissions total (tCO2)</c:v>
                </c:pt>
              </c:strCache>
            </c:strRef>
          </c:cat>
          <c:val>
            <c:numRef>
              <c:f>Résultats_Pistes!$K$4</c:f>
              <c:numCache>
                <c:formatCode>#,##0</c:formatCode>
                <c:ptCount val="1"/>
                <c:pt idx="0">
                  <c:v>0</c:v>
                </c:pt>
              </c:numCache>
            </c:numRef>
          </c:val>
          <c:extLst>
            <c:ext xmlns:c16="http://schemas.microsoft.com/office/drawing/2014/chart" uri="{C3380CC4-5D6E-409C-BE32-E72D297353CC}">
              <c16:uniqueId val="{00000006-FE6C-4265-9387-F9F8A52A4254}"/>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Résultats_Pistes!$C$4</c:f>
              <c:strCache>
                <c:ptCount val="1"/>
                <c:pt idx="0">
                  <c:v>Gain émissions total (tCO2)</c:v>
                </c:pt>
              </c:strCache>
            </c:strRef>
          </c:cat>
          <c:val>
            <c:numRef>
              <c:f>Résultats_Pistes!$L$4</c:f>
              <c:numCache>
                <c:formatCode>#,##0</c:formatCode>
                <c:ptCount val="1"/>
                <c:pt idx="0">
                  <c:v>0</c:v>
                </c:pt>
              </c:numCache>
            </c:numRef>
          </c:val>
          <c:extLst>
            <c:ext xmlns:c16="http://schemas.microsoft.com/office/drawing/2014/chart" uri="{C3380CC4-5D6E-409C-BE32-E72D297353CC}">
              <c16:uniqueId val="{00000007-FE6C-4265-9387-F9F8A52A4254}"/>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Résultats_Pistes!$C$5</c:f>
              <c:strCache>
                <c:ptCount val="1"/>
                <c:pt idx="0">
                  <c:v>Gain SER (MWh)</c:v>
                </c:pt>
              </c:strCache>
            </c:strRef>
          </c:cat>
          <c:val>
            <c:numRef>
              <c:f>Résultats_Pistes!$E$5</c:f>
              <c:numCache>
                <c:formatCode>#,##0</c:formatCode>
                <c:ptCount val="1"/>
                <c:pt idx="0">
                  <c:v>0</c:v>
                </c:pt>
              </c:numCache>
            </c:numRef>
          </c:val>
          <c:extLst>
            <c:ext xmlns:c16="http://schemas.microsoft.com/office/drawing/2014/chart" uri="{C3380CC4-5D6E-409C-BE32-E72D297353CC}">
              <c16:uniqueId val="{00000000-D9F1-4CA9-A64A-E791D6FF4AA5}"/>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Résultats_Pistes!$C$5</c:f>
              <c:strCache>
                <c:ptCount val="1"/>
                <c:pt idx="0">
                  <c:v>Gain SER (MWh)</c:v>
                </c:pt>
              </c:strCache>
            </c:strRef>
          </c:cat>
          <c:val>
            <c:numRef>
              <c:f>Résultats_Pistes!$F$5</c:f>
              <c:numCache>
                <c:formatCode>#,##0</c:formatCode>
                <c:ptCount val="1"/>
                <c:pt idx="0">
                  <c:v>0</c:v>
                </c:pt>
              </c:numCache>
            </c:numRef>
          </c:val>
          <c:extLst>
            <c:ext xmlns:c16="http://schemas.microsoft.com/office/drawing/2014/chart" uri="{C3380CC4-5D6E-409C-BE32-E72D297353CC}">
              <c16:uniqueId val="{00000001-D9F1-4CA9-A64A-E791D6FF4AA5}"/>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Résultats_Pistes!$C$5</c:f>
              <c:strCache>
                <c:ptCount val="1"/>
                <c:pt idx="0">
                  <c:v>Gain SER (MWh)</c:v>
                </c:pt>
              </c:strCache>
            </c:strRef>
          </c:cat>
          <c:val>
            <c:numRef>
              <c:f>Résultats_Pistes!$G$5</c:f>
              <c:numCache>
                <c:formatCode>#,##0</c:formatCode>
                <c:ptCount val="1"/>
                <c:pt idx="0">
                  <c:v>0</c:v>
                </c:pt>
              </c:numCache>
            </c:numRef>
          </c:val>
          <c:extLst>
            <c:ext xmlns:c16="http://schemas.microsoft.com/office/drawing/2014/chart" uri="{C3380CC4-5D6E-409C-BE32-E72D297353CC}">
              <c16:uniqueId val="{00000002-D9F1-4CA9-A64A-E791D6FF4AA5}"/>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Résultats_Pistes!$C$5</c:f>
              <c:strCache>
                <c:ptCount val="1"/>
                <c:pt idx="0">
                  <c:v>Gain SER (MWh)</c:v>
                </c:pt>
              </c:strCache>
            </c:strRef>
          </c:cat>
          <c:val>
            <c:numRef>
              <c:f>Résultats_Pistes!$H$5</c:f>
              <c:numCache>
                <c:formatCode>#,##0</c:formatCode>
                <c:ptCount val="1"/>
                <c:pt idx="0">
                  <c:v>0</c:v>
                </c:pt>
              </c:numCache>
            </c:numRef>
          </c:val>
          <c:extLst>
            <c:ext xmlns:c16="http://schemas.microsoft.com/office/drawing/2014/chart" uri="{C3380CC4-5D6E-409C-BE32-E72D297353CC}">
              <c16:uniqueId val="{00000003-D9F1-4CA9-A64A-E791D6FF4AA5}"/>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Résultats_Pistes!$C$5</c:f>
              <c:strCache>
                <c:ptCount val="1"/>
                <c:pt idx="0">
                  <c:v>Gain SER (MWh)</c:v>
                </c:pt>
              </c:strCache>
            </c:strRef>
          </c:cat>
          <c:val>
            <c:numRef>
              <c:f>Résultats_Pistes!$I$5</c:f>
              <c:numCache>
                <c:formatCode>#,##0</c:formatCode>
                <c:ptCount val="1"/>
                <c:pt idx="0">
                  <c:v>0</c:v>
                </c:pt>
              </c:numCache>
            </c:numRef>
          </c:val>
          <c:extLst>
            <c:ext xmlns:c16="http://schemas.microsoft.com/office/drawing/2014/chart" uri="{C3380CC4-5D6E-409C-BE32-E72D297353CC}">
              <c16:uniqueId val="{00000004-D9F1-4CA9-A64A-E791D6FF4AA5}"/>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Résultats_Pistes!$C$5</c:f>
              <c:strCache>
                <c:ptCount val="1"/>
                <c:pt idx="0">
                  <c:v>Gain SER (MWh)</c:v>
                </c:pt>
              </c:strCache>
            </c:strRef>
          </c:cat>
          <c:val>
            <c:numRef>
              <c:f>Résultats_Pistes!$J$5</c:f>
              <c:numCache>
                <c:formatCode>#,##0</c:formatCode>
                <c:ptCount val="1"/>
                <c:pt idx="0">
                  <c:v>0</c:v>
                </c:pt>
              </c:numCache>
            </c:numRef>
          </c:val>
          <c:extLst>
            <c:ext xmlns:c16="http://schemas.microsoft.com/office/drawing/2014/chart" uri="{C3380CC4-5D6E-409C-BE32-E72D297353CC}">
              <c16:uniqueId val="{00000005-D9F1-4CA9-A64A-E791D6FF4AA5}"/>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Résultats_Pistes!$C$5</c:f>
              <c:strCache>
                <c:ptCount val="1"/>
                <c:pt idx="0">
                  <c:v>Gain SER (MWh)</c:v>
                </c:pt>
              </c:strCache>
            </c:strRef>
          </c:cat>
          <c:val>
            <c:numRef>
              <c:f>Résultats_Pistes!$K$5</c:f>
              <c:numCache>
                <c:formatCode>#,##0</c:formatCode>
                <c:ptCount val="1"/>
                <c:pt idx="0">
                  <c:v>0</c:v>
                </c:pt>
              </c:numCache>
            </c:numRef>
          </c:val>
          <c:extLst>
            <c:ext xmlns:c16="http://schemas.microsoft.com/office/drawing/2014/chart" uri="{C3380CC4-5D6E-409C-BE32-E72D297353CC}">
              <c16:uniqueId val="{00000006-D9F1-4CA9-A64A-E791D6FF4AA5}"/>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Résultats_Pistes!$C$5</c:f>
              <c:strCache>
                <c:ptCount val="1"/>
                <c:pt idx="0">
                  <c:v>Gain SER (MWh)</c:v>
                </c:pt>
              </c:strCache>
            </c:strRef>
          </c:cat>
          <c:val>
            <c:numRef>
              <c:f>Résultats_Pistes!$L$5</c:f>
              <c:numCache>
                <c:formatCode>#,##0</c:formatCode>
                <c:ptCount val="1"/>
                <c:pt idx="0">
                  <c:v>0</c:v>
                </c:pt>
              </c:numCache>
            </c:numRef>
          </c:val>
          <c:extLst>
            <c:ext xmlns:c16="http://schemas.microsoft.com/office/drawing/2014/chart" uri="{C3380CC4-5D6E-409C-BE32-E72D297353CC}">
              <c16:uniqueId val="{00000007-D9F1-4CA9-A64A-E791D6FF4AA5}"/>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Résultats_Pistes!$C$6</c:f>
              <c:strCache>
                <c:ptCount val="1"/>
                <c:pt idx="0">
                  <c:v>Investissements (€)</c:v>
                </c:pt>
              </c:strCache>
            </c:strRef>
          </c:cat>
          <c:val>
            <c:numRef>
              <c:f>Résultats_Pistes!$E$6</c:f>
              <c:numCache>
                <c:formatCode>#,##0\ "€"</c:formatCode>
                <c:ptCount val="1"/>
                <c:pt idx="0">
                  <c:v>0</c:v>
                </c:pt>
              </c:numCache>
            </c:numRef>
          </c:val>
          <c:extLst>
            <c:ext xmlns:c16="http://schemas.microsoft.com/office/drawing/2014/chart" uri="{C3380CC4-5D6E-409C-BE32-E72D297353CC}">
              <c16:uniqueId val="{00000000-3EE8-4A4C-A260-4203AB96E713}"/>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Résultats_Pistes!$C$6</c:f>
              <c:strCache>
                <c:ptCount val="1"/>
                <c:pt idx="0">
                  <c:v>Investissements (€)</c:v>
                </c:pt>
              </c:strCache>
            </c:strRef>
          </c:cat>
          <c:val>
            <c:numRef>
              <c:f>Résultats_Pistes!$F$6</c:f>
              <c:numCache>
                <c:formatCode>#,##0\ "€"</c:formatCode>
                <c:ptCount val="1"/>
                <c:pt idx="0">
                  <c:v>0</c:v>
                </c:pt>
              </c:numCache>
            </c:numRef>
          </c:val>
          <c:extLst>
            <c:ext xmlns:c16="http://schemas.microsoft.com/office/drawing/2014/chart" uri="{C3380CC4-5D6E-409C-BE32-E72D297353CC}">
              <c16:uniqueId val="{00000001-3EE8-4A4C-A260-4203AB96E713}"/>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Résultats_Pistes!$C$6</c:f>
              <c:strCache>
                <c:ptCount val="1"/>
                <c:pt idx="0">
                  <c:v>Investissements (€)</c:v>
                </c:pt>
              </c:strCache>
            </c:strRef>
          </c:cat>
          <c:val>
            <c:numRef>
              <c:f>Résultats_Pistes!$G$6</c:f>
              <c:numCache>
                <c:formatCode>#,##0\ "€"</c:formatCode>
                <c:ptCount val="1"/>
                <c:pt idx="0">
                  <c:v>0</c:v>
                </c:pt>
              </c:numCache>
            </c:numRef>
          </c:val>
          <c:extLst>
            <c:ext xmlns:c16="http://schemas.microsoft.com/office/drawing/2014/chart" uri="{C3380CC4-5D6E-409C-BE32-E72D297353CC}">
              <c16:uniqueId val="{00000002-3EE8-4A4C-A260-4203AB96E713}"/>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Résultats_Pistes!$C$6</c:f>
              <c:strCache>
                <c:ptCount val="1"/>
                <c:pt idx="0">
                  <c:v>Investissements (€)</c:v>
                </c:pt>
              </c:strCache>
            </c:strRef>
          </c:cat>
          <c:val>
            <c:numRef>
              <c:f>Résultats_Pistes!$H$6</c:f>
              <c:numCache>
                <c:formatCode>#,##0\ "€"</c:formatCode>
                <c:ptCount val="1"/>
                <c:pt idx="0">
                  <c:v>0</c:v>
                </c:pt>
              </c:numCache>
            </c:numRef>
          </c:val>
          <c:extLst>
            <c:ext xmlns:c16="http://schemas.microsoft.com/office/drawing/2014/chart" uri="{C3380CC4-5D6E-409C-BE32-E72D297353CC}">
              <c16:uniqueId val="{00000003-3EE8-4A4C-A260-4203AB96E713}"/>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Résultats_Pistes!$C$6</c:f>
              <c:strCache>
                <c:ptCount val="1"/>
                <c:pt idx="0">
                  <c:v>Investissements (€)</c:v>
                </c:pt>
              </c:strCache>
            </c:strRef>
          </c:cat>
          <c:val>
            <c:numRef>
              <c:f>Résultats_Pistes!$I$6</c:f>
              <c:numCache>
                <c:formatCode>#,##0\ "€"</c:formatCode>
                <c:ptCount val="1"/>
                <c:pt idx="0">
                  <c:v>0</c:v>
                </c:pt>
              </c:numCache>
            </c:numRef>
          </c:val>
          <c:extLst>
            <c:ext xmlns:c16="http://schemas.microsoft.com/office/drawing/2014/chart" uri="{C3380CC4-5D6E-409C-BE32-E72D297353CC}">
              <c16:uniqueId val="{00000004-3EE8-4A4C-A260-4203AB96E713}"/>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Résultats_Pistes!$C$6</c:f>
              <c:strCache>
                <c:ptCount val="1"/>
                <c:pt idx="0">
                  <c:v>Investissements (€)</c:v>
                </c:pt>
              </c:strCache>
            </c:strRef>
          </c:cat>
          <c:val>
            <c:numRef>
              <c:f>Résultats_Pistes!$J$6</c:f>
              <c:numCache>
                <c:formatCode>#,##0\ "€"</c:formatCode>
                <c:ptCount val="1"/>
                <c:pt idx="0">
                  <c:v>0</c:v>
                </c:pt>
              </c:numCache>
            </c:numRef>
          </c:val>
          <c:extLst>
            <c:ext xmlns:c16="http://schemas.microsoft.com/office/drawing/2014/chart" uri="{C3380CC4-5D6E-409C-BE32-E72D297353CC}">
              <c16:uniqueId val="{00000005-3EE8-4A4C-A260-4203AB96E713}"/>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Résultats_Pistes!$C$6</c:f>
              <c:strCache>
                <c:ptCount val="1"/>
                <c:pt idx="0">
                  <c:v>Investissements (€)</c:v>
                </c:pt>
              </c:strCache>
            </c:strRef>
          </c:cat>
          <c:val>
            <c:numRef>
              <c:f>Résultats_Pistes!$K$6</c:f>
              <c:numCache>
                <c:formatCode>#,##0\ "€"</c:formatCode>
                <c:ptCount val="1"/>
                <c:pt idx="0">
                  <c:v>0</c:v>
                </c:pt>
              </c:numCache>
            </c:numRef>
          </c:val>
          <c:extLst>
            <c:ext xmlns:c16="http://schemas.microsoft.com/office/drawing/2014/chart" uri="{C3380CC4-5D6E-409C-BE32-E72D297353CC}">
              <c16:uniqueId val="{00000006-3EE8-4A4C-A260-4203AB96E713}"/>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Résultats_Pistes!$C$6</c:f>
              <c:strCache>
                <c:ptCount val="1"/>
                <c:pt idx="0">
                  <c:v>Investissements (€)</c:v>
                </c:pt>
              </c:strCache>
            </c:strRef>
          </c:cat>
          <c:val>
            <c:numRef>
              <c:f>Résultats_Pistes!$L$6</c:f>
              <c:numCache>
                <c:formatCode>#,##0\ "€"</c:formatCode>
                <c:ptCount val="1"/>
                <c:pt idx="0">
                  <c:v>0</c:v>
                </c:pt>
              </c:numCache>
            </c:numRef>
          </c:val>
          <c:extLst>
            <c:ext xmlns:c16="http://schemas.microsoft.com/office/drawing/2014/chart" uri="{C3380CC4-5D6E-409C-BE32-E72D297353CC}">
              <c16:uniqueId val="{00000007-3EE8-4A4C-A260-4203AB96E713}"/>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401782</xdr:colOff>
      <xdr:row>1</xdr:row>
      <xdr:rowOff>166255</xdr:rowOff>
    </xdr:from>
    <xdr:to>
      <xdr:col>2</xdr:col>
      <xdr:colOff>1556749</xdr:colOff>
      <xdr:row>2</xdr:row>
      <xdr:rowOff>345582</xdr:rowOff>
    </xdr:to>
    <xdr:pic>
      <xdr:nvPicPr>
        <xdr:cNvPr id="4" name="Image 1">
          <a:extLst>
            <a:ext uri="{FF2B5EF4-FFF2-40B4-BE49-F238E27FC236}">
              <a16:creationId xmlns:a16="http://schemas.microsoft.com/office/drawing/2014/main" id="{08B8AD66-0A14-995C-A9AB-D66B5282D4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60219"/>
          <a:ext cx="1939827" cy="11661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206410</xdr:colOff>
      <xdr:row>0</xdr:row>
      <xdr:rowOff>127187</xdr:rowOff>
    </xdr:from>
    <xdr:to>
      <xdr:col>33</xdr:col>
      <xdr:colOff>116541</xdr:colOff>
      <xdr:row>18</xdr:row>
      <xdr:rowOff>71717</xdr:rowOff>
    </xdr:to>
    <xdr:graphicFrame macro="">
      <xdr:nvGraphicFramePr>
        <xdr:cNvPr id="86" name="Graphique 1">
          <a:extLst>
            <a:ext uri="{FF2B5EF4-FFF2-40B4-BE49-F238E27FC236}">
              <a16:creationId xmlns:a16="http://schemas.microsoft.com/office/drawing/2014/main" id="{0AE107A6-5CC2-D4D7-3314-9A919EA52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306671</xdr:colOff>
      <xdr:row>19</xdr:row>
      <xdr:rowOff>33688</xdr:rowOff>
    </xdr:from>
    <xdr:to>
      <xdr:col>33</xdr:col>
      <xdr:colOff>66261</xdr:colOff>
      <xdr:row>42</xdr:row>
      <xdr:rowOff>121486</xdr:rowOff>
    </xdr:to>
    <xdr:graphicFrame macro="">
      <xdr:nvGraphicFramePr>
        <xdr:cNvPr id="88" name="Graphique 3">
          <a:extLst>
            <a:ext uri="{FF2B5EF4-FFF2-40B4-BE49-F238E27FC236}">
              <a16:creationId xmlns:a16="http://schemas.microsoft.com/office/drawing/2014/main" id="{F4A79850-5DA1-2B95-D9DD-BD0F472C4F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285750</xdr:colOff>
      <xdr:row>0</xdr:row>
      <xdr:rowOff>33337</xdr:rowOff>
    </xdr:from>
    <xdr:to>
      <xdr:col>21</xdr:col>
      <xdr:colOff>123825</xdr:colOff>
      <xdr:row>10</xdr:row>
      <xdr:rowOff>123825</xdr:rowOff>
    </xdr:to>
    <xdr:graphicFrame macro="">
      <xdr:nvGraphicFramePr>
        <xdr:cNvPr id="15" name="Graphique 14">
          <a:extLst>
            <a:ext uri="{FF2B5EF4-FFF2-40B4-BE49-F238E27FC236}">
              <a16:creationId xmlns:a16="http://schemas.microsoft.com/office/drawing/2014/main" id="{3752C8AB-BA6C-B87E-0D4C-5404FBA80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161925</xdr:colOff>
      <xdr:row>0</xdr:row>
      <xdr:rowOff>28575</xdr:rowOff>
    </xdr:from>
    <xdr:to>
      <xdr:col>30</xdr:col>
      <xdr:colOff>171450</xdr:colOff>
      <xdr:row>10</xdr:row>
      <xdr:rowOff>119063</xdr:rowOff>
    </xdr:to>
    <xdr:graphicFrame macro="">
      <xdr:nvGraphicFramePr>
        <xdr:cNvPr id="17" name="Graphique 16">
          <a:extLst>
            <a:ext uri="{FF2B5EF4-FFF2-40B4-BE49-F238E27FC236}">
              <a16:creationId xmlns:a16="http://schemas.microsoft.com/office/drawing/2014/main" id="{32B7BE28-4DA4-45BF-9ABD-EE076C246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219075</xdr:colOff>
      <xdr:row>0</xdr:row>
      <xdr:rowOff>38100</xdr:rowOff>
    </xdr:from>
    <xdr:to>
      <xdr:col>35</xdr:col>
      <xdr:colOff>495300</xdr:colOff>
      <xdr:row>10</xdr:row>
      <xdr:rowOff>128588</xdr:rowOff>
    </xdr:to>
    <xdr:graphicFrame macro="">
      <xdr:nvGraphicFramePr>
        <xdr:cNvPr id="18" name="Graphique 17">
          <a:extLst>
            <a:ext uri="{FF2B5EF4-FFF2-40B4-BE49-F238E27FC236}">
              <a16:creationId xmlns:a16="http://schemas.microsoft.com/office/drawing/2014/main" id="{0A1D48CB-7CD6-41F2-9275-BA9F3895E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35</xdr:col>
      <xdr:colOff>552450</xdr:colOff>
      <xdr:row>0</xdr:row>
      <xdr:rowOff>28575</xdr:rowOff>
    </xdr:from>
    <xdr:to>
      <xdr:col>39</xdr:col>
      <xdr:colOff>542925</xdr:colOff>
      <xdr:row>10</xdr:row>
      <xdr:rowOff>119063</xdr:rowOff>
    </xdr:to>
    <xdr:graphicFrame macro="">
      <xdr:nvGraphicFramePr>
        <xdr:cNvPr id="19" name="Graphique 18">
          <a:extLst>
            <a:ext uri="{FF2B5EF4-FFF2-40B4-BE49-F238E27FC236}">
              <a16:creationId xmlns:a16="http://schemas.microsoft.com/office/drawing/2014/main" id="{5B1B6387-D33C-4636-86E4-F8250C83C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_JBV/3j_Commun/00_Projets/Electrabel/Module1_DiagnostiqueEnergetique/Copie%20de%20U-planch-sol-f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Introduction"/>
      <sheetName val="2_Exemple"/>
      <sheetName val="3_Calcul"/>
      <sheetName val="Constantes"/>
      <sheetName val="Constantes0"/>
    </sheetNames>
    <sheetDataSet>
      <sheetData sheetId="0" refreshError="1"/>
      <sheetData sheetId="1" refreshError="1"/>
      <sheetData sheetId="2" refreshError="1"/>
      <sheetData sheetId="3" refreshError="1"/>
      <sheetData sheetId="4"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1" id="{1B959FDB-6A5E-4F62-AD48-C94B42F288B4}">
    <nsvFilter filterId="{00000000-0001-0000-0400-000000000000}" ref="A4:AI24" tableId="0">
      <columnFilter colId="0">
        <filter colId="0">
          <x:filters>
            <x:filter val="HM Beez"/>
          </x:filters>
        </filter>
      </columnFilter>
    </nsvFilter>
  </namedSheetView>
</namedSheetViews>
</file>

<file path=xl/persons/person.xml><?xml version="1.0" encoding="utf-8"?>
<personList xmlns="http://schemas.microsoft.com/office/spreadsheetml/2018/threadedcomments" xmlns:x="http://schemas.openxmlformats.org/spreadsheetml/2006/main">
  <person displayName="Benjamin Proces" id="{5C5DCC4A-7CAA-4C5B-99BF-E17327C64C04}" userId="S::bpo@pirotech.be::ad7c9a3b-b718-4cb3-9f53-fa21177749f7" providerId="AD"/>
  <person displayName="Jean-Benoit Verbeke" id="{51B0D7B7-E08E-415F-A795-C84881BFB6C7}" userId="S::jbv@pirotech.be::3125f11d-fa12-46b1-a68f-ec1496599d7b"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6-02-11T15:38:14.08" personId="{51B0D7B7-E08E-415F-A795-C84881BFB6C7}" id="{27BD6C62-F545-422D-A42D-C1080E0BE2DA}">
    <text>Ne pas ajouter de lignes (ni de colonnes)</text>
  </threadedComment>
  <threadedComment ref="B7" dT="2025-12-09T11:51:59.60" personId="{51B0D7B7-E08E-415F-A795-C84881BFB6C7}" id="{0E847FBC-23C5-4E39-B207-D8FFB6BC667E}">
    <text>Doit être &gt;= SER Auto
Dans le cas d’un ⅓ invest SER Prod = SER Conso</text>
  </threadedComment>
  <threadedComment ref="B8" dT="2025-12-09T11:35:15.67" personId="{51B0D7B7-E08E-415F-A795-C84881BFB6C7}" id="{79FBFA77-9BBE-4FA9-AAAA-02D3ED25BDB4}">
    <text>Valeur négative à introduire</text>
  </threadedComment>
  <threadedComment ref="B10" dT="2026-01-21T14:50:07.85" personId="{51B0D7B7-E08E-415F-A795-C84881BFB6C7}" id="{2090D1E9-4D92-45CE-B670-41F3B580B7A8}">
    <text xml:space="preserve">Les ajustements structurels sont introduits dans l’onglet «Usages» </text>
  </threadedComment>
  <threadedComment ref="E29" dT="2026-01-30T09:09:18.62" personId="{51B0D7B7-E08E-415F-A795-C84881BFB6C7}" id="{8895C33F-8229-417E-912B-C52AA2C5C3AE}">
    <text>Liste déroulante</text>
  </threadedComment>
  <threadedComment ref="E31" dT="2026-01-30T09:09:18.62" personId="{51B0D7B7-E08E-415F-A795-C84881BFB6C7}" id="{B816114E-0385-431A-9F74-0F645591A837}">
    <text>Liste déroulante</text>
  </threadedComment>
  <threadedComment ref="E33" dT="2026-01-30T09:09:18.62" personId="{51B0D7B7-E08E-415F-A795-C84881BFB6C7}" id="{6C820AFE-2ACC-4A05-8E76-149BE61D109E}">
    <text>Liste déroulante</text>
  </threadedComment>
  <threadedComment ref="E35" dT="2026-01-30T09:09:18.62" personId="{51B0D7B7-E08E-415F-A795-C84881BFB6C7}" id="{9EA8ED37-9C28-4728-A788-8E9134A23C34}">
    <text>Liste déroulante</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6-01-30T09:54:15.07" personId="{51B0D7B7-E08E-415F-A795-C84881BFB6C7}" id="{895C5F94-42A9-45D7-B55B-1BF84A3FF823}">
    <text>Ajouter des lignes si nécessaire</text>
  </threadedComment>
  <threadedComment ref="C4" dT="2026-01-30T09:23:05.48" personId="{51B0D7B7-E08E-415F-A795-C84881BFB6C7}" id="{A41A5A3A-4CE4-44A7-90DF-71CAEC2DD80E}">
    <text xml:space="preserve">&gt; Ajouter / Supprimer des lignes si nécessaires
&gt; Les ajustements structurels sont introduits dans l’onglet «Usages» soit comme un nouvel usage, soit en modifiant les consommations et émissions spécifiques de référence dans la colonne de l’année de suivi
</text>
  </threadedComment>
  <threadedComment ref="C10" dT="2026-01-30T09:31:33.19" personId="{51B0D7B7-E08E-415F-A795-C84881BFB6C7}" id="{1AB099BB-93CD-42D4-B3A5-03DD869B8895}">
    <text>Exemple d’ajustement structurel lié à un nouvel usage</text>
  </threadedComment>
</ThreadedComments>
</file>

<file path=xl/threadedComments/threadedComment3.xml><?xml version="1.0" encoding="utf-8"?>
<ThreadedComments xmlns="http://schemas.microsoft.com/office/spreadsheetml/2018/threadedcomments" xmlns:x="http://schemas.openxmlformats.org/spreadsheetml/2006/main">
  <threadedComment ref="Z3" dT="2026-01-30T09:57:16.91" personId="{51B0D7B7-E08E-415F-A795-C84881BFB6C7}" id="{D33A3888-7AEB-48CC-BA05-5DA9303FD0A4}">
    <text>Il s’agit du % d’amélioration supplémentaire par rapport à l’année précédente</text>
  </threadedComment>
  <threadedComment ref="A4" dT="2026-01-30T09:54:15.07" personId="{51B0D7B7-E08E-415F-A795-C84881BFB6C7}" id="{FB2C3382-F3EA-464E-BC17-F1D6B8D9CA6A}">
    <text>Ajouter des lignes si nécessaire</text>
  </threadedComment>
  <threadedComment ref="E4" dT="2026-02-11T15:51:57.24" personId="{51B0D7B7-E08E-415F-A795-C84881BFB6C7}" id="{6F338BD2-35D4-4463-A704-003E69B70230}">
    <text>Utiliser la liste déroulante</text>
  </threadedComment>
  <threadedComment ref="H4" dT="2026-01-30T09:46:57.23" personId="{51B0D7B7-E08E-415F-A795-C84881BFB6C7}" id="{8B3B422B-47E2-4DF2-9369-43F7BA718D26}">
    <text>Encodez ici la partie autoconsommée en ER en valeur négative</text>
  </threadedComment>
  <threadedComment ref="I4" dT="2025-04-02T11:36:25.55" personId="{51B0D7B7-E08E-415F-A795-C84881BFB6C7}" id="{ABF34A79-AF25-4AB3-8768-46BB078E2A70}">
    <text>Prod SER en valeur négative</text>
  </threadedComment>
  <threadedComment ref="S4" dT="2026-01-30T09:55:26.77" personId="{51B0D7B7-E08E-415F-A795-C84881BFB6C7}" id="{7AE327FE-84A5-478D-9228-D1595B4A989B}">
    <text>Ne pas modifier une piste A, B, Z en R si elle est réalisée!!</text>
  </threadedComment>
  <threadedComment ref="W4" dT="2026-01-30T09:59:35.23" personId="{51B0D7B7-E08E-415F-A795-C84881BFB6C7}" id="{E364C5F4-F4D0-48E3-B571-1D38822D2117}">
    <text>=1 si piste ferme en CC</text>
  </threadedComment>
  <threadedComment ref="X4" dT="2026-01-30T09:59:09.43" personId="{51B0D7B7-E08E-415F-A795-C84881BFB6C7}" id="{F9028F43-6348-4CF8-BB8F-EA33BEBF52E0}">
    <text>=1 si piste conditionnelles en CC</text>
  </threadedComment>
</ThreadedComments>
</file>

<file path=xl/threadedComments/threadedComment4.xml><?xml version="1.0" encoding="utf-8"?>
<ThreadedComments xmlns="http://schemas.microsoft.com/office/spreadsheetml/2018/threadedcomments" xmlns:x="http://schemas.openxmlformats.org/spreadsheetml/2006/main">
  <threadedComment ref="P56" dT="2025-10-21T07:55:09.60" personId="{51B0D7B7-E08E-415F-A795-C84881BFB6C7}" id="{4397C842-21D5-412F-86E0-E592757F16EE}">
    <text>‘+ granulat du Hainaut</text>
  </threadedComment>
  <threadedComment ref="P232" dT="2025-11-26T16:40:13.66" personId="{5C5DCC4A-7CAA-4C5B-99BF-E17327C64C04}" id="{CFFB6EBF-B80E-4E2F-9AEF-ECA1054A27F1}">
    <text>Rive gauche</text>
  </threadedComment>
  <threadedComment ref="P233" dT="2025-11-26T16:40:21.58" personId="{5C5DCC4A-7CAA-4C5B-99BF-E17327C64C04}" id="{91253375-06D5-4DD8-809A-BBB57EC3EBE9}">
    <text>Rive droite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irotech.b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5" Type="http://schemas.microsoft.com/office/2019/04/relationships/namedSheetView" Target="../namedSheetViews/namedSheetView1.xm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2D59D-BE1B-492F-86E4-774B01E20746}">
  <sheetPr codeName="Feuil1">
    <tabColor indexed="57"/>
  </sheetPr>
  <dimension ref="A1:I42"/>
  <sheetViews>
    <sheetView topLeftCell="A3" zoomScale="70" zoomScaleNormal="70" zoomScaleSheetLayoutView="85" zoomScalePageLayoutView="34" workbookViewId="0">
      <selection activeCell="C8" sqref="C8:D8"/>
    </sheetView>
  </sheetViews>
  <sheetFormatPr baseColWidth="10" defaultColWidth="11.42578125" defaultRowHeight="15.75" x14ac:dyDescent="0.25"/>
  <cols>
    <col min="1" max="1" width="3" style="18" customWidth="1"/>
    <col min="2" max="2" width="11.28515625" style="2" customWidth="1"/>
    <col min="3" max="3" width="31" style="2" bestFit="1" customWidth="1"/>
    <col min="4" max="4" width="108.5703125" style="2" customWidth="1"/>
    <col min="5" max="5" width="5.42578125" style="2" customWidth="1"/>
    <col min="6" max="6" width="3.28515625" style="2" customWidth="1"/>
    <col min="7" max="7" width="11.42578125" style="3" customWidth="1"/>
    <col min="8" max="8" width="20.28515625" style="3" bestFit="1" customWidth="1"/>
    <col min="9" max="9" width="17.28515625" style="3" bestFit="1" customWidth="1"/>
    <col min="10" max="16384" width="11.42578125" style="2"/>
  </cols>
  <sheetData>
    <row r="1" spans="2:7" ht="15.75" customHeight="1" thickBot="1" x14ac:dyDescent="0.3">
      <c r="B1" s="1"/>
    </row>
    <row r="2" spans="2:7" ht="78" customHeight="1" thickTop="1" x14ac:dyDescent="0.35">
      <c r="B2" s="4"/>
      <c r="C2" s="5"/>
      <c r="D2" s="5"/>
      <c r="E2" s="6"/>
      <c r="G2" s="7"/>
    </row>
    <row r="3" spans="2:7" ht="54.75" customHeight="1" x14ac:dyDescent="0.3">
      <c r="B3" s="8"/>
      <c r="C3" s="223" t="s">
        <v>218</v>
      </c>
      <c r="D3" s="223"/>
      <c r="E3" s="9"/>
      <c r="G3" s="10"/>
    </row>
    <row r="4" spans="2:7" ht="22.5" x14ac:dyDescent="0.3">
      <c r="B4" s="11"/>
      <c r="C4" s="224" t="s">
        <v>0</v>
      </c>
      <c r="D4" s="224"/>
      <c r="E4" s="12"/>
      <c r="G4" s="13"/>
    </row>
    <row r="5" spans="2:7" ht="22.5" x14ac:dyDescent="0.3">
      <c r="B5" s="11"/>
      <c r="C5" s="14"/>
      <c r="D5" s="14"/>
      <c r="E5" s="12"/>
      <c r="G5" s="13"/>
    </row>
    <row r="6" spans="2:7" ht="22.5" x14ac:dyDescent="0.3">
      <c r="B6" s="11"/>
      <c r="C6" s="165" t="s">
        <v>1</v>
      </c>
      <c r="D6" s="156">
        <v>2025</v>
      </c>
      <c r="E6" s="12"/>
      <c r="G6" s="13"/>
    </row>
    <row r="7" spans="2:7" ht="22.5" x14ac:dyDescent="0.3">
      <c r="B7" s="11"/>
      <c r="C7" s="165"/>
      <c r="D7" s="165"/>
      <c r="E7" s="12"/>
      <c r="G7" s="13"/>
    </row>
    <row r="8" spans="2:7" ht="34.5" customHeight="1" x14ac:dyDescent="0.25">
      <c r="B8" s="15"/>
      <c r="C8" s="225" t="s">
        <v>531</v>
      </c>
      <c r="D8" s="226"/>
      <c r="E8" s="16"/>
      <c r="G8" s="17"/>
    </row>
    <row r="9" spans="2:7" ht="34.5" customHeight="1" x14ac:dyDescent="0.25">
      <c r="B9" s="15"/>
      <c r="C9" s="166"/>
      <c r="D9" s="166"/>
      <c r="E9" s="16"/>
      <c r="G9" s="17"/>
    </row>
    <row r="10" spans="2:7" ht="31.5" customHeight="1" x14ac:dyDescent="0.25">
      <c r="B10" s="15"/>
      <c r="C10" s="231">
        <v>46052</v>
      </c>
      <c r="D10" s="232"/>
      <c r="E10" s="16"/>
      <c r="G10" s="19"/>
    </row>
    <row r="11" spans="2:7" ht="31.5" customHeight="1" x14ac:dyDescent="0.25">
      <c r="B11" s="15"/>
      <c r="C11" s="170"/>
      <c r="D11" s="170"/>
      <c r="E11" s="16"/>
      <c r="G11" s="19"/>
    </row>
    <row r="12" spans="2:7" ht="31.5" customHeight="1" x14ac:dyDescent="0.25">
      <c r="B12" s="15"/>
      <c r="C12" s="231" t="s">
        <v>2</v>
      </c>
      <c r="D12" s="232"/>
      <c r="E12" s="16"/>
      <c r="G12" s="19"/>
    </row>
    <row r="13" spans="2:7" ht="19.5" customHeight="1" x14ac:dyDescent="0.25">
      <c r="B13" s="15"/>
      <c r="C13" s="166"/>
      <c r="D13" s="166"/>
      <c r="E13" s="16"/>
      <c r="G13" s="19"/>
    </row>
    <row r="14" spans="2:7" ht="19.5" customHeight="1" x14ac:dyDescent="0.25">
      <c r="B14" s="15"/>
      <c r="C14" s="233" t="s">
        <v>3</v>
      </c>
      <c r="D14" s="234"/>
      <c r="E14" s="16"/>
      <c r="G14" s="19"/>
    </row>
    <row r="15" spans="2:7" ht="19.5" customHeight="1" x14ac:dyDescent="0.25">
      <c r="B15" s="15"/>
      <c r="C15" s="167"/>
      <c r="D15" s="167"/>
      <c r="E15" s="16"/>
      <c r="G15" s="19"/>
    </row>
    <row r="16" spans="2:7" ht="19.5" customHeight="1" x14ac:dyDescent="0.25">
      <c r="B16" s="15"/>
      <c r="C16" s="167"/>
      <c r="D16" s="167"/>
      <c r="E16" s="16"/>
      <c r="G16" s="19"/>
    </row>
    <row r="17" spans="1:9" ht="20.25" x14ac:dyDescent="0.3">
      <c r="B17" s="15"/>
      <c r="C17" s="227" t="str">
        <f ca="1">MID(CELL("filename",A1),FIND("[",CELL("filename",A1))+1,SUM(FIND({"[";"]"},CELL("filename",A1))*{-1;1})-1)</f>
        <v>20260306 - Canevas type ASA V2026.6.xlsx</v>
      </c>
      <c r="D17" s="227"/>
      <c r="E17" s="16"/>
      <c r="G17" s="19"/>
    </row>
    <row r="18" spans="1:9" ht="18" x14ac:dyDescent="0.25">
      <c r="B18" s="15"/>
      <c r="C18" s="164"/>
      <c r="D18" s="164"/>
      <c r="E18" s="16"/>
      <c r="G18" s="19"/>
    </row>
    <row r="19" spans="1:9" ht="78" customHeight="1" x14ac:dyDescent="0.25">
      <c r="B19" s="15"/>
      <c r="C19" s="18"/>
      <c r="D19" s="18"/>
      <c r="E19" s="16"/>
    </row>
    <row r="20" spans="1:9" x14ac:dyDescent="0.25">
      <c r="B20" s="20"/>
      <c r="C20" s="21"/>
      <c r="D20" s="22"/>
      <c r="E20" s="23"/>
    </row>
    <row r="21" spans="1:9" x14ac:dyDescent="0.25">
      <c r="B21" s="20"/>
      <c r="C21" s="22"/>
      <c r="D21" s="22"/>
      <c r="E21" s="23"/>
    </row>
    <row r="22" spans="1:9" s="3" customFormat="1" ht="16.5" customHeight="1" x14ac:dyDescent="0.25">
      <c r="A22" s="18"/>
      <c r="B22" s="24"/>
      <c r="C22" s="25"/>
      <c r="D22" s="22"/>
      <c r="E22" s="23"/>
      <c r="F22" s="2"/>
    </row>
    <row r="23" spans="1:9" ht="38.65" customHeight="1" x14ac:dyDescent="0.25">
      <c r="B23" s="24"/>
      <c r="C23" s="25"/>
      <c r="D23" s="22"/>
      <c r="E23" s="23"/>
    </row>
    <row r="24" spans="1:9" ht="29.65" customHeight="1" x14ac:dyDescent="0.25">
      <c r="B24" s="228"/>
      <c r="C24" s="229"/>
      <c r="D24" s="229"/>
      <c r="E24" s="230"/>
      <c r="H24" s="2"/>
      <c r="I24" s="2"/>
    </row>
    <row r="25" spans="1:9" x14ac:dyDescent="0.25">
      <c r="B25" s="220" t="s">
        <v>4</v>
      </c>
      <c r="C25" s="221"/>
      <c r="D25" s="221"/>
      <c r="E25" s="222"/>
    </row>
    <row r="26" spans="1:9" ht="16.5" thickBot="1" x14ac:dyDescent="0.3">
      <c r="B26" s="26"/>
      <c r="C26" s="27"/>
      <c r="D26" s="27"/>
      <c r="E26" s="28"/>
    </row>
    <row r="27" spans="1:9" ht="16.5" thickTop="1" x14ac:dyDescent="0.25">
      <c r="B27" s="18"/>
      <c r="C27" s="18"/>
      <c r="D27" s="18"/>
      <c r="E27" s="18"/>
    </row>
    <row r="28" spans="1:9" x14ac:dyDescent="0.25">
      <c r="B28" s="18"/>
      <c r="C28" s="18"/>
      <c r="D28" s="18"/>
      <c r="E28" s="18"/>
    </row>
    <row r="29" spans="1:9" x14ac:dyDescent="0.25">
      <c r="B29" s="18"/>
      <c r="C29" s="18"/>
      <c r="D29" s="18"/>
      <c r="E29" s="18"/>
    </row>
    <row r="30" spans="1:9" x14ac:dyDescent="0.25">
      <c r="B30" s="18"/>
      <c r="C30" s="18"/>
      <c r="D30" s="18"/>
      <c r="E30" s="18"/>
    </row>
    <row r="31" spans="1:9" x14ac:dyDescent="0.25">
      <c r="C31" s="107"/>
      <c r="D31" s="18"/>
      <c r="E31" s="18"/>
    </row>
    <row r="32" spans="1:9" x14ac:dyDescent="0.25">
      <c r="C32" s="107"/>
      <c r="D32" s="18"/>
      <c r="E32" s="18"/>
    </row>
    <row r="33" spans="3:5" x14ac:dyDescent="0.25">
      <c r="C33" s="107"/>
      <c r="D33" s="18"/>
      <c r="E33" s="18"/>
    </row>
    <row r="34" spans="3:5" x14ac:dyDescent="0.25">
      <c r="C34" s="107"/>
      <c r="D34" s="18"/>
      <c r="E34" s="18"/>
    </row>
    <row r="35" spans="3:5" x14ac:dyDescent="0.25">
      <c r="C35" s="107"/>
      <c r="D35" s="18"/>
      <c r="E35" s="18"/>
    </row>
    <row r="36" spans="3:5" x14ac:dyDescent="0.25">
      <c r="C36" s="107"/>
      <c r="D36" s="18"/>
      <c r="E36" s="18"/>
    </row>
    <row r="37" spans="3:5" x14ac:dyDescent="0.25">
      <c r="C37" s="108"/>
    </row>
    <row r="38" spans="3:5" x14ac:dyDescent="0.25">
      <c r="C38" s="108"/>
    </row>
    <row r="39" spans="3:5" x14ac:dyDescent="0.25">
      <c r="C39" s="108"/>
    </row>
    <row r="40" spans="3:5" x14ac:dyDescent="0.25">
      <c r="C40" s="108"/>
    </row>
    <row r="41" spans="3:5" x14ac:dyDescent="0.25">
      <c r="C41" s="108"/>
    </row>
    <row r="42" spans="3:5" x14ac:dyDescent="0.25">
      <c r="C42" s="108"/>
    </row>
  </sheetData>
  <sortState xmlns:xlrd2="http://schemas.microsoft.com/office/spreadsheetml/2017/richdata2" ref="B31:B44">
    <sortCondition ref="B31:B44"/>
  </sortState>
  <mergeCells count="9">
    <mergeCell ref="B25:E25"/>
    <mergeCell ref="C3:D3"/>
    <mergeCell ref="C4:D4"/>
    <mergeCell ref="C8:D8"/>
    <mergeCell ref="C17:D17"/>
    <mergeCell ref="B24:E24"/>
    <mergeCell ref="C10:D10"/>
    <mergeCell ref="C14:D14"/>
    <mergeCell ref="C12:D12"/>
  </mergeCells>
  <hyperlinks>
    <hyperlink ref="B25" r:id="rId1" xr:uid="{F91A3060-537C-4CBB-946F-564E8D441A80}"/>
  </hyperlinks>
  <printOptions horizontalCentered="1" verticalCentered="1"/>
  <pageMargins left="0.23622047244094491" right="0.23622047244094491" top="0.74803149606299213" bottom="0.74803149606299213" header="0.31496062992125984" footer="0.31496062992125984"/>
  <pageSetup paperSize="9" scale="56" orientation="landscape" r:id="rId2"/>
  <headerFooter alignWithMargins="0">
    <oddFooter>&amp;L&amp;F&amp;C&amp;P /&amp;N&amp;RPirotech srl -  Comité d'experts CC</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3F75AAF-A8E4-4190-B62B-06DC37BE7646}">
          <x14:formula1>
            <xm:f>Paramètres!$L$3:$L$16</xm:f>
          </x14:formula1>
          <xm:sqref>C14:D14</xm:sqref>
        </x14:dataValidation>
        <x14:dataValidation type="list" allowBlank="1" showInputMessage="1" showErrorMessage="1" xr:uid="{07ECF213-8DEE-4ED8-91AA-6DDEC831CDBF}">
          <x14:formula1>
            <xm:f>Paramètres!$P$3:$P$256</xm:f>
          </x14:formula1>
          <xm:sqref>C8:D8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A3FD-62B5-49CC-880A-2338D3874DC6}">
  <sheetPr codeName="Feuil2"/>
  <dimension ref="A1:S38"/>
  <sheetViews>
    <sheetView tabSelected="1" topLeftCell="A3" workbookViewId="0">
      <selection activeCell="C14" sqref="C14"/>
    </sheetView>
  </sheetViews>
  <sheetFormatPr baseColWidth="10" defaultColWidth="11.42578125" defaultRowHeight="15" x14ac:dyDescent="0.25"/>
  <cols>
    <col min="1" max="1" width="23.28515625" customWidth="1"/>
  </cols>
  <sheetData>
    <row r="1" spans="1:19" x14ac:dyDescent="0.25">
      <c r="A1" s="118" t="s">
        <v>262</v>
      </c>
    </row>
    <row r="3" spans="1:19" x14ac:dyDescent="0.25">
      <c r="A3" t="s">
        <v>263</v>
      </c>
      <c r="D3" t="s">
        <v>264</v>
      </c>
    </row>
    <row r="4" spans="1:19" x14ac:dyDescent="0.25">
      <c r="A4" t="s">
        <v>265</v>
      </c>
      <c r="D4" t="s">
        <v>266</v>
      </c>
    </row>
    <row r="5" spans="1:19" x14ac:dyDescent="0.25">
      <c r="A5" t="s">
        <v>267</v>
      </c>
      <c r="D5" t="s">
        <v>270</v>
      </c>
    </row>
    <row r="6" spans="1:19" x14ac:dyDescent="0.25">
      <c r="A6" t="s">
        <v>268</v>
      </c>
      <c r="D6" t="s">
        <v>269</v>
      </c>
    </row>
    <row r="7" spans="1:19" x14ac:dyDescent="0.25">
      <c r="A7" t="s">
        <v>271</v>
      </c>
      <c r="D7" t="s">
        <v>272</v>
      </c>
    </row>
    <row r="8" spans="1:19" s="188" customFormat="1" ht="68.25" customHeight="1" x14ac:dyDescent="0.25">
      <c r="A8" s="188" t="s">
        <v>273</v>
      </c>
      <c r="D8" s="235" t="s">
        <v>275</v>
      </c>
      <c r="E8" s="235"/>
      <c r="F8" s="235"/>
      <c r="G8" s="235"/>
      <c r="H8" s="235"/>
      <c r="I8" s="235"/>
      <c r="J8" s="235"/>
      <c r="K8" s="235"/>
      <c r="L8" s="235"/>
      <c r="M8" s="235"/>
      <c r="N8" s="235"/>
      <c r="O8" s="235"/>
      <c r="P8" s="235"/>
      <c r="Q8" s="235"/>
      <c r="R8" s="235"/>
      <c r="S8" s="235"/>
    </row>
    <row r="10" spans="1:19" x14ac:dyDescent="0.25">
      <c r="A10" s="118" t="s">
        <v>17</v>
      </c>
    </row>
    <row r="11" spans="1:19" x14ac:dyDescent="0.25">
      <c r="A11" t="s">
        <v>18</v>
      </c>
    </row>
    <row r="12" spans="1:19" x14ac:dyDescent="0.25">
      <c r="A12" t="s">
        <v>19</v>
      </c>
    </row>
    <row r="13" spans="1:19" x14ac:dyDescent="0.25">
      <c r="A13" s="62">
        <v>30000</v>
      </c>
      <c r="B13" t="s">
        <v>20</v>
      </c>
    </row>
    <row r="14" spans="1:19" x14ac:dyDescent="0.25">
      <c r="A14" s="67">
        <f>A13</f>
        <v>30000</v>
      </c>
      <c r="B14" t="s">
        <v>21</v>
      </c>
    </row>
    <row r="16" spans="1:19" x14ac:dyDescent="0.25">
      <c r="A16" s="118" t="s">
        <v>22</v>
      </c>
    </row>
    <row r="17" spans="1:1" x14ac:dyDescent="0.25">
      <c r="A17" s="119" t="s">
        <v>249</v>
      </c>
    </row>
    <row r="18" spans="1:1" x14ac:dyDescent="0.25">
      <c r="A18" t="s">
        <v>253</v>
      </c>
    </row>
    <row r="19" spans="1:1" x14ac:dyDescent="0.25">
      <c r="A19" t="s">
        <v>23</v>
      </c>
    </row>
    <row r="20" spans="1:1" x14ac:dyDescent="0.25">
      <c r="A20" t="s">
        <v>24</v>
      </c>
    </row>
    <row r="21" spans="1:1" x14ac:dyDescent="0.25">
      <c r="A21" t="s">
        <v>25</v>
      </c>
    </row>
    <row r="22" spans="1:1" x14ac:dyDescent="0.25">
      <c r="A22" t="s">
        <v>250</v>
      </c>
    </row>
    <row r="23" spans="1:1" ht="15" customHeight="1" x14ac:dyDescent="0.25">
      <c r="A23" t="s">
        <v>26</v>
      </c>
    </row>
    <row r="24" spans="1:1" x14ac:dyDescent="0.25">
      <c r="A24" t="s">
        <v>27</v>
      </c>
    </row>
    <row r="26" spans="1:1" x14ac:dyDescent="0.25">
      <c r="A26" s="119" t="s">
        <v>28</v>
      </c>
    </row>
    <row r="27" spans="1:1" x14ac:dyDescent="0.25">
      <c r="A27" t="s">
        <v>254</v>
      </c>
    </row>
    <row r="29" spans="1:1" x14ac:dyDescent="0.25">
      <c r="A29" s="119" t="s">
        <v>29</v>
      </c>
    </row>
    <row r="30" spans="1:1" x14ac:dyDescent="0.25">
      <c r="A30" t="s">
        <v>254</v>
      </c>
    </row>
    <row r="31" spans="1:1" x14ac:dyDescent="0.25">
      <c r="A31" t="s">
        <v>30</v>
      </c>
    </row>
    <row r="32" spans="1:1" x14ac:dyDescent="0.25">
      <c r="A32" t="s">
        <v>31</v>
      </c>
    </row>
    <row r="33" spans="1:1" x14ac:dyDescent="0.25">
      <c r="A33" t="s">
        <v>32</v>
      </c>
    </row>
    <row r="34" spans="1:1" x14ac:dyDescent="0.25">
      <c r="A34" t="s">
        <v>33</v>
      </c>
    </row>
    <row r="35" spans="1:1" x14ac:dyDescent="0.25">
      <c r="A35" t="s">
        <v>34</v>
      </c>
    </row>
    <row r="37" spans="1:1" x14ac:dyDescent="0.25">
      <c r="A37" s="119" t="s">
        <v>255</v>
      </c>
    </row>
    <row r="38" spans="1:1" x14ac:dyDescent="0.25">
      <c r="A38" t="s">
        <v>256</v>
      </c>
    </row>
  </sheetData>
  <mergeCells count="1">
    <mergeCell ref="D8:S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52A70-1F76-4CC7-A71E-A29F717E2993}">
  <sheetPr codeName="Feuil3">
    <tabColor rgb="FF00B050"/>
  </sheetPr>
  <dimension ref="A1:U35"/>
  <sheetViews>
    <sheetView zoomScaleNormal="100" workbookViewId="0">
      <selection activeCell="O8" sqref="O8"/>
    </sheetView>
  </sheetViews>
  <sheetFormatPr baseColWidth="10" defaultColWidth="10" defaultRowHeight="12.75" x14ac:dyDescent="0.2"/>
  <cols>
    <col min="1" max="1" width="10.5703125" style="57" bestFit="1" customWidth="1"/>
    <col min="2" max="2" width="36.42578125" style="57" bestFit="1" customWidth="1"/>
    <col min="3" max="11" width="8.85546875" style="57" customWidth="1"/>
    <col min="12" max="12" width="2.7109375" style="57" customWidth="1"/>
    <col min="13" max="21" width="8.85546875" style="57" customWidth="1"/>
    <col min="22" max="16384" width="10" style="57"/>
  </cols>
  <sheetData>
    <row r="1" spans="1:21" ht="28.5" x14ac:dyDescent="0.2">
      <c r="A1" s="182" t="s">
        <v>252</v>
      </c>
      <c r="B1" s="182"/>
    </row>
    <row r="2" spans="1:21" x14ac:dyDescent="0.2">
      <c r="C2" s="236" t="s">
        <v>35</v>
      </c>
      <c r="D2" s="237"/>
      <c r="E2" s="237"/>
      <c r="F2" s="237"/>
      <c r="G2" s="237"/>
      <c r="H2" s="237"/>
      <c r="I2" s="237"/>
      <c r="J2" s="237"/>
      <c r="K2" s="238"/>
      <c r="M2" s="236" t="s">
        <v>36</v>
      </c>
      <c r="N2" s="237"/>
      <c r="O2" s="237"/>
      <c r="P2" s="237"/>
      <c r="Q2" s="237"/>
      <c r="R2" s="237"/>
      <c r="S2" s="237"/>
      <c r="T2" s="237"/>
      <c r="U2" s="238"/>
    </row>
    <row r="3" spans="1:21" x14ac:dyDescent="0.2">
      <c r="A3" s="181" t="s">
        <v>107</v>
      </c>
      <c r="B3" s="83"/>
      <c r="C3" s="159">
        <v>2023</v>
      </c>
      <c r="D3" s="159">
        <v>2024</v>
      </c>
      <c r="E3" s="159">
        <v>2025</v>
      </c>
      <c r="F3" s="159">
        <v>2026</v>
      </c>
      <c r="G3" s="159">
        <v>2027</v>
      </c>
      <c r="H3" s="159">
        <v>2028</v>
      </c>
      <c r="I3" s="159">
        <v>2029</v>
      </c>
      <c r="J3" s="159">
        <v>2030</v>
      </c>
      <c r="K3" s="159">
        <v>2031</v>
      </c>
      <c r="M3" s="70">
        <f>+C3</f>
        <v>2023</v>
      </c>
      <c r="N3" s="70">
        <f>+D3</f>
        <v>2024</v>
      </c>
      <c r="O3" s="70">
        <f>+E3</f>
        <v>2025</v>
      </c>
      <c r="P3" s="70">
        <f t="shared" ref="P3:T3" si="0">+F3</f>
        <v>2026</v>
      </c>
      <c r="Q3" s="70">
        <f t="shared" si="0"/>
        <v>2027</v>
      </c>
      <c r="R3" s="70">
        <f t="shared" si="0"/>
        <v>2028</v>
      </c>
      <c r="S3" s="70">
        <f t="shared" si="0"/>
        <v>2029</v>
      </c>
      <c r="T3" s="70">
        <f t="shared" si="0"/>
        <v>2030</v>
      </c>
      <c r="U3" s="70">
        <f t="shared" ref="U3" si="1">+K3</f>
        <v>2031</v>
      </c>
    </row>
    <row r="4" spans="1:21" x14ac:dyDescent="0.2">
      <c r="A4" s="180" t="str" cm="1">
        <f t="array" ref="A4">'Entête '!$C$8:$C$8</f>
        <v>Entite_test (liste déroulante)</v>
      </c>
      <c r="B4" s="88" t="s">
        <v>235</v>
      </c>
      <c r="C4" s="62">
        <v>0</v>
      </c>
      <c r="D4" s="62">
        <v>0</v>
      </c>
      <c r="E4" s="62">
        <v>0</v>
      </c>
      <c r="F4" s="62">
        <v>0</v>
      </c>
      <c r="G4" s="62">
        <v>0</v>
      </c>
      <c r="H4" s="62">
        <v>0</v>
      </c>
      <c r="I4" s="62">
        <v>0</v>
      </c>
      <c r="J4" s="62">
        <v>0</v>
      </c>
      <c r="K4" s="62">
        <v>0</v>
      </c>
      <c r="M4" s="62">
        <v>0</v>
      </c>
      <c r="N4" s="62">
        <v>0</v>
      </c>
      <c r="O4" s="62">
        <v>0</v>
      </c>
      <c r="P4" s="62">
        <v>0</v>
      </c>
      <c r="Q4" s="62">
        <v>0</v>
      </c>
      <c r="R4" s="62">
        <v>0</v>
      </c>
      <c r="S4" s="62">
        <v>0</v>
      </c>
      <c r="T4" s="62">
        <v>0</v>
      </c>
      <c r="U4" s="62">
        <v>0</v>
      </c>
    </row>
    <row r="5" spans="1:21" x14ac:dyDescent="0.2">
      <c r="A5" s="180" t="str" cm="1">
        <f t="array" ref="A5">'Entête '!$C$8:$C$8</f>
        <v>Entite_test (liste déroulante)</v>
      </c>
      <c r="B5" s="88" t="s">
        <v>37</v>
      </c>
      <c r="C5" s="62">
        <v>0</v>
      </c>
      <c r="D5" s="62">
        <v>0</v>
      </c>
      <c r="E5" s="62">
        <v>0</v>
      </c>
      <c r="F5" s="62">
        <v>0</v>
      </c>
      <c r="G5" s="62">
        <v>0</v>
      </c>
      <c r="H5" s="62">
        <v>0</v>
      </c>
      <c r="I5" s="62">
        <v>0</v>
      </c>
      <c r="J5" s="62">
        <v>0</v>
      </c>
      <c r="K5" s="62">
        <v>0</v>
      </c>
      <c r="M5" s="62">
        <v>0</v>
      </c>
      <c r="N5" s="62">
        <v>0</v>
      </c>
      <c r="O5" s="62">
        <v>0</v>
      </c>
      <c r="P5" s="62">
        <v>0</v>
      </c>
      <c r="Q5" s="62">
        <v>0</v>
      </c>
      <c r="R5" s="62">
        <v>0</v>
      </c>
      <c r="S5" s="62">
        <v>0</v>
      </c>
      <c r="T5" s="62">
        <v>0</v>
      </c>
      <c r="U5" s="62">
        <v>0</v>
      </c>
    </row>
    <row r="6" spans="1:21" x14ac:dyDescent="0.2">
      <c r="A6" s="180" t="str" cm="1">
        <f t="array" ref="A6">'Entête '!$C$8:$C$8</f>
        <v>Entite_test (liste déroulante)</v>
      </c>
      <c r="B6" s="88" t="s">
        <v>38</v>
      </c>
      <c r="C6" s="82"/>
      <c r="D6" s="82"/>
      <c r="E6" s="82"/>
      <c r="F6" s="82"/>
      <c r="G6" s="82"/>
      <c r="H6" s="82"/>
      <c r="I6" s="82"/>
      <c r="J6" s="82"/>
      <c r="K6" s="82"/>
      <c r="M6" s="62">
        <v>0</v>
      </c>
      <c r="N6" s="62">
        <v>0</v>
      </c>
      <c r="O6" s="62">
        <v>0</v>
      </c>
      <c r="P6" s="62">
        <v>0</v>
      </c>
      <c r="Q6" s="62">
        <v>0</v>
      </c>
      <c r="R6" s="62">
        <v>0</v>
      </c>
      <c r="S6" s="62">
        <v>0</v>
      </c>
      <c r="T6" s="62">
        <v>0</v>
      </c>
      <c r="U6" s="62">
        <v>0</v>
      </c>
    </row>
    <row r="7" spans="1:21" x14ac:dyDescent="0.2">
      <c r="A7" s="180" t="str" cm="1">
        <f t="array" ref="A7">'Entête '!$C$8:$C$8</f>
        <v>Entite_test (liste déroulante)</v>
      </c>
      <c r="B7" s="186" t="s">
        <v>40</v>
      </c>
      <c r="C7" s="174">
        <f>SUM(C13:C25)</f>
        <v>0</v>
      </c>
      <c r="D7" s="174">
        <v>0</v>
      </c>
      <c r="E7" s="174">
        <v>0</v>
      </c>
      <c r="F7" s="174">
        <v>0</v>
      </c>
      <c r="G7" s="174">
        <v>0</v>
      </c>
      <c r="H7" s="174">
        <v>0</v>
      </c>
      <c r="I7" s="174">
        <v>0</v>
      </c>
      <c r="J7" s="174">
        <v>0</v>
      </c>
      <c r="K7" s="174">
        <v>0</v>
      </c>
      <c r="M7" s="154"/>
      <c r="N7" s="154"/>
      <c r="O7" s="154"/>
      <c r="P7" s="154"/>
      <c r="Q7" s="154"/>
      <c r="R7" s="154"/>
      <c r="S7" s="154"/>
      <c r="T7" s="154"/>
      <c r="U7" s="154"/>
    </row>
    <row r="8" spans="1:21" x14ac:dyDescent="0.2">
      <c r="A8" s="180" t="str" cm="1">
        <f t="array" ref="A8">'Entête '!$C$8:$C$8</f>
        <v>Entite_test (liste déroulante)</v>
      </c>
      <c r="B8" s="88" t="s">
        <v>39</v>
      </c>
      <c r="C8" s="62">
        <v>0</v>
      </c>
      <c r="D8" s="62">
        <v>0</v>
      </c>
      <c r="E8" s="62">
        <v>0</v>
      </c>
      <c r="F8" s="62">
        <v>0</v>
      </c>
      <c r="G8" s="62">
        <v>0</v>
      </c>
      <c r="H8" s="62">
        <v>0</v>
      </c>
      <c r="I8" s="62">
        <v>0</v>
      </c>
      <c r="J8" s="62">
        <v>0</v>
      </c>
      <c r="K8" s="62">
        <v>0</v>
      </c>
      <c r="M8" s="62">
        <v>0</v>
      </c>
      <c r="N8" s="62">
        <v>0</v>
      </c>
      <c r="O8" s="62">
        <v>0</v>
      </c>
      <c r="P8" s="62">
        <v>0</v>
      </c>
      <c r="Q8" s="62">
        <v>0</v>
      </c>
      <c r="R8" s="62">
        <v>0</v>
      </c>
      <c r="S8" s="62">
        <v>0</v>
      </c>
      <c r="T8" s="62">
        <v>0</v>
      </c>
      <c r="U8" s="62">
        <v>0</v>
      </c>
    </row>
    <row r="9" spans="1:21" x14ac:dyDescent="0.2">
      <c r="A9" s="180" t="str" cm="1">
        <f t="array" ref="A9">'Entête '!$C$8:$C$8</f>
        <v>Entite_test (liste déroulante)</v>
      </c>
      <c r="B9" s="96" t="s">
        <v>274</v>
      </c>
      <c r="C9" s="67">
        <f>SUM(VecteursIN!C4:C8)</f>
        <v>0</v>
      </c>
      <c r="D9" s="67">
        <f>SUM(VecteursIN!D4:D8)</f>
        <v>0</v>
      </c>
      <c r="E9" s="67">
        <f>SUM(VecteursIN!E4:E8)</f>
        <v>0</v>
      </c>
      <c r="F9" s="67">
        <f>SUM(VecteursIN!F4:F8)</f>
        <v>0</v>
      </c>
      <c r="G9" s="67">
        <f>SUM(VecteursIN!G4:G8)</f>
        <v>0</v>
      </c>
      <c r="H9" s="67">
        <f>SUM(VecteursIN!H4:H8)</f>
        <v>0</v>
      </c>
      <c r="I9" s="67">
        <f>SUM(VecteursIN!I4:I8)</f>
        <v>0</v>
      </c>
      <c r="J9" s="67">
        <f>SUM(VecteursIN!J4:J8)</f>
        <v>0</v>
      </c>
      <c r="K9" s="67">
        <f>SUM(VecteursIN!K4:K8)</f>
        <v>0</v>
      </c>
      <c r="M9" s="67">
        <f>SUM(VecteursIN!M4:M8)</f>
        <v>0</v>
      </c>
      <c r="N9" s="67">
        <f>SUM(VecteursIN!N4:N8)</f>
        <v>0</v>
      </c>
      <c r="O9" s="67">
        <f>SUM(VecteursIN!O4:O8)</f>
        <v>0</v>
      </c>
      <c r="P9" s="67">
        <f>SUM(VecteursIN!P4:P8)</f>
        <v>0</v>
      </c>
      <c r="Q9" s="67">
        <f>SUM(VecteursIN!Q4:Q8)</f>
        <v>0</v>
      </c>
      <c r="R9" s="67">
        <f>SUM(VecteursIN!R4:R8)</f>
        <v>0</v>
      </c>
      <c r="S9" s="67">
        <f>SUM(VecteursIN!S4:S8)</f>
        <v>0</v>
      </c>
      <c r="T9" s="67">
        <f>SUM(VecteursIN!T4:T8)</f>
        <v>0</v>
      </c>
      <c r="U9" s="67">
        <f>SUM(VecteursIN!U4:U8)</f>
        <v>0</v>
      </c>
    </row>
    <row r="10" spans="1:21" x14ac:dyDescent="0.2">
      <c r="A10" s="180" t="str" cm="1">
        <f t="array" ref="A10">'Entête '!$C$8:$C$8</f>
        <v>Entite_test (liste déroulante)</v>
      </c>
      <c r="B10" s="185" t="s">
        <v>41</v>
      </c>
      <c r="C10" s="62">
        <v>0</v>
      </c>
      <c r="D10" s="62">
        <v>0</v>
      </c>
      <c r="E10" s="62">
        <v>0</v>
      </c>
      <c r="F10" s="62">
        <v>0</v>
      </c>
      <c r="G10" s="62">
        <v>0</v>
      </c>
      <c r="H10" s="62">
        <v>0</v>
      </c>
      <c r="I10" s="62">
        <v>0</v>
      </c>
      <c r="J10" s="62">
        <v>0</v>
      </c>
      <c r="K10" s="62">
        <v>0</v>
      </c>
      <c r="M10" s="62">
        <v>0</v>
      </c>
      <c r="N10" s="62">
        <v>0</v>
      </c>
      <c r="O10" s="62">
        <v>0</v>
      </c>
      <c r="P10" s="62">
        <v>0</v>
      </c>
      <c r="Q10" s="62">
        <v>0</v>
      </c>
      <c r="R10" s="62">
        <v>0</v>
      </c>
      <c r="S10" s="62">
        <v>0</v>
      </c>
      <c r="T10" s="62">
        <v>0</v>
      </c>
      <c r="U10" s="62">
        <v>0</v>
      </c>
    </row>
    <row r="11" spans="1:21" x14ac:dyDescent="0.2">
      <c r="A11" s="180"/>
      <c r="N11" s="78"/>
    </row>
    <row r="12" spans="1:21" x14ac:dyDescent="0.2">
      <c r="A12" s="180"/>
      <c r="B12" s="186" t="s">
        <v>236</v>
      </c>
      <c r="N12" s="78"/>
    </row>
    <row r="13" spans="1:21" ht="14.45" customHeight="1" x14ac:dyDescent="0.2">
      <c r="A13" s="180" t="str" cm="1">
        <f t="array" ref="A13">'Entête '!$C$8:$C$8</f>
        <v>Entite_test (liste déroulante)</v>
      </c>
      <c r="B13" s="187" t="s">
        <v>237</v>
      </c>
      <c r="C13" s="62">
        <v>0</v>
      </c>
      <c r="D13" s="62">
        <v>0</v>
      </c>
      <c r="E13" s="62">
        <v>0</v>
      </c>
      <c r="F13" s="62">
        <v>0</v>
      </c>
      <c r="G13" s="62">
        <v>0</v>
      </c>
      <c r="H13" s="62">
        <v>0</v>
      </c>
      <c r="I13" s="62">
        <v>0</v>
      </c>
      <c r="J13" s="62">
        <v>0</v>
      </c>
      <c r="K13" s="62">
        <v>0</v>
      </c>
      <c r="N13" s="78"/>
    </row>
    <row r="14" spans="1:21" ht="14.45" customHeight="1" x14ac:dyDescent="0.2">
      <c r="A14" s="180" t="str" cm="1">
        <f t="array" ref="A14">'Entête '!$C$8:$C$8</f>
        <v>Entite_test (liste déroulante)</v>
      </c>
      <c r="B14" s="187" t="s">
        <v>238</v>
      </c>
      <c r="C14" s="62">
        <v>0</v>
      </c>
      <c r="D14" s="62">
        <v>0</v>
      </c>
      <c r="E14" s="62">
        <v>0</v>
      </c>
      <c r="F14" s="62">
        <v>0</v>
      </c>
      <c r="G14" s="62">
        <v>0</v>
      </c>
      <c r="H14" s="62">
        <v>0</v>
      </c>
      <c r="I14" s="62">
        <v>0</v>
      </c>
      <c r="J14" s="62">
        <v>0</v>
      </c>
      <c r="K14" s="62">
        <v>0</v>
      </c>
      <c r="N14" s="78"/>
    </row>
    <row r="15" spans="1:21" ht="14.45" customHeight="1" x14ac:dyDescent="0.2">
      <c r="A15" s="180" t="str" cm="1">
        <f t="array" ref="A15">'Entête '!$C$8:$C$8</f>
        <v>Entite_test (liste déroulante)</v>
      </c>
      <c r="B15" s="187" t="s">
        <v>234</v>
      </c>
      <c r="C15" s="62">
        <v>0</v>
      </c>
      <c r="D15" s="62">
        <v>0</v>
      </c>
      <c r="E15" s="62">
        <v>0</v>
      </c>
      <c r="F15" s="62">
        <v>0</v>
      </c>
      <c r="G15" s="62">
        <v>0</v>
      </c>
      <c r="H15" s="62">
        <v>0</v>
      </c>
      <c r="I15" s="62">
        <v>0</v>
      </c>
      <c r="J15" s="62">
        <v>0</v>
      </c>
      <c r="K15" s="62">
        <v>0</v>
      </c>
      <c r="N15" s="78"/>
    </row>
    <row r="16" spans="1:21" ht="14.45" customHeight="1" x14ac:dyDescent="0.2">
      <c r="A16" s="180" t="str" cm="1">
        <f t="array" ref="A16">'Entête '!$C$8:$C$8</f>
        <v>Entite_test (liste déroulante)</v>
      </c>
      <c r="B16" s="187" t="s">
        <v>241</v>
      </c>
      <c r="C16" s="62">
        <v>0</v>
      </c>
      <c r="D16" s="62">
        <v>0</v>
      </c>
      <c r="E16" s="62">
        <v>0</v>
      </c>
      <c r="F16" s="62">
        <v>0</v>
      </c>
      <c r="G16" s="62">
        <v>0</v>
      </c>
      <c r="H16" s="62">
        <v>0</v>
      </c>
      <c r="I16" s="62">
        <v>0</v>
      </c>
      <c r="J16" s="62">
        <v>0</v>
      </c>
      <c r="K16" s="62">
        <v>0</v>
      </c>
      <c r="N16" s="78"/>
    </row>
    <row r="17" spans="1:14" ht="14.45" customHeight="1" x14ac:dyDescent="0.2">
      <c r="A17" s="180"/>
      <c r="N17" s="78"/>
    </row>
    <row r="18" spans="1:14" x14ac:dyDescent="0.2">
      <c r="A18" s="180"/>
      <c r="B18" s="186" t="s">
        <v>240</v>
      </c>
      <c r="N18" s="78"/>
    </row>
    <row r="19" spans="1:14" ht="14.45" customHeight="1" x14ac:dyDescent="0.2">
      <c r="A19" s="180" t="str" cm="1">
        <f t="array" ref="A19">'Entête '!$C$8:$C$8</f>
        <v>Entite_test (liste déroulante)</v>
      </c>
      <c r="B19" s="187" t="s">
        <v>245</v>
      </c>
      <c r="C19" s="62">
        <v>0</v>
      </c>
      <c r="D19" s="62">
        <v>0</v>
      </c>
      <c r="E19" s="62">
        <v>0</v>
      </c>
      <c r="F19" s="62">
        <v>0</v>
      </c>
      <c r="G19" s="62">
        <v>0</v>
      </c>
      <c r="H19" s="62">
        <v>0</v>
      </c>
      <c r="I19" s="62">
        <v>0</v>
      </c>
      <c r="J19" s="62">
        <v>0</v>
      </c>
      <c r="K19" s="62">
        <v>0</v>
      </c>
      <c r="N19" s="78"/>
    </row>
    <row r="20" spans="1:14" ht="14.45" customHeight="1" x14ac:dyDescent="0.2">
      <c r="A20" s="180" t="str" cm="1">
        <f t="array" ref="A20">'Entête '!$C$8:$C$8</f>
        <v>Entite_test (liste déroulante)</v>
      </c>
      <c r="B20" s="187" t="s">
        <v>239</v>
      </c>
      <c r="C20" s="62">
        <v>0</v>
      </c>
      <c r="D20" s="62">
        <v>0</v>
      </c>
      <c r="E20" s="62">
        <v>0</v>
      </c>
      <c r="F20" s="62">
        <v>0</v>
      </c>
      <c r="G20" s="62">
        <v>0</v>
      </c>
      <c r="H20" s="62">
        <v>0</v>
      </c>
      <c r="I20" s="62">
        <v>0</v>
      </c>
      <c r="J20" s="62">
        <v>0</v>
      </c>
      <c r="K20" s="62">
        <v>0</v>
      </c>
      <c r="N20" s="78"/>
    </row>
    <row r="21" spans="1:14" ht="14.45" customHeight="1" x14ac:dyDescent="0.2">
      <c r="A21" s="180" t="str" cm="1">
        <f t="array" ref="A21">'Entête '!$C$8:$C$8</f>
        <v>Entite_test (liste déroulante)</v>
      </c>
      <c r="B21" s="187" t="s">
        <v>244</v>
      </c>
      <c r="C21" s="62">
        <v>0</v>
      </c>
      <c r="D21" s="62">
        <v>0</v>
      </c>
      <c r="E21" s="62">
        <v>0</v>
      </c>
      <c r="F21" s="62">
        <v>0</v>
      </c>
      <c r="G21" s="62">
        <v>0</v>
      </c>
      <c r="H21" s="62">
        <v>0</v>
      </c>
      <c r="I21" s="62">
        <v>0</v>
      </c>
      <c r="J21" s="62">
        <v>0</v>
      </c>
      <c r="K21" s="62">
        <v>0</v>
      </c>
      <c r="N21" s="78"/>
    </row>
    <row r="22" spans="1:14" ht="14.45" customHeight="1" x14ac:dyDescent="0.2">
      <c r="A22" s="180" t="str" cm="1">
        <f t="array" ref="A22">'Entête '!$C$8:$C$8</f>
        <v>Entite_test (liste déroulante)</v>
      </c>
      <c r="B22" s="187" t="s">
        <v>246</v>
      </c>
      <c r="C22" s="62">
        <v>0</v>
      </c>
      <c r="D22" s="62">
        <v>0</v>
      </c>
      <c r="E22" s="62">
        <v>0</v>
      </c>
      <c r="F22" s="62">
        <v>0</v>
      </c>
      <c r="G22" s="62">
        <v>0</v>
      </c>
      <c r="H22" s="62">
        <v>0</v>
      </c>
      <c r="I22" s="62">
        <v>0</v>
      </c>
      <c r="J22" s="62">
        <v>0</v>
      </c>
      <c r="K22" s="62">
        <v>0</v>
      </c>
      <c r="M22" s="179"/>
      <c r="N22" s="78"/>
    </row>
    <row r="23" spans="1:14" ht="14.45" customHeight="1" x14ac:dyDescent="0.2">
      <c r="A23" s="180" t="str" cm="1">
        <f t="array" ref="A23">'Entête '!$C$8:$C$8</f>
        <v>Entite_test (liste déroulante)</v>
      </c>
      <c r="B23" s="187" t="s">
        <v>247</v>
      </c>
      <c r="C23" s="62">
        <v>0</v>
      </c>
      <c r="D23" s="62">
        <v>0</v>
      </c>
      <c r="E23" s="62">
        <v>0</v>
      </c>
      <c r="F23" s="62">
        <v>0</v>
      </c>
      <c r="G23" s="62">
        <v>0</v>
      </c>
      <c r="H23" s="62">
        <v>0</v>
      </c>
      <c r="I23" s="62">
        <v>0</v>
      </c>
      <c r="J23" s="62">
        <v>0</v>
      </c>
      <c r="K23" s="62">
        <v>0</v>
      </c>
      <c r="N23" s="78"/>
    </row>
    <row r="24" spans="1:14" ht="14.45" customHeight="1" x14ac:dyDescent="0.2">
      <c r="A24" s="180" t="str" cm="1">
        <f t="array" ref="A24">'Entête '!$C$8:$C$8</f>
        <v>Entite_test (liste déroulante)</v>
      </c>
      <c r="B24" s="187" t="s">
        <v>242</v>
      </c>
      <c r="C24" s="62">
        <v>0</v>
      </c>
      <c r="D24" s="62">
        <v>0</v>
      </c>
      <c r="E24" s="62">
        <v>0</v>
      </c>
      <c r="F24" s="62">
        <v>0</v>
      </c>
      <c r="G24" s="62">
        <v>0</v>
      </c>
      <c r="H24" s="62">
        <v>0</v>
      </c>
      <c r="I24" s="62">
        <v>0</v>
      </c>
      <c r="J24" s="62">
        <v>0</v>
      </c>
      <c r="K24" s="62">
        <v>0</v>
      </c>
      <c r="N24" s="78"/>
    </row>
    <row r="25" spans="1:14" ht="14.45" customHeight="1" x14ac:dyDescent="0.2">
      <c r="A25" s="180" t="str" cm="1">
        <f t="array" ref="A25">'Entête '!$C$8:$C$8</f>
        <v>Entite_test (liste déroulante)</v>
      </c>
      <c r="B25" s="187" t="s">
        <v>243</v>
      </c>
      <c r="C25" s="62">
        <v>0</v>
      </c>
      <c r="D25" s="62">
        <v>0</v>
      </c>
      <c r="E25" s="62">
        <v>0</v>
      </c>
      <c r="F25" s="62">
        <v>0</v>
      </c>
      <c r="G25" s="62">
        <v>0</v>
      </c>
      <c r="H25" s="62">
        <v>0</v>
      </c>
      <c r="I25" s="62">
        <v>0</v>
      </c>
      <c r="J25" s="62">
        <v>0</v>
      </c>
      <c r="K25" s="62">
        <v>0</v>
      </c>
      <c r="N25" s="78"/>
    </row>
    <row r="26" spans="1:14" x14ac:dyDescent="0.2">
      <c r="A26" s="180"/>
      <c r="N26" s="78"/>
    </row>
    <row r="27" spans="1:14" ht="25.5" x14ac:dyDescent="0.2">
      <c r="A27" s="180"/>
      <c r="B27" s="113" t="s">
        <v>211</v>
      </c>
      <c r="C27" s="114" t="s">
        <v>42</v>
      </c>
      <c r="D27" s="115" t="s">
        <v>43</v>
      </c>
      <c r="E27" s="116" t="s">
        <v>44</v>
      </c>
      <c r="F27" s="160"/>
      <c r="G27" s="160"/>
      <c r="H27" s="160"/>
      <c r="I27" s="160"/>
      <c r="J27" s="160"/>
    </row>
    <row r="28" spans="1:14" x14ac:dyDescent="0.2">
      <c r="A28" s="180" t="str" cm="1">
        <f t="array" ref="A28">'Entête '!$C$8:$C$8</f>
        <v>Entite_test (liste déroulante)</v>
      </c>
      <c r="B28" s="109" t="s">
        <v>45</v>
      </c>
      <c r="C28" s="148">
        <v>0</v>
      </c>
      <c r="D28" s="148">
        <v>0</v>
      </c>
      <c r="E28" s="152"/>
    </row>
    <row r="29" spans="1:14" x14ac:dyDescent="0.2">
      <c r="A29" s="180" t="str" cm="1">
        <f t="array" ref="A29">'Entête '!$C$8:$C$8</f>
        <v>Entite_test (liste déroulante)</v>
      </c>
      <c r="B29" s="112" t="s">
        <v>46</v>
      </c>
      <c r="C29" s="178">
        <v>0</v>
      </c>
      <c r="D29" s="178">
        <v>0</v>
      </c>
      <c r="E29" s="150" t="s">
        <v>47</v>
      </c>
      <c r="F29" s="161"/>
      <c r="G29" s="161"/>
      <c r="H29" s="161"/>
      <c r="I29" s="161"/>
      <c r="J29" s="161"/>
      <c r="K29" s="111" t="s">
        <v>47</v>
      </c>
    </row>
    <row r="30" spans="1:14" x14ac:dyDescent="0.2">
      <c r="A30" s="180" t="str" cm="1">
        <f t="array" ref="A30">'Entête '!$C$8:$C$8</f>
        <v>Entite_test (liste déroulante)</v>
      </c>
      <c r="B30" s="110" t="s">
        <v>48</v>
      </c>
      <c r="C30" s="148">
        <v>0</v>
      </c>
      <c r="D30" s="148">
        <v>0</v>
      </c>
      <c r="E30" s="153"/>
    </row>
    <row r="31" spans="1:14" x14ac:dyDescent="0.2">
      <c r="A31" s="180" t="str" cm="1">
        <f t="array" ref="A31">'Entête '!$C$8:$C$8</f>
        <v>Entite_test (liste déroulante)</v>
      </c>
      <c r="B31" s="112" t="s">
        <v>214</v>
      </c>
      <c r="C31" s="148">
        <v>0</v>
      </c>
      <c r="D31" s="148">
        <v>0</v>
      </c>
      <c r="E31" s="150"/>
      <c r="F31" s="161"/>
      <c r="G31" s="161"/>
      <c r="H31" s="161"/>
      <c r="I31" s="161"/>
      <c r="J31" s="161"/>
    </row>
    <row r="32" spans="1:14" x14ac:dyDescent="0.2">
      <c r="A32" s="180" t="str" cm="1">
        <f t="array" ref="A32">'Entête '!$C$8:$C$8</f>
        <v>Entite_test (liste déroulante)</v>
      </c>
      <c r="B32" s="110" t="s">
        <v>49</v>
      </c>
      <c r="C32" s="148">
        <v>0</v>
      </c>
      <c r="D32" s="148">
        <v>0</v>
      </c>
      <c r="E32" s="153"/>
    </row>
    <row r="33" spans="1:10" x14ac:dyDescent="0.2">
      <c r="A33" s="180" t="str" cm="1">
        <f t="array" ref="A33">'Entête '!$C$8:$C$8</f>
        <v>Entite_test (liste déroulante)</v>
      </c>
      <c r="B33" s="112" t="s">
        <v>213</v>
      </c>
      <c r="C33" s="148">
        <v>0</v>
      </c>
      <c r="D33" s="148">
        <v>0</v>
      </c>
      <c r="E33" s="150"/>
      <c r="F33" s="161"/>
      <c r="G33" s="161"/>
      <c r="H33" s="161"/>
      <c r="I33" s="161"/>
      <c r="J33" s="161"/>
    </row>
    <row r="34" spans="1:10" x14ac:dyDescent="0.2">
      <c r="A34" s="180" t="str" cm="1">
        <f t="array" ref="A34">'Entête '!$C$8:$C$8</f>
        <v>Entite_test (liste déroulante)</v>
      </c>
      <c r="B34" s="110" t="s">
        <v>50</v>
      </c>
      <c r="C34" s="148">
        <v>0</v>
      </c>
      <c r="D34" s="148">
        <v>0</v>
      </c>
      <c r="E34" s="153"/>
    </row>
    <row r="35" spans="1:10" x14ac:dyDescent="0.2">
      <c r="A35" s="180" t="str" cm="1">
        <f t="array" ref="A35">'Entête '!$C$8:$C$8</f>
        <v>Entite_test (liste déroulante)</v>
      </c>
      <c r="B35" s="112" t="s">
        <v>212</v>
      </c>
      <c r="C35" s="149">
        <v>0</v>
      </c>
      <c r="D35" s="149">
        <v>0</v>
      </c>
      <c r="E35" s="151"/>
      <c r="F35" s="161"/>
      <c r="G35" s="161"/>
      <c r="H35" s="161"/>
      <c r="I35" s="161"/>
      <c r="J35" s="161"/>
    </row>
  </sheetData>
  <mergeCells count="2">
    <mergeCell ref="C2:K2"/>
    <mergeCell ref="M2:U2"/>
  </mergeCells>
  <dataValidations count="2">
    <dataValidation errorStyle="information" allowBlank="1" showInputMessage="1" showErrorMessage="1" errorTitle="&gt; SER Auto" sqref="C7:K7" xr:uid="{7A2478E7-89A1-4303-A2CE-8964441E5809}"/>
    <dataValidation type="list" allowBlank="1" showInputMessage="1" showErrorMessage="1" sqref="E29:J29 E33:J33 E31:J31 E35:J35" xr:uid="{F7C4C588-65C4-4098-B637-9D60FE6BE4E5}">
      <formula1>$K$29:$K$30</formula1>
    </dataValidation>
  </dataValidations>
  <pageMargins left="0.78740157499999996" right="0.78740157499999996" top="0.984251969" bottom="0.984251969" header="0.5" footer="0.5"/>
  <pageSetup paperSize="9" orientation="landscape" horizontalDpi="1200" verticalDpi="1200" r:id="rId1"/>
  <headerFooter alignWithMargins="0">
    <oddHeader>&amp;R3J-CONSULT sa</oddHeader>
    <oddFooter>&amp;L&amp;F&amp;R&amp;A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2E194-6B31-4D1C-8BE6-460BA3BA2DC4}">
  <sheetPr codeName="Feuil4">
    <tabColor rgb="FFC00000"/>
    <pageSetUpPr fitToPage="1"/>
  </sheetPr>
  <dimension ref="A1:BW24"/>
  <sheetViews>
    <sheetView zoomScaleNormal="100" workbookViewId="0">
      <selection activeCell="BE32" sqref="BE32"/>
    </sheetView>
  </sheetViews>
  <sheetFormatPr baseColWidth="10" defaultColWidth="10" defaultRowHeight="12.75" x14ac:dyDescent="0.2"/>
  <cols>
    <col min="1" max="1" width="10.5703125" style="57" bestFit="1" customWidth="1"/>
    <col min="2" max="2" width="4" style="57" bestFit="1" customWidth="1"/>
    <col min="3" max="3" width="12.7109375" style="57" bestFit="1" customWidth="1"/>
    <col min="4" max="6" width="4.85546875" style="58" bestFit="1" customWidth="1"/>
    <col min="7" max="11" width="4.85546875" style="58" customWidth="1"/>
    <col min="12" max="12" width="4.85546875" style="58" bestFit="1" customWidth="1"/>
    <col min="13" max="13" width="3.42578125" style="58" customWidth="1"/>
    <col min="14" max="14" width="5.28515625" style="58" bestFit="1" customWidth="1"/>
    <col min="15" max="15" width="5.28515625" style="58" customWidth="1"/>
    <col min="16" max="16" width="5.28515625" style="58" bestFit="1" customWidth="1"/>
    <col min="17" max="17" width="5.28515625" style="58" customWidth="1"/>
    <col min="18" max="18" width="5.28515625" style="58" bestFit="1" customWidth="1"/>
    <col min="19" max="21" width="5.28515625" style="58" customWidth="1"/>
    <col min="22" max="22" width="5.28515625" style="58" bestFit="1" customWidth="1"/>
    <col min="23" max="23" width="3.7109375" style="58" customWidth="1"/>
    <col min="24" max="24" width="13.28515625" style="57" bestFit="1" customWidth="1"/>
    <col min="25" max="25" width="7.28515625" style="57" bestFit="1" customWidth="1"/>
    <col min="26" max="26" width="6.28515625" style="58" bestFit="1" customWidth="1"/>
    <col min="27" max="29" width="6.28515625" style="58" customWidth="1"/>
    <col min="30" max="30" width="6.28515625" style="58" bestFit="1" customWidth="1"/>
    <col min="31" max="31" width="4.85546875" style="58" bestFit="1" customWidth="1"/>
    <col min="32" max="34" width="4.85546875" style="58" customWidth="1"/>
    <col min="35" max="35" width="3.42578125" style="57" customWidth="1"/>
    <col min="36" max="36" width="6.28515625" style="57" bestFit="1" customWidth="1"/>
    <col min="37" max="38" width="6.28515625" style="57" customWidth="1"/>
    <col min="39" max="39" width="6.28515625" style="57" bestFit="1" customWidth="1"/>
    <col min="40" max="40" width="4.85546875" style="57" bestFit="1" customWidth="1"/>
    <col min="41" max="44" width="4.85546875" style="57" customWidth="1"/>
    <col min="45" max="45" width="2.5703125" style="57" customWidth="1"/>
    <col min="46" max="47" width="5.28515625" style="57" bestFit="1" customWidth="1"/>
    <col min="48" max="48" width="4.85546875" style="57" bestFit="1" customWidth="1"/>
    <col min="49" max="54" width="4.85546875" style="57" customWidth="1"/>
    <col min="55" max="55" width="3.5703125" style="57" customWidth="1"/>
    <col min="56" max="58" width="6.28515625" style="57" bestFit="1" customWidth="1"/>
    <col min="59" max="59" width="3.28515625" style="57" customWidth="1"/>
    <col min="60" max="63" width="5.42578125" style="57" bestFit="1" customWidth="1"/>
    <col min="64" max="64" width="3.5703125" style="57" customWidth="1"/>
    <col min="65" max="65" width="7.140625" style="57" bestFit="1" customWidth="1"/>
    <col min="66" max="68" width="5" style="57" bestFit="1" customWidth="1"/>
    <col min="69" max="69" width="2.28515625" style="57" customWidth="1"/>
    <col min="70" max="70" width="5.42578125" style="57" bestFit="1" customWidth="1"/>
    <col min="71" max="73" width="5" style="57" bestFit="1" customWidth="1"/>
    <col min="74" max="74" width="3.7109375" style="57" customWidth="1"/>
    <col min="75" max="75" width="17.28515625" style="57" bestFit="1" customWidth="1"/>
    <col min="76" max="16384" width="10" style="57"/>
  </cols>
  <sheetData>
    <row r="1" spans="1:75" customFormat="1" ht="28.5" x14ac:dyDescent="0.25">
      <c r="A1" s="182" t="s">
        <v>251</v>
      </c>
      <c r="B1" s="183"/>
      <c r="C1" s="183"/>
      <c r="D1" s="104"/>
      <c r="E1" s="104"/>
      <c r="F1" s="29"/>
      <c r="G1" s="29"/>
      <c r="H1" s="29"/>
      <c r="I1" s="29"/>
      <c r="T1" s="30"/>
    </row>
    <row r="2" spans="1:75" customFormat="1" ht="17.25" customHeight="1" x14ac:dyDescent="0.25">
      <c r="A2" s="184"/>
      <c r="B2" s="184"/>
      <c r="C2" s="184"/>
      <c r="D2" s="184"/>
      <c r="E2" s="104"/>
      <c r="F2" s="29"/>
      <c r="G2" s="29"/>
      <c r="H2" s="29"/>
      <c r="I2" s="29"/>
      <c r="T2" s="30"/>
    </row>
    <row r="3" spans="1:75" s="89" customFormat="1" ht="27" customHeight="1" x14ac:dyDescent="0.25">
      <c r="D3" s="241" t="s">
        <v>52</v>
      </c>
      <c r="E3" s="240"/>
      <c r="F3" s="240"/>
      <c r="G3" s="240"/>
      <c r="H3" s="240"/>
      <c r="I3" s="240"/>
      <c r="J3" s="240"/>
      <c r="K3" s="240"/>
      <c r="L3" s="240"/>
      <c r="M3" s="90"/>
      <c r="N3" s="241" t="s">
        <v>248</v>
      </c>
      <c r="O3" s="242"/>
      <c r="P3" s="240"/>
      <c r="Q3" s="240"/>
      <c r="R3" s="240"/>
      <c r="S3" s="240"/>
      <c r="T3" s="240"/>
      <c r="U3" s="240"/>
      <c r="V3" s="240"/>
      <c r="W3" s="91"/>
      <c r="X3" s="239" t="s">
        <v>53</v>
      </c>
      <c r="Y3" s="240"/>
      <c r="Z3" s="240"/>
      <c r="AA3" s="240"/>
      <c r="AB3" s="240"/>
      <c r="AC3" s="240"/>
      <c r="AD3" s="240"/>
      <c r="AE3" s="240"/>
      <c r="AF3" s="240"/>
      <c r="AG3" s="240"/>
      <c r="AH3" s="240"/>
      <c r="AI3" s="90"/>
      <c r="AJ3" s="239" t="s">
        <v>220</v>
      </c>
      <c r="AK3" s="240"/>
      <c r="AL3" s="240"/>
      <c r="AM3" s="240"/>
      <c r="AN3" s="240"/>
      <c r="AO3" s="240"/>
      <c r="AP3" s="240"/>
      <c r="AQ3" s="240"/>
      <c r="AR3" s="240"/>
      <c r="AS3" s="90"/>
      <c r="AT3" s="239" t="s">
        <v>221</v>
      </c>
      <c r="AU3" s="240"/>
      <c r="AV3" s="240"/>
      <c r="AW3" s="240"/>
      <c r="AX3" s="240"/>
      <c r="AY3" s="240"/>
      <c r="AZ3" s="240"/>
      <c r="BA3" s="240"/>
      <c r="BB3" s="240"/>
      <c r="BC3" s="91"/>
      <c r="BV3" s="92"/>
    </row>
    <row r="4" spans="1:75" x14ac:dyDescent="0.2">
      <c r="A4" s="181" t="s">
        <v>107</v>
      </c>
      <c r="B4" s="60" t="s">
        <v>55</v>
      </c>
      <c r="C4" s="60" t="s">
        <v>56</v>
      </c>
      <c r="D4" s="54">
        <f>VecteursIN!C3</f>
        <v>2023</v>
      </c>
      <c r="E4" s="54">
        <f>VecteursIN!D3</f>
        <v>2024</v>
      </c>
      <c r="F4" s="54">
        <f>VecteursIN!E3</f>
        <v>2025</v>
      </c>
      <c r="G4" s="54">
        <f>VecteursIN!F3</f>
        <v>2026</v>
      </c>
      <c r="H4" s="54">
        <f>VecteursIN!G3</f>
        <v>2027</v>
      </c>
      <c r="I4" s="54">
        <f>VecteursIN!H3</f>
        <v>2028</v>
      </c>
      <c r="J4" s="54">
        <f>VecteursIN!I3</f>
        <v>2029</v>
      </c>
      <c r="K4" s="54">
        <f>VecteursIN!J3</f>
        <v>2030</v>
      </c>
      <c r="L4" s="54">
        <f>VecteursIN!K3</f>
        <v>2031</v>
      </c>
      <c r="M4" s="57"/>
      <c r="N4" s="54">
        <f t="shared" ref="N4:V4" si="0">D4</f>
        <v>2023</v>
      </c>
      <c r="O4" s="54">
        <f t="shared" si="0"/>
        <v>2024</v>
      </c>
      <c r="P4" s="54">
        <f t="shared" si="0"/>
        <v>2025</v>
      </c>
      <c r="Q4" s="54">
        <f t="shared" si="0"/>
        <v>2026</v>
      </c>
      <c r="R4" s="54">
        <f t="shared" si="0"/>
        <v>2027</v>
      </c>
      <c r="S4" s="54">
        <f t="shared" si="0"/>
        <v>2028</v>
      </c>
      <c r="T4" s="54">
        <f t="shared" si="0"/>
        <v>2029</v>
      </c>
      <c r="U4" s="54">
        <f t="shared" si="0"/>
        <v>2030</v>
      </c>
      <c r="V4" s="54">
        <f t="shared" si="0"/>
        <v>2031</v>
      </c>
      <c r="W4" s="74"/>
      <c r="X4" s="76" t="s">
        <v>57</v>
      </c>
      <c r="Y4" s="61" t="s">
        <v>58</v>
      </c>
      <c r="Z4" s="54">
        <f t="shared" ref="Z4:AH4" si="1">D4</f>
        <v>2023</v>
      </c>
      <c r="AA4" s="54">
        <f t="shared" si="1"/>
        <v>2024</v>
      </c>
      <c r="AB4" s="54">
        <f t="shared" si="1"/>
        <v>2025</v>
      </c>
      <c r="AC4" s="54">
        <f t="shared" si="1"/>
        <v>2026</v>
      </c>
      <c r="AD4" s="54">
        <f t="shared" si="1"/>
        <v>2027</v>
      </c>
      <c r="AE4" s="54">
        <f t="shared" si="1"/>
        <v>2028</v>
      </c>
      <c r="AF4" s="54">
        <f t="shared" si="1"/>
        <v>2029</v>
      </c>
      <c r="AG4" s="54">
        <f t="shared" si="1"/>
        <v>2030</v>
      </c>
      <c r="AH4" s="54">
        <f t="shared" si="1"/>
        <v>2031</v>
      </c>
      <c r="AJ4" s="54">
        <f t="shared" ref="AJ4:AR4" si="2">D4</f>
        <v>2023</v>
      </c>
      <c r="AK4" s="54">
        <f t="shared" si="2"/>
        <v>2024</v>
      </c>
      <c r="AL4" s="54">
        <f t="shared" si="2"/>
        <v>2025</v>
      </c>
      <c r="AM4" s="54">
        <f t="shared" si="2"/>
        <v>2026</v>
      </c>
      <c r="AN4" s="54">
        <f t="shared" si="2"/>
        <v>2027</v>
      </c>
      <c r="AO4" s="54">
        <f t="shared" si="2"/>
        <v>2028</v>
      </c>
      <c r="AP4" s="54">
        <f t="shared" si="2"/>
        <v>2029</v>
      </c>
      <c r="AQ4" s="54">
        <f t="shared" si="2"/>
        <v>2030</v>
      </c>
      <c r="AR4" s="54">
        <f t="shared" si="2"/>
        <v>2031</v>
      </c>
      <c r="AT4" s="54">
        <f t="shared" ref="AT4:BB4" si="3">N4</f>
        <v>2023</v>
      </c>
      <c r="AU4" s="54">
        <f t="shared" si="3"/>
        <v>2024</v>
      </c>
      <c r="AV4" s="54">
        <f t="shared" si="3"/>
        <v>2025</v>
      </c>
      <c r="AW4" s="54">
        <f t="shared" si="3"/>
        <v>2026</v>
      </c>
      <c r="AX4" s="54">
        <f t="shared" si="3"/>
        <v>2027</v>
      </c>
      <c r="AY4" s="54">
        <f t="shared" si="3"/>
        <v>2028</v>
      </c>
      <c r="AZ4" s="54">
        <f t="shared" si="3"/>
        <v>2029</v>
      </c>
      <c r="BA4" s="54">
        <f t="shared" si="3"/>
        <v>2030</v>
      </c>
      <c r="BB4" s="54">
        <f t="shared" si="3"/>
        <v>2031</v>
      </c>
      <c r="BC4" s="73"/>
      <c r="BV4" s="55"/>
      <c r="BW4" s="55"/>
    </row>
    <row r="5" spans="1:75" x14ac:dyDescent="0.2">
      <c r="A5" s="180" t="str" cm="1">
        <f t="array" ref="A5">'Entête '!$C$8:$C$8</f>
        <v>Entite_test (liste déroulante)</v>
      </c>
      <c r="B5" s="147" t="s">
        <v>59</v>
      </c>
      <c r="C5" s="81" t="s">
        <v>60</v>
      </c>
      <c r="D5" s="77"/>
      <c r="E5" s="77"/>
      <c r="F5" s="77"/>
      <c r="G5" s="77"/>
      <c r="H5" s="77"/>
      <c r="I5" s="77"/>
      <c r="J5" s="77"/>
      <c r="K5" s="77"/>
      <c r="L5" s="77"/>
      <c r="M5" s="63"/>
      <c r="N5" s="172"/>
      <c r="O5" s="172"/>
      <c r="P5" s="172"/>
      <c r="Q5" s="172"/>
      <c r="R5" s="172"/>
      <c r="S5" s="172"/>
      <c r="T5" s="172"/>
      <c r="U5" s="172"/>
      <c r="V5" s="172"/>
      <c r="W5" s="75"/>
      <c r="X5" s="81" t="s">
        <v>61</v>
      </c>
      <c r="Y5" s="81" t="s">
        <v>58</v>
      </c>
      <c r="Z5" s="62"/>
      <c r="AA5" s="62"/>
      <c r="AB5" s="62"/>
      <c r="AC5" s="62"/>
      <c r="AD5" s="62"/>
      <c r="AE5" s="62"/>
      <c r="AF5" s="62"/>
      <c r="AG5" s="62"/>
      <c r="AH5" s="62"/>
      <c r="AI5" s="63"/>
      <c r="AJ5" s="62"/>
      <c r="AK5" s="62"/>
      <c r="AL5" s="62"/>
      <c r="AM5" s="62"/>
      <c r="AN5" s="62"/>
      <c r="AO5" s="62"/>
      <c r="AP5" s="62"/>
      <c r="AQ5" s="62"/>
      <c r="AR5" s="62"/>
      <c r="AS5" s="63"/>
      <c r="AT5" s="62"/>
      <c r="AU5" s="62"/>
      <c r="AV5" s="62"/>
      <c r="AW5" s="62"/>
      <c r="AX5" s="62"/>
      <c r="AY5" s="62"/>
      <c r="AZ5" s="62"/>
      <c r="BA5" s="62"/>
      <c r="BB5" s="62"/>
      <c r="BC5" s="80"/>
      <c r="BV5" s="55"/>
      <c r="BW5" s="55"/>
    </row>
    <row r="6" spans="1:75" x14ac:dyDescent="0.2">
      <c r="A6" s="180" t="str" cm="1">
        <f t="array" ref="A6">'Entête '!$C$8:$C$8</f>
        <v>Entite_test (liste déroulante)</v>
      </c>
      <c r="B6" s="147" t="s">
        <v>62</v>
      </c>
      <c r="C6" s="81" t="s">
        <v>63</v>
      </c>
      <c r="D6" s="77"/>
      <c r="E6" s="77"/>
      <c r="F6" s="77"/>
      <c r="G6" s="77"/>
      <c r="H6" s="77"/>
      <c r="I6" s="77"/>
      <c r="J6" s="77"/>
      <c r="K6" s="77"/>
      <c r="L6" s="77"/>
      <c r="M6" s="65"/>
      <c r="N6" s="172"/>
      <c r="O6" s="172"/>
      <c r="P6" s="172"/>
      <c r="Q6" s="172"/>
      <c r="R6" s="172"/>
      <c r="S6" s="172"/>
      <c r="T6" s="172"/>
      <c r="U6" s="172"/>
      <c r="V6" s="172"/>
      <c r="W6" s="75"/>
      <c r="X6" s="81" t="s">
        <v>64</v>
      </c>
      <c r="Y6" s="81" t="s">
        <v>58</v>
      </c>
      <c r="Z6" s="62"/>
      <c r="AA6" s="62"/>
      <c r="AB6" s="62"/>
      <c r="AC6" s="62"/>
      <c r="AD6" s="62"/>
      <c r="AE6" s="62"/>
      <c r="AF6" s="62"/>
      <c r="AG6" s="62"/>
      <c r="AH6" s="62"/>
      <c r="AI6" s="65"/>
      <c r="AJ6" s="62"/>
      <c r="AK6" s="62"/>
      <c r="AL6" s="62"/>
      <c r="AM6" s="62"/>
      <c r="AN6" s="62"/>
      <c r="AO6" s="62"/>
      <c r="AP6" s="62"/>
      <c r="AQ6" s="62"/>
      <c r="AR6" s="62"/>
      <c r="AS6" s="65"/>
      <c r="AT6" s="62"/>
      <c r="AU6" s="62"/>
      <c r="AV6" s="62"/>
      <c r="AW6" s="62"/>
      <c r="AX6" s="62"/>
      <c r="AY6" s="62"/>
      <c r="AZ6" s="62"/>
      <c r="BA6" s="62"/>
      <c r="BB6" s="62"/>
      <c r="BC6" s="80"/>
      <c r="BV6" s="55"/>
      <c r="BW6" s="55"/>
    </row>
    <row r="7" spans="1:75" x14ac:dyDescent="0.2">
      <c r="A7" s="180" t="str" cm="1">
        <f t="array" ref="A7">'Entête '!$C$8:$C$8</f>
        <v>Entite_test (liste déroulante)</v>
      </c>
      <c r="B7" s="147" t="s">
        <v>65</v>
      </c>
      <c r="C7" s="81" t="s">
        <v>66</v>
      </c>
      <c r="D7" s="77"/>
      <c r="E7" s="77"/>
      <c r="F7" s="77"/>
      <c r="G7" s="77"/>
      <c r="H7" s="77"/>
      <c r="I7" s="77"/>
      <c r="J7" s="77"/>
      <c r="K7" s="77"/>
      <c r="L7" s="77"/>
      <c r="M7" s="63"/>
      <c r="N7" s="172"/>
      <c r="O7" s="172"/>
      <c r="P7" s="172"/>
      <c r="Q7" s="172"/>
      <c r="R7" s="172"/>
      <c r="S7" s="172"/>
      <c r="T7" s="172"/>
      <c r="U7" s="172"/>
      <c r="V7" s="172"/>
      <c r="W7" s="75"/>
      <c r="X7" s="81" t="s">
        <v>67</v>
      </c>
      <c r="Y7" s="81" t="s">
        <v>58</v>
      </c>
      <c r="Z7" s="62"/>
      <c r="AA7" s="62"/>
      <c r="AB7" s="62"/>
      <c r="AC7" s="62"/>
      <c r="AD7" s="62"/>
      <c r="AE7" s="62"/>
      <c r="AF7" s="62"/>
      <c r="AG7" s="62"/>
      <c r="AH7" s="62"/>
      <c r="AI7" s="63"/>
      <c r="AJ7" s="62"/>
      <c r="AK7" s="62"/>
      <c r="AL7" s="62"/>
      <c r="AM7" s="62"/>
      <c r="AN7" s="62"/>
      <c r="AO7" s="62"/>
      <c r="AP7" s="62"/>
      <c r="AQ7" s="62"/>
      <c r="AR7" s="62"/>
      <c r="AS7" s="63"/>
      <c r="AT7" s="62"/>
      <c r="AU7" s="62"/>
      <c r="AV7" s="62"/>
      <c r="AW7" s="62"/>
      <c r="AX7" s="62"/>
      <c r="AY7" s="62"/>
      <c r="AZ7" s="62"/>
      <c r="BA7" s="62"/>
      <c r="BB7" s="62"/>
      <c r="BC7" s="80"/>
      <c r="BV7" s="55"/>
      <c r="BW7" s="55"/>
    </row>
    <row r="8" spans="1:75" x14ac:dyDescent="0.2">
      <c r="A8" s="180" t="str" cm="1">
        <f t="array" ref="A8">'Entête '!$C$8:$C$8</f>
        <v>Entite_test (liste déroulante)</v>
      </c>
      <c r="B8" s="147" t="s">
        <v>68</v>
      </c>
      <c r="C8" s="81" t="s">
        <v>69</v>
      </c>
      <c r="D8" s="77"/>
      <c r="E8" s="77"/>
      <c r="F8" s="77"/>
      <c r="G8" s="77"/>
      <c r="H8" s="77"/>
      <c r="I8" s="77"/>
      <c r="J8" s="77"/>
      <c r="K8" s="77"/>
      <c r="L8" s="77"/>
      <c r="M8" s="63"/>
      <c r="N8" s="172"/>
      <c r="O8" s="172"/>
      <c r="P8" s="172"/>
      <c r="Q8" s="172"/>
      <c r="R8" s="172"/>
      <c r="S8" s="172"/>
      <c r="T8" s="172"/>
      <c r="U8" s="172"/>
      <c r="V8" s="172"/>
      <c r="W8" s="75"/>
      <c r="X8" s="81" t="s">
        <v>70</v>
      </c>
      <c r="Y8" s="81" t="s">
        <v>58</v>
      </c>
      <c r="Z8" s="62"/>
      <c r="AA8" s="62"/>
      <c r="AB8" s="62"/>
      <c r="AC8" s="62"/>
      <c r="AD8" s="62"/>
      <c r="AE8" s="62"/>
      <c r="AF8" s="62"/>
      <c r="AG8" s="62"/>
      <c r="AH8" s="62"/>
      <c r="AI8" s="63"/>
      <c r="AJ8" s="62"/>
      <c r="AK8" s="62"/>
      <c r="AL8" s="62"/>
      <c r="AM8" s="62"/>
      <c r="AN8" s="62"/>
      <c r="AO8" s="62"/>
      <c r="AP8" s="62"/>
      <c r="AQ8" s="62"/>
      <c r="AR8" s="62"/>
      <c r="AS8" s="63"/>
      <c r="AT8" s="62"/>
      <c r="AU8" s="62"/>
      <c r="AV8" s="62"/>
      <c r="AW8" s="62"/>
      <c r="AX8" s="62"/>
      <c r="AY8" s="62"/>
      <c r="AZ8" s="62"/>
      <c r="BA8" s="62"/>
      <c r="BB8" s="62"/>
      <c r="BC8" s="80"/>
      <c r="BV8" s="55"/>
      <c r="BW8" s="55"/>
    </row>
    <row r="9" spans="1:75" x14ac:dyDescent="0.2">
      <c r="A9" s="180" t="str" cm="1">
        <f t="array" ref="A9">'Entête '!$C$8:$C$8</f>
        <v>Entite_test (liste déroulante)</v>
      </c>
      <c r="B9" s="147" t="s">
        <v>71</v>
      </c>
      <c r="C9" s="81" t="s">
        <v>56</v>
      </c>
      <c r="D9" s="77"/>
      <c r="E9" s="77"/>
      <c r="F9" s="77"/>
      <c r="G9" s="77"/>
      <c r="H9" s="77"/>
      <c r="I9" s="77"/>
      <c r="J9" s="77"/>
      <c r="K9" s="77"/>
      <c r="L9" s="77"/>
      <c r="M9" s="63"/>
      <c r="N9" s="172"/>
      <c r="O9" s="172"/>
      <c r="P9" s="172"/>
      <c r="Q9" s="172"/>
      <c r="R9" s="172"/>
      <c r="S9" s="172"/>
      <c r="T9" s="172"/>
      <c r="U9" s="172"/>
      <c r="V9" s="172"/>
      <c r="W9" s="75"/>
      <c r="X9" s="81" t="s">
        <v>72</v>
      </c>
      <c r="Y9" s="81" t="s">
        <v>58</v>
      </c>
      <c r="Z9" s="62"/>
      <c r="AA9" s="62"/>
      <c r="AB9" s="62"/>
      <c r="AC9" s="62"/>
      <c r="AD9" s="62"/>
      <c r="AE9" s="62"/>
      <c r="AF9" s="62"/>
      <c r="AG9" s="62"/>
      <c r="AH9" s="62"/>
      <c r="AI9" s="63"/>
      <c r="AJ9" s="62"/>
      <c r="AK9" s="62"/>
      <c r="AL9" s="62"/>
      <c r="AM9" s="62"/>
      <c r="AN9" s="62"/>
      <c r="AO9" s="62"/>
      <c r="AP9" s="62"/>
      <c r="AQ9" s="62"/>
      <c r="AR9" s="62"/>
      <c r="AS9" s="63"/>
      <c r="AT9" s="62"/>
      <c r="AU9" s="62"/>
      <c r="AV9" s="62"/>
      <c r="AW9" s="62"/>
      <c r="AX9" s="62"/>
      <c r="AY9" s="62"/>
      <c r="AZ9" s="62"/>
      <c r="BA9" s="62"/>
      <c r="BB9" s="62"/>
      <c r="BC9" s="80"/>
      <c r="BV9" s="55"/>
      <c r="BW9" s="55"/>
    </row>
    <row r="10" spans="1:75" x14ac:dyDescent="0.2">
      <c r="A10" s="180" t="str" cm="1">
        <f t="array" ref="A10">'Entête '!$C$8:$C$8</f>
        <v>Entite_test (liste déroulante)</v>
      </c>
      <c r="B10" s="147" t="s">
        <v>73</v>
      </c>
      <c r="C10" s="81" t="s">
        <v>74</v>
      </c>
      <c r="D10" s="162"/>
      <c r="E10" s="77"/>
      <c r="F10" s="77"/>
      <c r="G10" s="77"/>
      <c r="H10" s="77"/>
      <c r="I10" s="77"/>
      <c r="J10" s="77"/>
      <c r="K10" s="77"/>
      <c r="L10" s="77"/>
      <c r="M10" s="65"/>
      <c r="N10" s="173"/>
      <c r="O10" s="172"/>
      <c r="P10" s="172"/>
      <c r="Q10" s="172"/>
      <c r="R10" s="172"/>
      <c r="S10" s="172"/>
      <c r="T10" s="172"/>
      <c r="U10" s="172"/>
      <c r="V10" s="172"/>
      <c r="W10" s="75"/>
      <c r="X10" s="81" t="s">
        <v>75</v>
      </c>
      <c r="Y10" s="81" t="s">
        <v>58</v>
      </c>
      <c r="Z10" s="60"/>
      <c r="AA10" s="62"/>
      <c r="AB10" s="62"/>
      <c r="AC10" s="62"/>
      <c r="AD10" s="62"/>
      <c r="AE10" s="62"/>
      <c r="AF10" s="62"/>
      <c r="AG10" s="62"/>
      <c r="AH10" s="62"/>
      <c r="AI10" s="65"/>
      <c r="AJ10" s="60"/>
      <c r="AK10" s="62"/>
      <c r="AL10" s="62"/>
      <c r="AM10" s="62"/>
      <c r="AN10" s="62"/>
      <c r="AO10" s="62"/>
      <c r="AP10" s="62"/>
      <c r="AQ10" s="62"/>
      <c r="AR10" s="62"/>
      <c r="AS10" s="65"/>
      <c r="AT10" s="60"/>
      <c r="AU10" s="62"/>
      <c r="AV10" s="62"/>
      <c r="AW10" s="62"/>
      <c r="AX10" s="62"/>
      <c r="AY10" s="62"/>
      <c r="AZ10" s="62"/>
      <c r="BA10" s="62"/>
      <c r="BB10" s="62"/>
      <c r="BC10" s="80"/>
      <c r="BV10" s="55"/>
      <c r="BW10" s="55"/>
    </row>
    <row r="11" spans="1:75" x14ac:dyDescent="0.2">
      <c r="A11" s="180" t="str" cm="1">
        <f t="array" ref="A11">'Entête '!$C$8:$C$8</f>
        <v>Entite_test (liste déroulante)</v>
      </c>
      <c r="B11" s="147" t="s">
        <v>76</v>
      </c>
      <c r="C11" s="81" t="s">
        <v>56</v>
      </c>
      <c r="D11" s="77"/>
      <c r="E11" s="77"/>
      <c r="F11" s="77"/>
      <c r="G11" s="77"/>
      <c r="H11" s="77"/>
      <c r="I11" s="77"/>
      <c r="J11" s="77"/>
      <c r="K11" s="77"/>
      <c r="L11" s="77"/>
      <c r="M11" s="63"/>
      <c r="N11" s="172"/>
      <c r="O11" s="172"/>
      <c r="P11" s="172"/>
      <c r="Q11" s="172"/>
      <c r="R11" s="172"/>
      <c r="S11" s="172"/>
      <c r="T11" s="172"/>
      <c r="U11" s="172"/>
      <c r="V11" s="172"/>
      <c r="W11" s="75"/>
      <c r="X11" s="81" t="s">
        <v>77</v>
      </c>
      <c r="Y11" s="81" t="s">
        <v>58</v>
      </c>
      <c r="Z11" s="62"/>
      <c r="AA11" s="62"/>
      <c r="AB11" s="62"/>
      <c r="AC11" s="62"/>
      <c r="AD11" s="62"/>
      <c r="AE11" s="62"/>
      <c r="AF11" s="62"/>
      <c r="AG11" s="62"/>
      <c r="AH11" s="62"/>
      <c r="AI11" s="63"/>
      <c r="AJ11" s="62"/>
      <c r="AK11" s="62"/>
      <c r="AL11" s="62"/>
      <c r="AM11" s="62"/>
      <c r="AN11" s="62"/>
      <c r="AO11" s="62"/>
      <c r="AP11" s="62"/>
      <c r="AQ11" s="62"/>
      <c r="AR11" s="62"/>
      <c r="AS11" s="63"/>
      <c r="AT11" s="62"/>
      <c r="AU11" s="62"/>
      <c r="AV11" s="62"/>
      <c r="AW11" s="62"/>
      <c r="AX11" s="62"/>
      <c r="AY11" s="62"/>
      <c r="AZ11" s="62"/>
      <c r="BA11" s="62"/>
      <c r="BB11" s="62"/>
      <c r="BC11" s="58"/>
      <c r="BH11" s="78"/>
    </row>
    <row r="12" spans="1:75" x14ac:dyDescent="0.2">
      <c r="A12" s="180" t="str" cm="1">
        <f t="array" ref="A12">'Entête '!$C$8:$C$8</f>
        <v>Entite_test (liste déroulante)</v>
      </c>
      <c r="B12" s="147" t="s">
        <v>78</v>
      </c>
      <c r="C12" s="81" t="s">
        <v>56</v>
      </c>
      <c r="D12" s="77"/>
      <c r="E12" s="77"/>
      <c r="F12" s="77"/>
      <c r="G12" s="77"/>
      <c r="H12" s="77"/>
      <c r="I12" s="77"/>
      <c r="J12" s="77"/>
      <c r="K12" s="77"/>
      <c r="L12" s="77"/>
      <c r="M12" s="63"/>
      <c r="N12" s="172"/>
      <c r="O12" s="172"/>
      <c r="P12" s="172"/>
      <c r="Q12" s="172"/>
      <c r="R12" s="172"/>
      <c r="S12" s="172"/>
      <c r="T12" s="172"/>
      <c r="U12" s="172"/>
      <c r="V12" s="172"/>
      <c r="W12" s="75"/>
      <c r="X12" s="81" t="s">
        <v>79</v>
      </c>
      <c r="Y12" s="81" t="s">
        <v>58</v>
      </c>
      <c r="Z12" s="62"/>
      <c r="AA12" s="62"/>
      <c r="AB12" s="62"/>
      <c r="AC12" s="62"/>
      <c r="AD12" s="62"/>
      <c r="AE12" s="62"/>
      <c r="AF12" s="62"/>
      <c r="AG12" s="62"/>
      <c r="AH12" s="62"/>
      <c r="AI12" s="63"/>
      <c r="AJ12" s="62"/>
      <c r="AK12" s="62"/>
      <c r="AL12" s="62"/>
      <c r="AM12" s="62"/>
      <c r="AN12" s="62"/>
      <c r="AO12" s="62"/>
      <c r="AP12" s="62"/>
      <c r="AQ12" s="62"/>
      <c r="AR12" s="62"/>
      <c r="AS12" s="63"/>
      <c r="AT12" s="62"/>
      <c r="AU12" s="62"/>
      <c r="AV12" s="62"/>
      <c r="AW12" s="62"/>
      <c r="AX12" s="62"/>
      <c r="AY12" s="62"/>
      <c r="AZ12" s="62"/>
      <c r="BA12" s="62"/>
      <c r="BB12" s="62"/>
      <c r="BC12" s="66"/>
    </row>
    <row r="13" spans="1:75" x14ac:dyDescent="0.2">
      <c r="A13" s="180" t="str" cm="1">
        <f t="array" ref="A13">'Entête '!$C$8:$C$8</f>
        <v>Entite_test (liste déroulante)</v>
      </c>
      <c r="B13" s="147" t="s">
        <v>80</v>
      </c>
      <c r="C13" s="81" t="s">
        <v>56</v>
      </c>
      <c r="D13" s="77"/>
      <c r="E13" s="77"/>
      <c r="F13" s="77"/>
      <c r="G13" s="77"/>
      <c r="H13" s="77"/>
      <c r="I13" s="77"/>
      <c r="J13" s="77"/>
      <c r="K13" s="77"/>
      <c r="L13" s="77"/>
      <c r="M13" s="63"/>
      <c r="N13" s="172"/>
      <c r="O13" s="172"/>
      <c r="P13" s="172"/>
      <c r="Q13" s="172"/>
      <c r="R13" s="172"/>
      <c r="S13" s="172"/>
      <c r="T13" s="172"/>
      <c r="U13" s="172"/>
      <c r="V13" s="172"/>
      <c r="W13" s="75"/>
      <c r="X13" s="81" t="s">
        <v>81</v>
      </c>
      <c r="Y13" s="81" t="s">
        <v>58</v>
      </c>
      <c r="Z13" s="62"/>
      <c r="AA13" s="62"/>
      <c r="AB13" s="62"/>
      <c r="AC13" s="62"/>
      <c r="AD13" s="62"/>
      <c r="AE13" s="62"/>
      <c r="AF13" s="62"/>
      <c r="AG13" s="62"/>
      <c r="AH13" s="62"/>
      <c r="AI13" s="63"/>
      <c r="AJ13" s="62"/>
      <c r="AK13" s="62"/>
      <c r="AL13" s="62"/>
      <c r="AM13" s="62"/>
      <c r="AN13" s="62"/>
      <c r="AO13" s="62"/>
      <c r="AP13" s="62"/>
      <c r="AQ13" s="62"/>
      <c r="AR13" s="62"/>
      <c r="AS13" s="63"/>
      <c r="AT13" s="62"/>
      <c r="AU13" s="62"/>
      <c r="AV13" s="62"/>
      <c r="AW13" s="62"/>
      <c r="AX13" s="62"/>
      <c r="AY13" s="62"/>
      <c r="AZ13" s="62"/>
      <c r="BA13" s="62"/>
      <c r="BB13" s="62"/>
      <c r="BC13" s="66"/>
    </row>
    <row r="14" spans="1:75" x14ac:dyDescent="0.2">
      <c r="A14" s="180" t="str" cm="1">
        <f t="array" ref="A14">'Entête '!$C$8:$C$8</f>
        <v>Entite_test (liste déroulante)</v>
      </c>
      <c r="B14" s="147" t="s">
        <v>82</v>
      </c>
      <c r="C14" s="81" t="s">
        <v>56</v>
      </c>
      <c r="D14" s="77"/>
      <c r="E14" s="77"/>
      <c r="F14" s="77"/>
      <c r="G14" s="77"/>
      <c r="H14" s="77"/>
      <c r="I14" s="77"/>
      <c r="J14" s="77"/>
      <c r="K14" s="77"/>
      <c r="L14" s="77"/>
      <c r="M14" s="63"/>
      <c r="N14" s="172"/>
      <c r="O14" s="172"/>
      <c r="P14" s="172"/>
      <c r="Q14" s="172"/>
      <c r="R14" s="172"/>
      <c r="S14" s="172"/>
      <c r="T14" s="172"/>
      <c r="U14" s="172"/>
      <c r="V14" s="172"/>
      <c r="W14" s="75"/>
      <c r="X14" s="81" t="s">
        <v>83</v>
      </c>
      <c r="Y14" s="81" t="s">
        <v>58</v>
      </c>
      <c r="Z14" s="62"/>
      <c r="AA14" s="62"/>
      <c r="AB14" s="62"/>
      <c r="AC14" s="62"/>
      <c r="AD14" s="62"/>
      <c r="AE14" s="62"/>
      <c r="AF14" s="62"/>
      <c r="AG14" s="62"/>
      <c r="AH14" s="62"/>
      <c r="AI14" s="63"/>
      <c r="AJ14" s="62"/>
      <c r="AK14" s="62"/>
      <c r="AL14" s="62"/>
      <c r="AM14" s="62"/>
      <c r="AN14" s="62"/>
      <c r="AO14" s="62"/>
      <c r="AP14" s="62"/>
      <c r="AQ14" s="62"/>
      <c r="AR14" s="62"/>
      <c r="AS14" s="63"/>
      <c r="AT14" s="62"/>
      <c r="AU14" s="62"/>
      <c r="AV14" s="62"/>
      <c r="AW14" s="62"/>
      <c r="AX14" s="62"/>
      <c r="AY14" s="62"/>
      <c r="AZ14" s="62"/>
      <c r="BA14" s="62"/>
      <c r="BB14" s="62"/>
      <c r="BC14" s="71"/>
    </row>
    <row r="15" spans="1:75" x14ac:dyDescent="0.2">
      <c r="A15" s="180" t="str" cm="1">
        <f t="array" ref="A15">'Entête '!$C$8:$C$8</f>
        <v>Entite_test (liste déroulante)</v>
      </c>
      <c r="B15" s="147" t="s">
        <v>84</v>
      </c>
      <c r="C15" s="81" t="s">
        <v>56</v>
      </c>
      <c r="D15" s="77"/>
      <c r="E15" s="77"/>
      <c r="F15" s="77"/>
      <c r="G15" s="77"/>
      <c r="H15" s="77"/>
      <c r="I15" s="77"/>
      <c r="J15" s="77"/>
      <c r="K15" s="77"/>
      <c r="L15" s="77"/>
      <c r="M15" s="63"/>
      <c r="N15" s="172"/>
      <c r="O15" s="172"/>
      <c r="P15" s="172"/>
      <c r="Q15" s="172"/>
      <c r="R15" s="172"/>
      <c r="S15" s="172"/>
      <c r="T15" s="172"/>
      <c r="U15" s="172"/>
      <c r="V15" s="172"/>
      <c r="W15" s="75"/>
      <c r="X15" s="81" t="s">
        <v>85</v>
      </c>
      <c r="Y15" s="81" t="s">
        <v>58</v>
      </c>
      <c r="Z15" s="62"/>
      <c r="AA15" s="62"/>
      <c r="AB15" s="62"/>
      <c r="AC15" s="62"/>
      <c r="AD15" s="62"/>
      <c r="AE15" s="62"/>
      <c r="AF15" s="62"/>
      <c r="AG15" s="62"/>
      <c r="AH15" s="62"/>
      <c r="AI15" s="63"/>
      <c r="AJ15" s="62"/>
      <c r="AK15" s="62"/>
      <c r="AL15" s="62"/>
      <c r="AM15" s="62"/>
      <c r="AN15" s="62"/>
      <c r="AO15" s="62"/>
      <c r="AP15" s="62"/>
      <c r="AQ15" s="62"/>
      <c r="AR15" s="62"/>
      <c r="AS15" s="63"/>
      <c r="AT15" s="62"/>
      <c r="AU15" s="62"/>
      <c r="AV15" s="62"/>
      <c r="AW15" s="62"/>
      <c r="AX15" s="62"/>
      <c r="AY15" s="62"/>
      <c r="AZ15" s="62"/>
      <c r="BA15" s="62"/>
      <c r="BB15" s="62"/>
      <c r="BC15" s="71"/>
    </row>
    <row r="16" spans="1:75" x14ac:dyDescent="0.2">
      <c r="A16" s="180" t="str" cm="1">
        <f t="array" ref="A16">'Entête '!$C$8:$C$8</f>
        <v>Entite_test (liste déroulante)</v>
      </c>
      <c r="B16" s="147" t="s">
        <v>86</v>
      </c>
      <c r="C16" s="81" t="s">
        <v>56</v>
      </c>
      <c r="D16" s="77"/>
      <c r="E16" s="77"/>
      <c r="F16" s="77"/>
      <c r="G16" s="77"/>
      <c r="H16" s="77"/>
      <c r="I16" s="77"/>
      <c r="J16" s="77"/>
      <c r="K16" s="77"/>
      <c r="L16" s="77"/>
      <c r="M16" s="63"/>
      <c r="N16" s="172"/>
      <c r="O16" s="172"/>
      <c r="P16" s="172"/>
      <c r="Q16" s="172"/>
      <c r="R16" s="172"/>
      <c r="S16" s="172"/>
      <c r="T16" s="172"/>
      <c r="U16" s="172"/>
      <c r="V16" s="172"/>
      <c r="W16" s="75"/>
      <c r="X16" s="81" t="s">
        <v>87</v>
      </c>
      <c r="Y16" s="81" t="s">
        <v>58</v>
      </c>
      <c r="Z16" s="62"/>
      <c r="AA16" s="62"/>
      <c r="AB16" s="62"/>
      <c r="AC16" s="62"/>
      <c r="AD16" s="62"/>
      <c r="AE16" s="62"/>
      <c r="AF16" s="62"/>
      <c r="AG16" s="62"/>
      <c r="AH16" s="62"/>
      <c r="AI16" s="63"/>
      <c r="AJ16" s="62"/>
      <c r="AK16" s="62"/>
      <c r="AL16" s="62"/>
      <c r="AM16" s="62"/>
      <c r="AN16" s="62"/>
      <c r="AO16" s="62"/>
      <c r="AP16" s="62"/>
      <c r="AQ16" s="62"/>
      <c r="AR16" s="62"/>
      <c r="AS16" s="63"/>
      <c r="AT16" s="62"/>
      <c r="AU16" s="62"/>
      <c r="AV16" s="62"/>
      <c r="AW16" s="62"/>
      <c r="AX16" s="62"/>
      <c r="AY16" s="62"/>
      <c r="AZ16" s="62"/>
      <c r="BA16" s="62"/>
      <c r="BB16" s="62"/>
      <c r="BC16" s="71"/>
    </row>
    <row r="17" spans="1:74" x14ac:dyDescent="0.2">
      <c r="A17" s="180" t="str" cm="1">
        <f t="array" ref="A17">'Entête '!$C$8:$C$8</f>
        <v>Entite_test (liste déroulante)</v>
      </c>
      <c r="B17" s="147" t="s">
        <v>88</v>
      </c>
      <c r="C17" s="81" t="s">
        <v>56</v>
      </c>
      <c r="D17" s="77"/>
      <c r="E17" s="77"/>
      <c r="F17" s="77"/>
      <c r="G17" s="77"/>
      <c r="H17" s="77"/>
      <c r="I17" s="77"/>
      <c r="J17" s="77"/>
      <c r="K17" s="77"/>
      <c r="L17" s="77"/>
      <c r="M17" s="63"/>
      <c r="N17" s="172"/>
      <c r="O17" s="172"/>
      <c r="P17" s="172"/>
      <c r="Q17" s="172"/>
      <c r="R17" s="172"/>
      <c r="S17" s="172"/>
      <c r="T17" s="172"/>
      <c r="U17" s="172"/>
      <c r="V17" s="172"/>
      <c r="W17" s="75"/>
      <c r="X17" s="81" t="s">
        <v>89</v>
      </c>
      <c r="Y17" s="81" t="s">
        <v>58</v>
      </c>
      <c r="Z17" s="62"/>
      <c r="AA17" s="62"/>
      <c r="AB17" s="62"/>
      <c r="AC17" s="62"/>
      <c r="AD17" s="62"/>
      <c r="AE17" s="62"/>
      <c r="AF17" s="62"/>
      <c r="AG17" s="62"/>
      <c r="AH17" s="62"/>
      <c r="AI17" s="63"/>
      <c r="AJ17" s="62"/>
      <c r="AK17" s="62"/>
      <c r="AL17" s="62"/>
      <c r="AM17" s="62"/>
      <c r="AN17" s="62"/>
      <c r="AO17" s="62"/>
      <c r="AP17" s="62"/>
      <c r="AQ17" s="62"/>
      <c r="AR17" s="62"/>
      <c r="AS17" s="63"/>
      <c r="AT17" s="62"/>
      <c r="AU17" s="62"/>
      <c r="AV17" s="62"/>
      <c r="AW17" s="62"/>
      <c r="AX17" s="62"/>
      <c r="AY17" s="62"/>
      <c r="AZ17" s="62"/>
      <c r="BA17" s="62"/>
      <c r="BB17" s="62"/>
      <c r="BC17" s="58"/>
      <c r="BV17" s="64"/>
    </row>
    <row r="18" spans="1:74" x14ac:dyDescent="0.2">
      <c r="A18" s="180" t="str" cm="1">
        <f t="array" ref="A18">'Entête '!$C$8:$C$8</f>
        <v>Entite_test (liste déroulante)</v>
      </c>
      <c r="B18" s="147" t="s">
        <v>90</v>
      </c>
      <c r="C18" s="81" t="s">
        <v>56</v>
      </c>
      <c r="D18" s="77"/>
      <c r="E18" s="77"/>
      <c r="F18" s="77"/>
      <c r="G18" s="77"/>
      <c r="H18" s="77"/>
      <c r="I18" s="77"/>
      <c r="J18" s="77"/>
      <c r="K18" s="77"/>
      <c r="L18" s="77"/>
      <c r="M18" s="63"/>
      <c r="N18" s="172"/>
      <c r="O18" s="172"/>
      <c r="P18" s="172"/>
      <c r="Q18" s="172"/>
      <c r="R18" s="172"/>
      <c r="S18" s="172"/>
      <c r="T18" s="172"/>
      <c r="U18" s="172"/>
      <c r="V18" s="172"/>
      <c r="W18" s="75"/>
      <c r="X18" s="81" t="s">
        <v>91</v>
      </c>
      <c r="Y18" s="81" t="s">
        <v>58</v>
      </c>
      <c r="Z18" s="62"/>
      <c r="AA18" s="62"/>
      <c r="AB18" s="62"/>
      <c r="AC18" s="62"/>
      <c r="AD18" s="62"/>
      <c r="AE18" s="62"/>
      <c r="AF18" s="62"/>
      <c r="AG18" s="62"/>
      <c r="AH18" s="62"/>
      <c r="AI18" s="63"/>
      <c r="AJ18" s="62"/>
      <c r="AK18" s="62"/>
      <c r="AL18" s="62"/>
      <c r="AM18" s="62"/>
      <c r="AN18" s="62"/>
      <c r="AO18" s="62"/>
      <c r="AP18" s="62"/>
      <c r="AQ18" s="62"/>
      <c r="AR18" s="62"/>
      <c r="AS18" s="63"/>
      <c r="AT18" s="62"/>
      <c r="AU18" s="62"/>
      <c r="AV18" s="62"/>
      <c r="AW18" s="62"/>
      <c r="AX18" s="62"/>
      <c r="AY18" s="62"/>
      <c r="AZ18" s="62"/>
      <c r="BA18" s="62"/>
      <c r="BB18" s="62"/>
      <c r="BC18" s="66"/>
      <c r="BV18" s="64"/>
    </row>
    <row r="19" spans="1:74" x14ac:dyDescent="0.2">
      <c r="A19" s="180" t="str" cm="1">
        <f t="array" ref="A19">'Entête '!$C$8:$C$8</f>
        <v>Entite_test (liste déroulante)</v>
      </c>
      <c r="B19" s="147" t="s">
        <v>92</v>
      </c>
      <c r="C19" s="81" t="s">
        <v>56</v>
      </c>
      <c r="D19" s="77"/>
      <c r="E19" s="77"/>
      <c r="F19" s="77"/>
      <c r="G19" s="77"/>
      <c r="H19" s="77"/>
      <c r="I19" s="77"/>
      <c r="J19" s="77"/>
      <c r="K19" s="77"/>
      <c r="L19" s="77"/>
      <c r="M19" s="63"/>
      <c r="N19" s="172"/>
      <c r="O19" s="172"/>
      <c r="P19" s="172"/>
      <c r="Q19" s="172"/>
      <c r="R19" s="172"/>
      <c r="S19" s="172"/>
      <c r="T19" s="172"/>
      <c r="U19" s="172"/>
      <c r="V19" s="172"/>
      <c r="W19" s="75"/>
      <c r="X19" s="81" t="s">
        <v>93</v>
      </c>
      <c r="Y19" s="81" t="s">
        <v>58</v>
      </c>
      <c r="Z19" s="62"/>
      <c r="AA19" s="62"/>
      <c r="AB19" s="62"/>
      <c r="AC19" s="62"/>
      <c r="AD19" s="62"/>
      <c r="AE19" s="62"/>
      <c r="AF19" s="62"/>
      <c r="AG19" s="62"/>
      <c r="AH19" s="62"/>
      <c r="AI19" s="63"/>
      <c r="AJ19" s="62"/>
      <c r="AK19" s="62"/>
      <c r="AL19" s="62"/>
      <c r="AM19" s="62"/>
      <c r="AN19" s="62"/>
      <c r="AO19" s="62"/>
      <c r="AP19" s="62"/>
      <c r="AQ19" s="62"/>
      <c r="AR19" s="62"/>
      <c r="AS19" s="63"/>
      <c r="AT19" s="62"/>
      <c r="AU19" s="62"/>
      <c r="AV19" s="62"/>
      <c r="AW19" s="62"/>
      <c r="AX19" s="62"/>
      <c r="AY19" s="62"/>
      <c r="AZ19" s="62"/>
      <c r="BA19" s="62"/>
      <c r="BB19" s="62"/>
      <c r="BC19" s="66"/>
    </row>
    <row r="20" spans="1:74" x14ac:dyDescent="0.2">
      <c r="A20" s="180" t="str" cm="1">
        <f t="array" ref="A20">'Entête '!$C$8:$C$8</f>
        <v>Entite_test (liste déroulante)</v>
      </c>
      <c r="B20" s="147" t="s">
        <v>94</v>
      </c>
      <c r="C20" s="81" t="s">
        <v>56</v>
      </c>
      <c r="D20" s="77"/>
      <c r="E20" s="77"/>
      <c r="F20" s="77"/>
      <c r="G20" s="77"/>
      <c r="H20" s="77"/>
      <c r="I20" s="77"/>
      <c r="J20" s="77"/>
      <c r="K20" s="77"/>
      <c r="L20" s="77"/>
      <c r="M20" s="63"/>
      <c r="N20" s="172"/>
      <c r="O20" s="172"/>
      <c r="P20" s="172"/>
      <c r="Q20" s="172"/>
      <c r="R20" s="172"/>
      <c r="S20" s="172"/>
      <c r="T20" s="172"/>
      <c r="U20" s="172"/>
      <c r="V20" s="172"/>
      <c r="W20" s="75"/>
      <c r="X20" s="81" t="s">
        <v>95</v>
      </c>
      <c r="Y20" s="81" t="s">
        <v>58</v>
      </c>
      <c r="Z20" s="62"/>
      <c r="AA20" s="62"/>
      <c r="AB20" s="62"/>
      <c r="AC20" s="62"/>
      <c r="AD20" s="62"/>
      <c r="AE20" s="62"/>
      <c r="AF20" s="62"/>
      <c r="AG20" s="62"/>
      <c r="AH20" s="62"/>
      <c r="AI20" s="63"/>
      <c r="AJ20" s="62"/>
      <c r="AK20" s="62"/>
      <c r="AL20" s="62"/>
      <c r="AM20" s="62"/>
      <c r="AN20" s="62"/>
      <c r="AO20" s="62"/>
      <c r="AP20" s="62"/>
      <c r="AQ20" s="62"/>
      <c r="AR20" s="62"/>
      <c r="AS20" s="63"/>
      <c r="AT20" s="62"/>
      <c r="AU20" s="62"/>
      <c r="AV20" s="62"/>
      <c r="AW20" s="62"/>
      <c r="AX20" s="62"/>
      <c r="AY20" s="62"/>
      <c r="AZ20" s="62"/>
      <c r="BA20" s="62"/>
      <c r="BB20" s="62"/>
      <c r="BC20" s="68"/>
      <c r="BV20" s="69"/>
    </row>
    <row r="21" spans="1:74" x14ac:dyDescent="0.2">
      <c r="A21" s="180" t="str" cm="1">
        <f t="array" ref="A21">'Entête '!$C$8:$C$8</f>
        <v>Entite_test (liste déroulante)</v>
      </c>
      <c r="B21" s="147" t="s">
        <v>96</v>
      </c>
      <c r="C21" s="81" t="s">
        <v>56</v>
      </c>
      <c r="D21" s="77"/>
      <c r="E21" s="77"/>
      <c r="F21" s="77"/>
      <c r="G21" s="77"/>
      <c r="H21" s="77"/>
      <c r="I21" s="77"/>
      <c r="J21" s="77"/>
      <c r="K21" s="77"/>
      <c r="L21" s="77"/>
      <c r="M21" s="63"/>
      <c r="N21" s="172"/>
      <c r="O21" s="172"/>
      <c r="P21" s="172"/>
      <c r="Q21" s="172"/>
      <c r="R21" s="172"/>
      <c r="S21" s="172"/>
      <c r="T21" s="172"/>
      <c r="U21" s="172"/>
      <c r="V21" s="172"/>
      <c r="W21" s="75"/>
      <c r="X21" s="81" t="s">
        <v>97</v>
      </c>
      <c r="Y21" s="81" t="s">
        <v>58</v>
      </c>
      <c r="Z21" s="62"/>
      <c r="AA21" s="62"/>
      <c r="AB21" s="62"/>
      <c r="AC21" s="62"/>
      <c r="AD21" s="62"/>
      <c r="AE21" s="62"/>
      <c r="AF21" s="62"/>
      <c r="AG21" s="62"/>
      <c r="AH21" s="62"/>
      <c r="AI21" s="63"/>
      <c r="AJ21" s="62"/>
      <c r="AK21" s="62"/>
      <c r="AL21" s="62"/>
      <c r="AM21" s="62"/>
      <c r="AN21" s="62"/>
      <c r="AO21" s="62"/>
      <c r="AP21" s="62"/>
      <c r="AQ21" s="62"/>
      <c r="AR21" s="62"/>
      <c r="AS21" s="63"/>
      <c r="AT21" s="62"/>
      <c r="AU21" s="62"/>
      <c r="AV21" s="62"/>
      <c r="AW21" s="62"/>
      <c r="AX21" s="62"/>
      <c r="AY21" s="62"/>
      <c r="AZ21" s="62"/>
      <c r="BA21" s="62"/>
      <c r="BB21" s="62"/>
      <c r="BC21" s="72"/>
    </row>
    <row r="22" spans="1:74" x14ac:dyDescent="0.2">
      <c r="A22" s="180" t="str" cm="1">
        <f t="array" ref="A22">'Entête '!$C$8:$C$8</f>
        <v>Entite_test (liste déroulante)</v>
      </c>
      <c r="B22" s="147" t="s">
        <v>98</v>
      </c>
      <c r="C22" s="81" t="s">
        <v>56</v>
      </c>
      <c r="D22" s="77"/>
      <c r="E22" s="77"/>
      <c r="F22" s="77"/>
      <c r="G22" s="77"/>
      <c r="H22" s="77"/>
      <c r="I22" s="77"/>
      <c r="J22" s="77"/>
      <c r="K22" s="77"/>
      <c r="L22" s="77"/>
      <c r="M22" s="63"/>
      <c r="N22" s="172"/>
      <c r="O22" s="172"/>
      <c r="P22" s="172"/>
      <c r="Q22" s="172"/>
      <c r="R22" s="172"/>
      <c r="S22" s="172"/>
      <c r="T22" s="172"/>
      <c r="U22" s="172"/>
      <c r="V22" s="172"/>
      <c r="W22" s="75"/>
      <c r="X22" s="81" t="s">
        <v>99</v>
      </c>
      <c r="Y22" s="81" t="s">
        <v>58</v>
      </c>
      <c r="Z22" s="62"/>
      <c r="AA22" s="62"/>
      <c r="AB22" s="62"/>
      <c r="AC22" s="62"/>
      <c r="AD22" s="62"/>
      <c r="AE22" s="62"/>
      <c r="AF22" s="62"/>
      <c r="AG22" s="62"/>
      <c r="AH22" s="62"/>
      <c r="AI22" s="63"/>
      <c r="AJ22" s="62"/>
      <c r="AK22" s="62"/>
      <c r="AL22" s="62"/>
      <c r="AM22" s="62"/>
      <c r="AN22" s="62"/>
      <c r="AO22" s="62"/>
      <c r="AP22" s="62"/>
      <c r="AQ22" s="62"/>
      <c r="AR22" s="62"/>
      <c r="AS22" s="63"/>
      <c r="AT22" s="62"/>
      <c r="AU22" s="62"/>
      <c r="AV22" s="62"/>
      <c r="AW22" s="62"/>
      <c r="AX22" s="62"/>
      <c r="AY22" s="62"/>
      <c r="AZ22" s="62"/>
      <c r="BA22" s="62"/>
      <c r="BB22" s="62"/>
    </row>
    <row r="23" spans="1:74" x14ac:dyDescent="0.2">
      <c r="A23" s="180" t="str" cm="1">
        <f t="array" ref="A23">'Entête '!$C$8:$C$8</f>
        <v>Entite_test (liste déroulante)</v>
      </c>
      <c r="B23" s="147" t="s">
        <v>100</v>
      </c>
      <c r="C23" s="81" t="s">
        <v>56</v>
      </c>
      <c r="D23" s="77"/>
      <c r="E23" s="77"/>
      <c r="F23" s="77"/>
      <c r="G23" s="77"/>
      <c r="H23" s="77"/>
      <c r="I23" s="77"/>
      <c r="J23" s="77"/>
      <c r="K23" s="77"/>
      <c r="L23" s="77"/>
      <c r="M23" s="63"/>
      <c r="N23" s="172"/>
      <c r="O23" s="172"/>
      <c r="P23" s="172"/>
      <c r="Q23" s="172"/>
      <c r="R23" s="172"/>
      <c r="S23" s="172"/>
      <c r="T23" s="172"/>
      <c r="U23" s="172"/>
      <c r="V23" s="172"/>
      <c r="W23" s="75"/>
      <c r="X23" s="81" t="s">
        <v>101</v>
      </c>
      <c r="Y23" s="81" t="s">
        <v>58</v>
      </c>
      <c r="Z23" s="62"/>
      <c r="AA23" s="62"/>
      <c r="AB23" s="62"/>
      <c r="AC23" s="62"/>
      <c r="AD23" s="62"/>
      <c r="AE23" s="62"/>
      <c r="AF23" s="62"/>
      <c r="AG23" s="62"/>
      <c r="AH23" s="62"/>
      <c r="AI23" s="63"/>
      <c r="AJ23" s="62"/>
      <c r="AK23" s="62"/>
      <c r="AL23" s="62"/>
      <c r="AM23" s="62"/>
      <c r="AN23" s="62"/>
      <c r="AO23" s="62"/>
      <c r="AP23" s="62"/>
      <c r="AQ23" s="62"/>
      <c r="AR23" s="62"/>
      <c r="AS23" s="63"/>
      <c r="AT23" s="62"/>
      <c r="AU23" s="62"/>
      <c r="AV23" s="62"/>
      <c r="AW23" s="62"/>
      <c r="AX23" s="62"/>
      <c r="AY23" s="62"/>
      <c r="AZ23" s="62"/>
      <c r="BA23" s="62"/>
      <c r="BB23" s="62"/>
    </row>
    <row r="24" spans="1:74" x14ac:dyDescent="0.2">
      <c r="A24" s="180" t="str" cm="1">
        <f t="array" ref="A24">'Entête '!$C$8:$C$8</f>
        <v>Entite_test (liste déroulante)</v>
      </c>
      <c r="B24" s="147" t="s">
        <v>102</v>
      </c>
      <c r="C24" s="81" t="s">
        <v>56</v>
      </c>
      <c r="D24" s="77"/>
      <c r="E24" s="77"/>
      <c r="F24" s="77"/>
      <c r="G24" s="77"/>
      <c r="H24" s="77"/>
      <c r="I24" s="77"/>
      <c r="J24" s="77"/>
      <c r="K24" s="77"/>
      <c r="L24" s="77"/>
      <c r="M24" s="63"/>
      <c r="N24" s="172"/>
      <c r="O24" s="172"/>
      <c r="P24" s="172"/>
      <c r="Q24" s="172"/>
      <c r="R24" s="172"/>
      <c r="S24" s="172"/>
      <c r="T24" s="172"/>
      <c r="U24" s="172"/>
      <c r="V24" s="172"/>
      <c r="W24" s="75"/>
      <c r="X24" s="81" t="s">
        <v>103</v>
      </c>
      <c r="Y24" s="81" t="s">
        <v>58</v>
      </c>
      <c r="Z24" s="62"/>
      <c r="AA24" s="62"/>
      <c r="AB24" s="62"/>
      <c r="AC24" s="62"/>
      <c r="AD24" s="62"/>
      <c r="AE24" s="62"/>
      <c r="AF24" s="62"/>
      <c r="AG24" s="62"/>
      <c r="AH24" s="62"/>
      <c r="AI24" s="63"/>
      <c r="AJ24" s="62"/>
      <c r="AK24" s="62"/>
      <c r="AL24" s="62"/>
      <c r="AM24" s="62"/>
      <c r="AN24" s="62"/>
      <c r="AO24" s="62"/>
      <c r="AP24" s="62"/>
      <c r="AQ24" s="62"/>
      <c r="AR24" s="62"/>
      <c r="AS24" s="63"/>
      <c r="AT24" s="62"/>
      <c r="AU24" s="62"/>
      <c r="AV24" s="62"/>
      <c r="AW24" s="62"/>
      <c r="AX24" s="62"/>
      <c r="AY24" s="62"/>
      <c r="AZ24" s="62"/>
      <c r="BA24" s="62"/>
      <c r="BB24" s="62"/>
    </row>
  </sheetData>
  <mergeCells count="5">
    <mergeCell ref="AJ3:AR3"/>
    <mergeCell ref="AT3:BB3"/>
    <mergeCell ref="N3:V3"/>
    <mergeCell ref="D3:L3"/>
    <mergeCell ref="X3:AH3"/>
  </mergeCells>
  <phoneticPr fontId="31" type="noConversion"/>
  <conditionalFormatting sqref="BV4">
    <cfRule type="colorScale" priority="2">
      <colorScale>
        <cfvo type="min"/>
        <cfvo type="percentile" val="50"/>
        <cfvo type="max"/>
        <color rgb="FF63BE7B"/>
        <color rgb="FFFFEB84"/>
        <color rgb="FFF8696B"/>
      </colorScale>
    </cfRule>
  </conditionalFormatting>
  <conditionalFormatting sqref="BV5:BV10">
    <cfRule type="colorScale" priority="21">
      <colorScale>
        <cfvo type="min"/>
        <cfvo type="percentile" val="50"/>
        <cfvo type="max"/>
        <color rgb="FF63BE7B"/>
        <color rgb="FFFFEB84"/>
        <color rgb="FFF8696B"/>
      </colorScale>
    </cfRule>
  </conditionalFormatting>
  <pageMargins left="0.74803149606299213" right="0.74803149606299213" top="0.98425196850393704" bottom="0.98425196850393704" header="0.51181102362204722" footer="0.51181102362204722"/>
  <pageSetup paperSize="9" scale="91" orientation="landscape" horizontalDpi="1200" verticalDpi="1200" r:id="rId1"/>
  <headerFooter alignWithMargins="0">
    <oddHeader>&amp;R3J-CONSULT sa</oddHeader>
    <oddFooter>&amp;L&amp;F&amp;R&amp;A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3E276-2305-480C-AA12-CFAEAE59315E}">
  <sheetPr codeName="Feuil5">
    <tabColor rgb="FF00B050"/>
    <pageSetUpPr fitToPage="1"/>
  </sheetPr>
  <dimension ref="A1:AI24"/>
  <sheetViews>
    <sheetView zoomScale="85" zoomScaleNormal="85" workbookViewId="0">
      <pane xSplit="1" ySplit="4" topLeftCell="B5" activePane="bottomRight" state="frozen"/>
      <selection pane="topRight" activeCell="B1" sqref="B1"/>
      <selection pane="bottomLeft" activeCell="A5" sqref="A5"/>
      <selection pane="bottomRight" activeCell="E49" sqref="E49"/>
    </sheetView>
  </sheetViews>
  <sheetFormatPr baseColWidth="10" defaultColWidth="9.140625" defaultRowHeight="15" outlineLevelCol="1" x14ac:dyDescent="0.25"/>
  <cols>
    <col min="1" max="1" width="11.85546875" customWidth="1"/>
    <col min="2" max="2" width="28.85546875" bestFit="1" customWidth="1"/>
    <col min="3" max="3" width="9.7109375" bestFit="1" customWidth="1"/>
    <col min="4" max="4" width="26.42578125" customWidth="1"/>
    <col min="5" max="5" width="35.140625" customWidth="1"/>
    <col min="6" max="6" width="17.140625" customWidth="1" outlineLevel="1"/>
    <col min="7" max="7" width="17.28515625" customWidth="1" outlineLevel="1"/>
    <col min="8" max="8" width="17.85546875" customWidth="1" outlineLevel="1"/>
    <col min="9" max="9" width="17" customWidth="1" outlineLevel="1"/>
    <col min="10" max="10" width="18" customWidth="1"/>
    <col min="11" max="11" width="17.5703125" customWidth="1" outlineLevel="1"/>
    <col min="12" max="13" width="19" customWidth="1" outlineLevel="1"/>
    <col min="14" max="14" width="10.140625" customWidth="1" outlineLevel="1"/>
    <col min="15" max="19" width="9.140625" customWidth="1"/>
    <col min="20" max="20" width="9.140625" style="30" customWidth="1"/>
    <col min="21" max="25" width="9.140625" customWidth="1"/>
    <col min="26" max="33" width="11.28515625" bestFit="1" customWidth="1"/>
    <col min="34" max="34" width="9.140625" customWidth="1"/>
    <col min="35" max="35" width="14.28515625" bestFit="1" customWidth="1"/>
    <col min="36" max="36" width="9.140625" customWidth="1"/>
  </cols>
  <sheetData>
    <row r="1" spans="1:35" ht="28.5" x14ac:dyDescent="0.25">
      <c r="A1" s="182" t="s">
        <v>104</v>
      </c>
      <c r="B1" s="183"/>
      <c r="C1" s="183"/>
      <c r="D1" s="183"/>
      <c r="E1" s="104"/>
      <c r="F1" s="29"/>
      <c r="G1" s="29"/>
      <c r="H1" s="29"/>
      <c r="I1" s="29"/>
    </row>
    <row r="2" spans="1:35" ht="15.75" x14ac:dyDescent="0.25">
      <c r="A2" s="31"/>
      <c r="B2" s="31"/>
      <c r="J2" s="32">
        <f>SUM(J5:J225)</f>
        <v>0</v>
      </c>
      <c r="O2" s="32">
        <f>SUM(O5:O225)</f>
        <v>0</v>
      </c>
      <c r="T2" s="32"/>
      <c r="W2" s="33"/>
      <c r="X2" s="33"/>
      <c r="AI2" s="33"/>
    </row>
    <row r="3" spans="1:35" ht="15.75" x14ac:dyDescent="0.25">
      <c r="A3" s="31"/>
      <c r="B3" s="31"/>
      <c r="F3" s="245" t="s">
        <v>105</v>
      </c>
      <c r="G3" s="245"/>
      <c r="H3" s="245"/>
      <c r="I3" s="245"/>
      <c r="J3" s="245"/>
      <c r="K3" s="245"/>
      <c r="L3" s="245"/>
      <c r="M3" s="245"/>
      <c r="N3" s="245"/>
      <c r="O3" s="245"/>
      <c r="P3" s="245"/>
      <c r="Q3" s="245"/>
      <c r="R3" s="245"/>
      <c r="T3" s="32"/>
      <c r="W3" s="246" t="s">
        <v>106</v>
      </c>
      <c r="X3" s="246"/>
      <c r="Z3" s="243" t="s">
        <v>215</v>
      </c>
      <c r="AA3" s="244"/>
      <c r="AB3" s="244"/>
      <c r="AC3" s="244"/>
      <c r="AD3" s="244"/>
      <c r="AE3" s="244"/>
      <c r="AF3" s="244"/>
      <c r="AG3" s="244"/>
      <c r="AH3" s="244"/>
    </row>
    <row r="4" spans="1:35" ht="30" x14ac:dyDescent="0.25">
      <c r="A4" s="34" t="s">
        <v>107</v>
      </c>
      <c r="B4" s="34" t="s">
        <v>108</v>
      </c>
      <c r="C4" s="34" t="s">
        <v>109</v>
      </c>
      <c r="D4" s="34" t="s">
        <v>110</v>
      </c>
      <c r="E4" s="36" t="s">
        <v>111</v>
      </c>
      <c r="F4" s="36" t="s">
        <v>112</v>
      </c>
      <c r="G4" s="36" t="s">
        <v>113</v>
      </c>
      <c r="H4" s="37" t="s">
        <v>114</v>
      </c>
      <c r="I4" s="37" t="s">
        <v>115</v>
      </c>
      <c r="J4" s="37" t="s">
        <v>116</v>
      </c>
      <c r="K4" s="37" t="s">
        <v>117</v>
      </c>
      <c r="L4" s="37" t="s">
        <v>118</v>
      </c>
      <c r="M4" s="37" t="s">
        <v>119</v>
      </c>
      <c r="N4" s="37" t="s">
        <v>120</v>
      </c>
      <c r="O4" s="37" t="s">
        <v>121</v>
      </c>
      <c r="P4" s="36" t="s">
        <v>122</v>
      </c>
      <c r="Q4" s="38" t="s">
        <v>123</v>
      </c>
      <c r="R4" s="39" t="s">
        <v>124</v>
      </c>
      <c r="S4" s="34" t="s">
        <v>125</v>
      </c>
      <c r="T4" s="34" t="s">
        <v>126</v>
      </c>
      <c r="U4" s="40" t="s">
        <v>127</v>
      </c>
      <c r="V4" s="41" t="s">
        <v>128</v>
      </c>
      <c r="W4" s="37" t="s">
        <v>129</v>
      </c>
      <c r="X4" s="37" t="s">
        <v>130</v>
      </c>
      <c r="Y4" s="35" t="s">
        <v>131</v>
      </c>
      <c r="Z4" s="35">
        <f>VecteursIN!D3</f>
        <v>2024</v>
      </c>
      <c r="AA4" s="35">
        <f>VecteursIN!E3</f>
        <v>2025</v>
      </c>
      <c r="AB4" s="35">
        <f>VecteursIN!F3</f>
        <v>2026</v>
      </c>
      <c r="AC4" s="35">
        <f>VecteursIN!G3</f>
        <v>2027</v>
      </c>
      <c r="AD4" s="35">
        <f>VecteursIN!H3</f>
        <v>2028</v>
      </c>
      <c r="AE4" s="35">
        <f>VecteursIN!I3</f>
        <v>2029</v>
      </c>
      <c r="AF4" s="35">
        <f>VecteursIN!J3</f>
        <v>2030</v>
      </c>
      <c r="AG4" s="35">
        <f>VecteursIN!K3</f>
        <v>2031</v>
      </c>
      <c r="AH4" s="35" t="s">
        <v>132</v>
      </c>
      <c r="AI4" s="35" t="s">
        <v>133</v>
      </c>
    </row>
    <row r="5" spans="1:35" x14ac:dyDescent="0.25">
      <c r="A5" s="133" t="str" cm="1">
        <f t="array" ref="A5">'Entête '!$C$8:$C$8</f>
        <v>Entite_test (liste déroulante)</v>
      </c>
      <c r="B5" s="42" t="str" cm="1">
        <f t="array" ref="B5">'Entête '!$C$14:$C$14</f>
        <v>Communauté (liste déroulante)</v>
      </c>
      <c r="C5" s="49">
        <v>1</v>
      </c>
      <c r="D5" s="44"/>
      <c r="E5" s="44" t="s">
        <v>164</v>
      </c>
      <c r="F5" s="45"/>
      <c r="G5" s="45"/>
      <c r="H5" s="45"/>
      <c r="I5" s="45"/>
      <c r="J5" s="46">
        <f t="shared" ref="J5:J24" si="0">SUM(F5:H5)</f>
        <v>0</v>
      </c>
      <c r="K5" s="45"/>
      <c r="L5" s="45"/>
      <c r="M5" s="43">
        <f t="shared" ref="M5:M24" si="1">SUM(K5:L5)</f>
        <v>0</v>
      </c>
      <c r="N5" s="45"/>
      <c r="O5" s="43">
        <f t="shared" ref="O5:O24" si="2">SUM(M5:N5)</f>
        <v>0</v>
      </c>
      <c r="P5" s="47"/>
      <c r="Q5" s="48">
        <f>IFERROR(J5/HLOOKUP('Entête '!$D$6,Résultats_Indices!$C$10:$K$11,2),0)</f>
        <v>0</v>
      </c>
      <c r="R5" s="117">
        <f>IFERROR(-I5/(HLOOKUP('Entête '!$D$6,Résultats_Indices!$C$10:$K$11,2)),0)</f>
        <v>0</v>
      </c>
      <c r="S5" s="49" t="s">
        <v>141</v>
      </c>
      <c r="T5" s="47"/>
      <c r="U5" s="45"/>
      <c r="V5" s="50"/>
      <c r="W5" s="163">
        <v>1</v>
      </c>
      <c r="X5" s="163"/>
      <c r="Y5" s="51">
        <v>2030</v>
      </c>
      <c r="Z5" s="87"/>
      <c r="AA5" s="87"/>
      <c r="AB5" s="87"/>
      <c r="AC5" s="87"/>
      <c r="AD5" s="87"/>
      <c r="AE5" s="87"/>
      <c r="AF5" s="87"/>
      <c r="AG5" s="87"/>
      <c r="AH5" s="155">
        <f>SUM(Z5:AG5)</f>
        <v>0</v>
      </c>
      <c r="AI5" s="52">
        <f t="shared" ref="AI5:AI24" si="3">IF(OR(W5=1,X5=1),1,0)</f>
        <v>1</v>
      </c>
    </row>
    <row r="6" spans="1:35" x14ac:dyDescent="0.25">
      <c r="A6" s="133" t="str" cm="1">
        <f t="array" ref="A6">'Entête '!$C$8:$C$8</f>
        <v>Entite_test (liste déroulante)</v>
      </c>
      <c r="B6" s="42" t="str" cm="1">
        <f t="array" ref="B6">'Entête '!$C$14:$C$14</f>
        <v>Communauté (liste déroulante)</v>
      </c>
      <c r="C6" s="49">
        <v>2</v>
      </c>
      <c r="D6" s="44"/>
      <c r="E6" s="44" t="s">
        <v>164</v>
      </c>
      <c r="F6" s="45"/>
      <c r="G6" s="45"/>
      <c r="H6" s="45"/>
      <c r="I6" s="45"/>
      <c r="J6" s="46">
        <f t="shared" si="0"/>
        <v>0</v>
      </c>
      <c r="K6" s="45"/>
      <c r="L6" s="45"/>
      <c r="M6" s="43">
        <f t="shared" si="1"/>
        <v>0</v>
      </c>
      <c r="N6" s="45"/>
      <c r="O6" s="43">
        <f t="shared" si="2"/>
        <v>0</v>
      </c>
      <c r="P6" s="47"/>
      <c r="Q6" s="48">
        <f>IFERROR(J6/HLOOKUP('Entête '!$D$6,Résultats_Indices!$C$10:$K$11,2),0)</f>
        <v>0</v>
      </c>
      <c r="R6" s="117">
        <f>IFERROR(-I6/(HLOOKUP('Entête '!$D$6,Résultats_Indices!$C$10:$K$11,2)),0)</f>
        <v>0</v>
      </c>
      <c r="S6" s="49" t="s">
        <v>257</v>
      </c>
      <c r="T6" s="47"/>
      <c r="U6" s="45"/>
      <c r="V6" s="50"/>
      <c r="W6" s="163"/>
      <c r="X6" s="163">
        <v>1</v>
      </c>
      <c r="Y6" s="51">
        <v>2030</v>
      </c>
      <c r="Z6" s="87"/>
      <c r="AA6" s="87"/>
      <c r="AB6" s="87"/>
      <c r="AC6" s="87"/>
      <c r="AD6" s="87"/>
      <c r="AE6" s="87"/>
      <c r="AF6" s="87"/>
      <c r="AG6" s="87"/>
      <c r="AH6" s="155">
        <f t="shared" ref="AH6:AH24" si="4">SUM(Z6:AG6)</f>
        <v>0</v>
      </c>
      <c r="AI6" s="52">
        <f t="shared" si="3"/>
        <v>1</v>
      </c>
    </row>
    <row r="7" spans="1:35" x14ac:dyDescent="0.25">
      <c r="A7" s="133" t="str" cm="1">
        <f t="array" ref="A7">'Entête '!$C$8:$C$8</f>
        <v>Entite_test (liste déroulante)</v>
      </c>
      <c r="B7" s="42" t="str" cm="1">
        <f t="array" ref="B7">'Entête '!$C$14:$C$14</f>
        <v>Communauté (liste déroulante)</v>
      </c>
      <c r="C7" s="49">
        <v>3</v>
      </c>
      <c r="D7" s="44"/>
      <c r="E7" s="44" t="s">
        <v>164</v>
      </c>
      <c r="F7" s="45"/>
      <c r="G7" s="45"/>
      <c r="H7" s="45"/>
      <c r="I7" s="45"/>
      <c r="J7" s="46">
        <f t="shared" si="0"/>
        <v>0</v>
      </c>
      <c r="K7" s="45"/>
      <c r="L7" s="45"/>
      <c r="M7" s="43">
        <f t="shared" si="1"/>
        <v>0</v>
      </c>
      <c r="N7" s="45"/>
      <c r="O7" s="43">
        <f t="shared" si="2"/>
        <v>0</v>
      </c>
      <c r="P7" s="47"/>
      <c r="Q7" s="48">
        <f>IFERROR(J7/HLOOKUP('Entête '!$D$6,Résultats_Indices!$C$10:$K$11,2),0)</f>
        <v>0</v>
      </c>
      <c r="R7" s="117">
        <f>IFERROR(-I7/(HLOOKUP('Entête '!$D$6,Résultats_Indices!$C$10:$K$11,2)),0)</f>
        <v>0</v>
      </c>
      <c r="S7" s="49" t="s">
        <v>137</v>
      </c>
      <c r="T7" s="47"/>
      <c r="U7" s="45"/>
      <c r="V7" s="50"/>
      <c r="W7" s="163"/>
      <c r="X7" s="163"/>
      <c r="Y7" s="51">
        <v>2030</v>
      </c>
      <c r="Z7" s="87"/>
      <c r="AA7" s="87"/>
      <c r="AB7" s="87"/>
      <c r="AC7" s="87"/>
      <c r="AD7" s="87"/>
      <c r="AE7" s="87"/>
      <c r="AF7" s="87"/>
      <c r="AG7" s="87"/>
      <c r="AH7" s="155">
        <f t="shared" si="4"/>
        <v>0</v>
      </c>
      <c r="AI7" s="52">
        <f t="shared" si="3"/>
        <v>0</v>
      </c>
    </row>
    <row r="8" spans="1:35" x14ac:dyDescent="0.25">
      <c r="A8" s="133" t="str" cm="1">
        <f t="array" ref="A8">'Entête '!$C$8:$C$8</f>
        <v>Entite_test (liste déroulante)</v>
      </c>
      <c r="B8" s="42" t="str" cm="1">
        <f t="array" ref="B8">'Entête '!$C$14:$C$14</f>
        <v>Communauté (liste déroulante)</v>
      </c>
      <c r="C8" s="49">
        <v>4</v>
      </c>
      <c r="D8" s="44"/>
      <c r="E8" s="44" t="s">
        <v>164</v>
      </c>
      <c r="F8" s="45"/>
      <c r="G8" s="45"/>
      <c r="H8" s="45"/>
      <c r="I8" s="45"/>
      <c r="J8" s="46">
        <f t="shared" si="0"/>
        <v>0</v>
      </c>
      <c r="K8" s="45"/>
      <c r="L8" s="45"/>
      <c r="M8" s="43">
        <f t="shared" si="1"/>
        <v>0</v>
      </c>
      <c r="N8" s="45"/>
      <c r="O8" s="43">
        <f t="shared" si="2"/>
        <v>0</v>
      </c>
      <c r="P8" s="47"/>
      <c r="Q8" s="48">
        <f>IFERROR(J8/HLOOKUP('Entête '!$D$6,Résultats_Indices!$C$10:$K$11,2),0)</f>
        <v>0</v>
      </c>
      <c r="R8" s="117">
        <f>IFERROR(-I8/(HLOOKUP('Entête '!$D$6,Résultats_Indices!$C$10:$K$11,2)),0)</f>
        <v>0</v>
      </c>
      <c r="S8" s="49" t="s">
        <v>258</v>
      </c>
      <c r="T8" s="47"/>
      <c r="U8" s="45"/>
      <c r="V8" s="50"/>
      <c r="W8" s="163"/>
      <c r="X8" s="163"/>
      <c r="Y8" s="51">
        <v>2030</v>
      </c>
      <c r="Z8" s="87"/>
      <c r="AA8" s="87"/>
      <c r="AB8" s="87"/>
      <c r="AC8" s="87"/>
      <c r="AD8" s="87"/>
      <c r="AE8" s="87"/>
      <c r="AF8" s="87"/>
      <c r="AG8" s="87"/>
      <c r="AH8" s="155">
        <f t="shared" si="4"/>
        <v>0</v>
      </c>
      <c r="AI8" s="52">
        <f t="shared" si="3"/>
        <v>0</v>
      </c>
    </row>
    <row r="9" spans="1:35" x14ac:dyDescent="0.25">
      <c r="A9" s="133" t="str" cm="1">
        <f t="array" ref="A9">'Entête '!$C$8:$C$8</f>
        <v>Entite_test (liste déroulante)</v>
      </c>
      <c r="B9" s="42" t="str" cm="1">
        <f t="array" ref="B9">'Entête '!$C$14:$C$14</f>
        <v>Communauté (liste déroulante)</v>
      </c>
      <c r="C9" s="49">
        <v>5</v>
      </c>
      <c r="D9" s="44"/>
      <c r="E9" s="44" t="s">
        <v>164</v>
      </c>
      <c r="F9" s="45"/>
      <c r="G9" s="45"/>
      <c r="H9" s="45"/>
      <c r="I9" s="45"/>
      <c r="J9" s="46">
        <f t="shared" si="0"/>
        <v>0</v>
      </c>
      <c r="K9" s="45"/>
      <c r="L9" s="45"/>
      <c r="M9" s="43">
        <f t="shared" si="1"/>
        <v>0</v>
      </c>
      <c r="N9" s="45"/>
      <c r="O9" s="43">
        <f t="shared" si="2"/>
        <v>0</v>
      </c>
      <c r="P9" s="47"/>
      <c r="Q9" s="48">
        <f>IFERROR(J9/HLOOKUP('Entête '!$D$6,Résultats_Indices!$C$10:$K$11,2),0)</f>
        <v>0</v>
      </c>
      <c r="R9" s="117">
        <f>IFERROR(-I9/(HLOOKUP('Entête '!$D$6,Résultats_Indices!$C$10:$K$11,2)),0)</f>
        <v>0</v>
      </c>
      <c r="S9" s="49" t="s">
        <v>141</v>
      </c>
      <c r="T9" s="47"/>
      <c r="U9" s="45"/>
      <c r="V9" s="50"/>
      <c r="W9" s="163"/>
      <c r="X9" s="163"/>
      <c r="Y9" s="51">
        <v>2030</v>
      </c>
      <c r="Z9" s="87"/>
      <c r="AA9" s="87"/>
      <c r="AB9" s="87"/>
      <c r="AC9" s="87"/>
      <c r="AD9" s="87"/>
      <c r="AE9" s="87"/>
      <c r="AF9" s="87"/>
      <c r="AG9" s="87"/>
      <c r="AH9" s="155">
        <f t="shared" si="4"/>
        <v>0</v>
      </c>
      <c r="AI9" s="52">
        <f t="shared" si="3"/>
        <v>0</v>
      </c>
    </row>
    <row r="10" spans="1:35" x14ac:dyDescent="0.25">
      <c r="A10" s="133" t="str" cm="1">
        <f t="array" ref="A10">'Entête '!$C$8:$C$8</f>
        <v>Entite_test (liste déroulante)</v>
      </c>
      <c r="B10" s="42" t="str" cm="1">
        <f t="array" ref="B10">'Entête '!$C$14:$C$14</f>
        <v>Communauté (liste déroulante)</v>
      </c>
      <c r="C10" s="49">
        <v>6</v>
      </c>
      <c r="D10" s="44"/>
      <c r="E10" s="44" t="s">
        <v>164</v>
      </c>
      <c r="F10" s="45"/>
      <c r="G10" s="45"/>
      <c r="H10" s="45"/>
      <c r="I10" s="45"/>
      <c r="J10" s="46">
        <f t="shared" si="0"/>
        <v>0</v>
      </c>
      <c r="K10" s="45"/>
      <c r="L10" s="45"/>
      <c r="M10" s="43">
        <f t="shared" si="1"/>
        <v>0</v>
      </c>
      <c r="N10" s="45"/>
      <c r="O10" s="43">
        <f t="shared" si="2"/>
        <v>0</v>
      </c>
      <c r="P10" s="47"/>
      <c r="Q10" s="48">
        <f>IFERROR(J10/HLOOKUP('Entête '!$D$6,Résultats_Indices!$C$10:$K$11,2),0)</f>
        <v>0</v>
      </c>
      <c r="R10" s="117">
        <f>IFERROR(-I10/(HLOOKUP('Entête '!$D$6,Résultats_Indices!$C$10:$K$11,2)),0)</f>
        <v>0</v>
      </c>
      <c r="S10" s="49" t="s">
        <v>141</v>
      </c>
      <c r="T10" s="47"/>
      <c r="U10" s="45"/>
      <c r="V10" s="50"/>
      <c r="W10" s="163"/>
      <c r="X10" s="163"/>
      <c r="Y10" s="51">
        <v>2030</v>
      </c>
      <c r="Z10" s="87"/>
      <c r="AA10" s="87"/>
      <c r="AB10" s="87"/>
      <c r="AC10" s="87"/>
      <c r="AD10" s="87"/>
      <c r="AE10" s="87"/>
      <c r="AF10" s="87"/>
      <c r="AG10" s="87"/>
      <c r="AH10" s="155">
        <f t="shared" si="4"/>
        <v>0</v>
      </c>
      <c r="AI10" s="52">
        <f t="shared" si="3"/>
        <v>0</v>
      </c>
    </row>
    <row r="11" spans="1:35" x14ac:dyDescent="0.25">
      <c r="A11" s="133" t="str" cm="1">
        <f t="array" ref="A11">'Entête '!$C$8:$C$8</f>
        <v>Entite_test (liste déroulante)</v>
      </c>
      <c r="B11" s="42" t="str" cm="1">
        <f t="array" ref="B11">'Entête '!$C$14:$C$14</f>
        <v>Communauté (liste déroulante)</v>
      </c>
      <c r="C11" s="49">
        <v>7</v>
      </c>
      <c r="D11" s="44"/>
      <c r="E11" s="44" t="s">
        <v>164</v>
      </c>
      <c r="F11" s="45"/>
      <c r="G11" s="45"/>
      <c r="H11" s="45"/>
      <c r="I11" s="45"/>
      <c r="J11" s="46">
        <f t="shared" si="0"/>
        <v>0</v>
      </c>
      <c r="K11" s="45"/>
      <c r="L11" s="45"/>
      <c r="M11" s="43">
        <f t="shared" si="1"/>
        <v>0</v>
      </c>
      <c r="N11" s="45"/>
      <c r="O11" s="43">
        <f t="shared" si="2"/>
        <v>0</v>
      </c>
      <c r="P11" s="47"/>
      <c r="Q11" s="48">
        <f>IFERROR(J11/HLOOKUP('Entête '!$D$6,Résultats_Indices!$C$10:$K$11,2),0)</f>
        <v>0</v>
      </c>
      <c r="R11" s="117">
        <f>IFERROR(-I11/(HLOOKUP('Entête '!$D$6,Résultats_Indices!$C$10:$K$11,2)),0)</f>
        <v>0</v>
      </c>
      <c r="S11" s="49" t="s">
        <v>141</v>
      </c>
      <c r="T11" s="47"/>
      <c r="U11" s="45"/>
      <c r="V11" s="50"/>
      <c r="W11" s="163"/>
      <c r="X11" s="163"/>
      <c r="Y11" s="51">
        <v>2030</v>
      </c>
      <c r="Z11" s="87"/>
      <c r="AA11" s="87"/>
      <c r="AB11" s="87"/>
      <c r="AC11" s="87"/>
      <c r="AD11" s="87"/>
      <c r="AE11" s="87"/>
      <c r="AF11" s="87"/>
      <c r="AG11" s="87"/>
      <c r="AH11" s="155">
        <f t="shared" si="4"/>
        <v>0</v>
      </c>
      <c r="AI11" s="52">
        <f t="shared" si="3"/>
        <v>0</v>
      </c>
    </row>
    <row r="12" spans="1:35" x14ac:dyDescent="0.25">
      <c r="A12" s="133" t="str" cm="1">
        <f t="array" ref="A12">'Entête '!$C$8:$C$8</f>
        <v>Entite_test (liste déroulante)</v>
      </c>
      <c r="B12" s="42" t="str" cm="1">
        <f t="array" ref="B12">'Entête '!$C$14:$C$14</f>
        <v>Communauté (liste déroulante)</v>
      </c>
      <c r="C12" s="49">
        <v>8</v>
      </c>
      <c r="D12" s="44"/>
      <c r="E12" s="44" t="s">
        <v>164</v>
      </c>
      <c r="F12" s="45"/>
      <c r="G12" s="45"/>
      <c r="H12" s="45"/>
      <c r="I12" s="45"/>
      <c r="J12" s="46">
        <f t="shared" si="0"/>
        <v>0</v>
      </c>
      <c r="K12" s="45"/>
      <c r="L12" s="45"/>
      <c r="M12" s="43">
        <f t="shared" si="1"/>
        <v>0</v>
      </c>
      <c r="N12" s="45"/>
      <c r="O12" s="43">
        <f t="shared" si="2"/>
        <v>0</v>
      </c>
      <c r="P12" s="47"/>
      <c r="Q12" s="48">
        <f>IFERROR(J12/HLOOKUP('Entête '!$D$6,Résultats_Indices!$C$10:$K$11,2),0)</f>
        <v>0</v>
      </c>
      <c r="R12" s="117">
        <f>IFERROR(-I12/(HLOOKUP('Entête '!$D$6,Résultats_Indices!$C$10:$K$11,2)),0)</f>
        <v>0</v>
      </c>
      <c r="S12" s="49" t="s">
        <v>141</v>
      </c>
      <c r="T12" s="47"/>
      <c r="U12" s="45"/>
      <c r="V12" s="50"/>
      <c r="W12" s="163"/>
      <c r="X12" s="163"/>
      <c r="Y12" s="51">
        <v>2030</v>
      </c>
      <c r="Z12" s="87"/>
      <c r="AA12" s="87"/>
      <c r="AB12" s="87"/>
      <c r="AC12" s="87"/>
      <c r="AD12" s="87"/>
      <c r="AE12" s="87"/>
      <c r="AF12" s="87"/>
      <c r="AG12" s="87"/>
      <c r="AH12" s="155">
        <f t="shared" si="4"/>
        <v>0</v>
      </c>
      <c r="AI12" s="52">
        <f t="shared" si="3"/>
        <v>0</v>
      </c>
    </row>
    <row r="13" spans="1:35" x14ac:dyDescent="0.25">
      <c r="A13" s="133" t="str" cm="1">
        <f t="array" ref="A13">'Entête '!$C$8:$C$8</f>
        <v>Entite_test (liste déroulante)</v>
      </c>
      <c r="B13" s="42" t="str" cm="1">
        <f t="array" ref="B13">'Entête '!$C$14:$C$14</f>
        <v>Communauté (liste déroulante)</v>
      </c>
      <c r="C13" s="49">
        <v>9</v>
      </c>
      <c r="D13" s="44"/>
      <c r="E13" s="44" t="s">
        <v>164</v>
      </c>
      <c r="F13" s="45"/>
      <c r="G13" s="45"/>
      <c r="H13" s="45"/>
      <c r="I13" s="45"/>
      <c r="J13" s="46">
        <f t="shared" si="0"/>
        <v>0</v>
      </c>
      <c r="K13" s="45"/>
      <c r="L13" s="45"/>
      <c r="M13" s="43">
        <f t="shared" si="1"/>
        <v>0</v>
      </c>
      <c r="N13" s="45"/>
      <c r="O13" s="43">
        <f t="shared" si="2"/>
        <v>0</v>
      </c>
      <c r="P13" s="47"/>
      <c r="Q13" s="48">
        <f>IFERROR(J13/HLOOKUP('Entête '!$D$6,Résultats_Indices!$C$10:$K$11,2),0)</f>
        <v>0</v>
      </c>
      <c r="R13" s="117">
        <f>IFERROR(-I13/(HLOOKUP('Entête '!$D$6,Résultats_Indices!$C$10:$K$11,2)),0)</f>
        <v>0</v>
      </c>
      <c r="S13" s="49" t="s">
        <v>141</v>
      </c>
      <c r="T13" s="47"/>
      <c r="U13" s="45"/>
      <c r="V13" s="50"/>
      <c r="W13" s="163"/>
      <c r="X13" s="163"/>
      <c r="Y13" s="51">
        <v>2030</v>
      </c>
      <c r="Z13" s="87"/>
      <c r="AA13" s="87"/>
      <c r="AB13" s="87"/>
      <c r="AC13" s="87"/>
      <c r="AD13" s="87"/>
      <c r="AE13" s="87"/>
      <c r="AF13" s="87"/>
      <c r="AG13" s="87"/>
      <c r="AH13" s="155">
        <f t="shared" si="4"/>
        <v>0</v>
      </c>
      <c r="AI13" s="52">
        <f t="shared" si="3"/>
        <v>0</v>
      </c>
    </row>
    <row r="14" spans="1:35" x14ac:dyDescent="0.25">
      <c r="A14" s="133" t="str" cm="1">
        <f t="array" ref="A14">'Entête '!$C$8:$C$8</f>
        <v>Entite_test (liste déroulante)</v>
      </c>
      <c r="B14" s="42" t="str" cm="1">
        <f t="array" ref="B14">'Entête '!$C$14:$C$14</f>
        <v>Communauté (liste déroulante)</v>
      </c>
      <c r="C14" s="49">
        <v>10</v>
      </c>
      <c r="D14" s="44"/>
      <c r="E14" s="44" t="s">
        <v>164</v>
      </c>
      <c r="F14" s="45"/>
      <c r="G14" s="45"/>
      <c r="H14" s="45"/>
      <c r="I14" s="45"/>
      <c r="J14" s="46">
        <f t="shared" si="0"/>
        <v>0</v>
      </c>
      <c r="K14" s="45"/>
      <c r="L14" s="45"/>
      <c r="M14" s="43">
        <f t="shared" si="1"/>
        <v>0</v>
      </c>
      <c r="N14" s="45"/>
      <c r="O14" s="43">
        <f t="shared" si="2"/>
        <v>0</v>
      </c>
      <c r="P14" s="47"/>
      <c r="Q14" s="48">
        <f>IFERROR(J14/HLOOKUP('Entête '!$D$6,Résultats_Indices!$C$10:$K$11,2),0)</f>
        <v>0</v>
      </c>
      <c r="R14" s="117">
        <f>IFERROR(-I14/(HLOOKUP('Entête '!$D$6,Résultats_Indices!$C$10:$K$11,2)),0)</f>
        <v>0</v>
      </c>
      <c r="S14" s="49" t="s">
        <v>141</v>
      </c>
      <c r="T14" s="47"/>
      <c r="U14" s="45"/>
      <c r="V14" s="50"/>
      <c r="W14" s="163"/>
      <c r="X14" s="163"/>
      <c r="Y14" s="51">
        <v>2030</v>
      </c>
      <c r="Z14" s="87"/>
      <c r="AA14" s="87"/>
      <c r="AB14" s="87"/>
      <c r="AC14" s="87"/>
      <c r="AD14" s="87"/>
      <c r="AE14" s="87"/>
      <c r="AF14" s="87"/>
      <c r="AG14" s="87"/>
      <c r="AH14" s="155">
        <f t="shared" si="4"/>
        <v>0</v>
      </c>
      <c r="AI14" s="52">
        <f t="shared" si="3"/>
        <v>0</v>
      </c>
    </row>
    <row r="15" spans="1:35" x14ac:dyDescent="0.25">
      <c r="A15" s="133" t="str" cm="1">
        <f t="array" ref="A15">'Entête '!$C$8:$C$8</f>
        <v>Entite_test (liste déroulante)</v>
      </c>
      <c r="B15" s="42" t="str" cm="1">
        <f t="array" ref="B15">'Entête '!$C$14:$C$14</f>
        <v>Communauté (liste déroulante)</v>
      </c>
      <c r="C15" s="49">
        <v>11</v>
      </c>
      <c r="D15" s="44"/>
      <c r="E15" s="44" t="s">
        <v>164</v>
      </c>
      <c r="F15" s="45"/>
      <c r="G15" s="45"/>
      <c r="H15" s="45"/>
      <c r="I15" s="45"/>
      <c r="J15" s="46">
        <f t="shared" si="0"/>
        <v>0</v>
      </c>
      <c r="K15" s="45"/>
      <c r="L15" s="45"/>
      <c r="M15" s="43">
        <f t="shared" si="1"/>
        <v>0</v>
      </c>
      <c r="N15" s="45"/>
      <c r="O15" s="43">
        <f t="shared" si="2"/>
        <v>0</v>
      </c>
      <c r="P15" s="47"/>
      <c r="Q15" s="48">
        <f>IFERROR(J15/HLOOKUP('Entête '!$D$6,Résultats_Indices!$C$10:$K$11,2),0)</f>
        <v>0</v>
      </c>
      <c r="R15" s="117">
        <f>IFERROR(-I15/(HLOOKUP('Entête '!$D$6,Résultats_Indices!$C$10:$K$11,2)),0)</f>
        <v>0</v>
      </c>
      <c r="S15" s="49" t="s">
        <v>141</v>
      </c>
      <c r="T15" s="47"/>
      <c r="U15" s="45"/>
      <c r="V15" s="50"/>
      <c r="W15" s="163"/>
      <c r="X15" s="163"/>
      <c r="Y15" s="51">
        <v>2030</v>
      </c>
      <c r="Z15" s="87"/>
      <c r="AA15" s="87"/>
      <c r="AB15" s="87"/>
      <c r="AC15" s="87"/>
      <c r="AD15" s="87"/>
      <c r="AE15" s="87"/>
      <c r="AF15" s="87"/>
      <c r="AG15" s="87"/>
      <c r="AH15" s="155">
        <f t="shared" si="4"/>
        <v>0</v>
      </c>
      <c r="AI15" s="52">
        <f t="shared" si="3"/>
        <v>0</v>
      </c>
    </row>
    <row r="16" spans="1:35" x14ac:dyDescent="0.25">
      <c r="A16" s="133" t="str" cm="1">
        <f t="array" ref="A16">'Entête '!$C$8:$C$8</f>
        <v>Entite_test (liste déroulante)</v>
      </c>
      <c r="B16" s="42" t="str" cm="1">
        <f t="array" ref="B16">'Entête '!$C$14:$C$14</f>
        <v>Communauté (liste déroulante)</v>
      </c>
      <c r="C16" s="49">
        <v>12</v>
      </c>
      <c r="D16" s="44"/>
      <c r="E16" s="44" t="s">
        <v>164</v>
      </c>
      <c r="F16" s="45"/>
      <c r="G16" s="45"/>
      <c r="H16" s="45"/>
      <c r="I16" s="45"/>
      <c r="J16" s="46">
        <f t="shared" si="0"/>
        <v>0</v>
      </c>
      <c r="K16" s="45"/>
      <c r="L16" s="45"/>
      <c r="M16" s="43">
        <f t="shared" si="1"/>
        <v>0</v>
      </c>
      <c r="N16" s="45"/>
      <c r="O16" s="43">
        <f t="shared" si="2"/>
        <v>0</v>
      </c>
      <c r="P16" s="47"/>
      <c r="Q16" s="48">
        <f>IFERROR(J16/HLOOKUP('Entête '!$D$6,Résultats_Indices!$C$10:$K$11,2),0)</f>
        <v>0</v>
      </c>
      <c r="R16" s="117">
        <f>IFERROR(-I16/(HLOOKUP('Entête '!$D$6,Résultats_Indices!$C$10:$K$11,2)),0)</f>
        <v>0</v>
      </c>
      <c r="S16" s="49" t="s">
        <v>141</v>
      </c>
      <c r="T16" s="47"/>
      <c r="U16" s="45"/>
      <c r="V16" s="50"/>
      <c r="W16" s="163"/>
      <c r="X16" s="163"/>
      <c r="Y16" s="51">
        <v>2030</v>
      </c>
      <c r="Z16" s="87"/>
      <c r="AA16" s="87"/>
      <c r="AB16" s="87"/>
      <c r="AC16" s="87"/>
      <c r="AD16" s="87"/>
      <c r="AE16" s="87"/>
      <c r="AF16" s="87"/>
      <c r="AG16" s="87"/>
      <c r="AH16" s="155">
        <f t="shared" si="4"/>
        <v>0</v>
      </c>
      <c r="AI16" s="52">
        <f t="shared" si="3"/>
        <v>0</v>
      </c>
    </row>
    <row r="17" spans="1:35" x14ac:dyDescent="0.25">
      <c r="A17" s="133" t="str" cm="1">
        <f t="array" ref="A17">'Entête '!$C$8:$C$8</f>
        <v>Entite_test (liste déroulante)</v>
      </c>
      <c r="B17" s="42" t="str" cm="1">
        <f t="array" ref="B17">'Entête '!$C$14:$C$14</f>
        <v>Communauté (liste déroulante)</v>
      </c>
      <c r="C17" s="49">
        <v>13</v>
      </c>
      <c r="D17" s="44"/>
      <c r="E17" s="44" t="s">
        <v>164</v>
      </c>
      <c r="F17" s="45"/>
      <c r="G17" s="45"/>
      <c r="H17" s="45"/>
      <c r="I17" s="45"/>
      <c r="J17" s="46">
        <f t="shared" si="0"/>
        <v>0</v>
      </c>
      <c r="K17" s="45"/>
      <c r="L17" s="45"/>
      <c r="M17" s="43">
        <f t="shared" si="1"/>
        <v>0</v>
      </c>
      <c r="N17" s="45"/>
      <c r="O17" s="43">
        <f t="shared" si="2"/>
        <v>0</v>
      </c>
      <c r="P17" s="47"/>
      <c r="Q17" s="48">
        <f>IFERROR(J17/HLOOKUP('Entête '!$D$6,Résultats_Indices!$C$10:$K$11,2),0)</f>
        <v>0</v>
      </c>
      <c r="R17" s="117">
        <f>IFERROR(-I17/(HLOOKUP('Entête '!$D$6,Résultats_Indices!$C$10:$K$11,2)),0)</f>
        <v>0</v>
      </c>
      <c r="S17" s="49" t="s">
        <v>141</v>
      </c>
      <c r="T17" s="47"/>
      <c r="U17" s="45"/>
      <c r="V17" s="50"/>
      <c r="W17" s="163"/>
      <c r="X17" s="163"/>
      <c r="Y17" s="51">
        <v>2030</v>
      </c>
      <c r="Z17" s="87"/>
      <c r="AA17" s="87"/>
      <c r="AB17" s="87"/>
      <c r="AC17" s="87"/>
      <c r="AD17" s="87"/>
      <c r="AE17" s="87"/>
      <c r="AF17" s="87"/>
      <c r="AG17" s="87"/>
      <c r="AH17" s="155">
        <f t="shared" si="4"/>
        <v>0</v>
      </c>
      <c r="AI17" s="52">
        <f t="shared" si="3"/>
        <v>0</v>
      </c>
    </row>
    <row r="18" spans="1:35" x14ac:dyDescent="0.25">
      <c r="A18" s="133" t="str" cm="1">
        <f t="array" ref="A18">'Entête '!$C$8:$C$8</f>
        <v>Entite_test (liste déroulante)</v>
      </c>
      <c r="B18" s="42" t="str" cm="1">
        <f t="array" ref="B18">'Entête '!$C$14:$C$14</f>
        <v>Communauté (liste déroulante)</v>
      </c>
      <c r="C18" s="49">
        <v>14</v>
      </c>
      <c r="D18" s="44"/>
      <c r="E18" s="44" t="s">
        <v>164</v>
      </c>
      <c r="F18" s="45"/>
      <c r="G18" s="45"/>
      <c r="H18" s="45"/>
      <c r="I18" s="45"/>
      <c r="J18" s="46">
        <f t="shared" si="0"/>
        <v>0</v>
      </c>
      <c r="K18" s="45"/>
      <c r="L18" s="45"/>
      <c r="M18" s="43">
        <f t="shared" si="1"/>
        <v>0</v>
      </c>
      <c r="N18" s="45"/>
      <c r="O18" s="43">
        <f t="shared" si="2"/>
        <v>0</v>
      </c>
      <c r="P18" s="47"/>
      <c r="Q18" s="48">
        <f>IFERROR(J18/HLOOKUP('Entête '!$D$6,Résultats_Indices!$C$10:$K$11,2),0)</f>
        <v>0</v>
      </c>
      <c r="R18" s="117">
        <f>IFERROR(-I18/(HLOOKUP('Entête '!$D$6,Résultats_Indices!$C$10:$K$11,2)),0)</f>
        <v>0</v>
      </c>
      <c r="S18" s="49" t="s">
        <v>141</v>
      </c>
      <c r="T18" s="47"/>
      <c r="U18" s="45"/>
      <c r="V18" s="50"/>
      <c r="W18" s="163"/>
      <c r="X18" s="163"/>
      <c r="Y18" s="51">
        <v>2030</v>
      </c>
      <c r="Z18" s="87"/>
      <c r="AA18" s="87"/>
      <c r="AB18" s="87"/>
      <c r="AC18" s="87"/>
      <c r="AD18" s="87"/>
      <c r="AE18" s="87"/>
      <c r="AF18" s="87"/>
      <c r="AG18" s="87"/>
      <c r="AH18" s="155">
        <f t="shared" si="4"/>
        <v>0</v>
      </c>
      <c r="AI18" s="52">
        <f t="shared" si="3"/>
        <v>0</v>
      </c>
    </row>
    <row r="19" spans="1:35" x14ac:dyDescent="0.25">
      <c r="A19" s="133" t="str" cm="1">
        <f t="array" ref="A19">'Entête '!$C$8:$C$8</f>
        <v>Entite_test (liste déroulante)</v>
      </c>
      <c r="B19" s="42" t="str" cm="1">
        <f t="array" ref="B19">'Entête '!$C$14:$C$14</f>
        <v>Communauté (liste déroulante)</v>
      </c>
      <c r="C19" s="49">
        <v>15</v>
      </c>
      <c r="D19" s="44"/>
      <c r="E19" s="44" t="s">
        <v>164</v>
      </c>
      <c r="F19" s="45"/>
      <c r="G19" s="45"/>
      <c r="H19" s="45"/>
      <c r="I19" s="45"/>
      <c r="J19" s="46">
        <f t="shared" si="0"/>
        <v>0</v>
      </c>
      <c r="K19" s="45"/>
      <c r="L19" s="45"/>
      <c r="M19" s="43">
        <f t="shared" si="1"/>
        <v>0</v>
      </c>
      <c r="N19" s="45"/>
      <c r="O19" s="43">
        <f t="shared" si="2"/>
        <v>0</v>
      </c>
      <c r="P19" s="47"/>
      <c r="Q19" s="48">
        <f>IFERROR(J19/HLOOKUP('Entête '!$D$6,Résultats_Indices!$C$10:$K$11,2),0)</f>
        <v>0</v>
      </c>
      <c r="R19" s="117">
        <f>IFERROR(-I19/(HLOOKUP('Entête '!$D$6,Résultats_Indices!$C$10:$K$11,2)),0)</f>
        <v>0</v>
      </c>
      <c r="S19" s="49" t="s">
        <v>141</v>
      </c>
      <c r="T19" s="47"/>
      <c r="U19" s="45"/>
      <c r="V19" s="50"/>
      <c r="W19" s="163"/>
      <c r="X19" s="163"/>
      <c r="Y19" s="51">
        <v>2030</v>
      </c>
      <c r="Z19" s="87"/>
      <c r="AA19" s="87"/>
      <c r="AB19" s="87"/>
      <c r="AC19" s="87"/>
      <c r="AD19" s="87"/>
      <c r="AE19" s="87"/>
      <c r="AF19" s="87"/>
      <c r="AG19" s="87"/>
      <c r="AH19" s="155">
        <f t="shared" si="4"/>
        <v>0</v>
      </c>
      <c r="AI19" s="52">
        <f t="shared" si="3"/>
        <v>0</v>
      </c>
    </row>
    <row r="20" spans="1:35" x14ac:dyDescent="0.25">
      <c r="A20" s="133" t="str" cm="1">
        <f t="array" ref="A20">'Entête '!$C$8:$C$8</f>
        <v>Entite_test (liste déroulante)</v>
      </c>
      <c r="B20" s="42" t="str" cm="1">
        <f t="array" ref="B20">'Entête '!$C$14:$C$14</f>
        <v>Communauté (liste déroulante)</v>
      </c>
      <c r="C20" s="49">
        <v>16</v>
      </c>
      <c r="D20" s="44"/>
      <c r="E20" s="44" t="s">
        <v>164</v>
      </c>
      <c r="F20" s="45"/>
      <c r="G20" s="45"/>
      <c r="H20" s="45"/>
      <c r="I20" s="45"/>
      <c r="J20" s="46">
        <f t="shared" si="0"/>
        <v>0</v>
      </c>
      <c r="K20" s="45"/>
      <c r="L20" s="45"/>
      <c r="M20" s="43">
        <f t="shared" si="1"/>
        <v>0</v>
      </c>
      <c r="N20" s="45"/>
      <c r="O20" s="43">
        <f t="shared" si="2"/>
        <v>0</v>
      </c>
      <c r="P20" s="47"/>
      <c r="Q20" s="48">
        <f>IFERROR(J20/HLOOKUP('Entête '!$D$6,Résultats_Indices!$C$10:$K$11,2),0)</f>
        <v>0</v>
      </c>
      <c r="R20" s="117">
        <f>IFERROR(-I20/(HLOOKUP('Entête '!$D$6,Résultats_Indices!$C$10:$K$11,2)),0)</f>
        <v>0</v>
      </c>
      <c r="S20" s="49" t="s">
        <v>141</v>
      </c>
      <c r="T20" s="47"/>
      <c r="U20" s="45"/>
      <c r="V20" s="50"/>
      <c r="W20" s="163"/>
      <c r="X20" s="163"/>
      <c r="Y20" s="51">
        <v>2030</v>
      </c>
      <c r="Z20" s="87"/>
      <c r="AA20" s="87"/>
      <c r="AB20" s="87"/>
      <c r="AC20" s="87"/>
      <c r="AD20" s="87"/>
      <c r="AE20" s="87"/>
      <c r="AF20" s="87"/>
      <c r="AG20" s="87"/>
      <c r="AH20" s="155">
        <f t="shared" si="4"/>
        <v>0</v>
      </c>
      <c r="AI20" s="52">
        <f t="shared" si="3"/>
        <v>0</v>
      </c>
    </row>
    <row r="21" spans="1:35" x14ac:dyDescent="0.25">
      <c r="A21" s="133" t="str" cm="1">
        <f t="array" ref="A21">'Entête '!$C$8:$C$8</f>
        <v>Entite_test (liste déroulante)</v>
      </c>
      <c r="B21" s="42" t="str" cm="1">
        <f t="array" ref="B21">'Entête '!$C$14:$C$14</f>
        <v>Communauté (liste déroulante)</v>
      </c>
      <c r="C21" s="49">
        <v>17</v>
      </c>
      <c r="D21" s="44"/>
      <c r="E21" s="44" t="s">
        <v>164</v>
      </c>
      <c r="F21" s="45"/>
      <c r="G21" s="45"/>
      <c r="H21" s="45"/>
      <c r="I21" s="45"/>
      <c r="J21" s="46">
        <f t="shared" si="0"/>
        <v>0</v>
      </c>
      <c r="K21" s="45"/>
      <c r="L21" s="45"/>
      <c r="M21" s="43">
        <f t="shared" si="1"/>
        <v>0</v>
      </c>
      <c r="N21" s="45"/>
      <c r="O21" s="43">
        <f t="shared" si="2"/>
        <v>0</v>
      </c>
      <c r="P21" s="47"/>
      <c r="Q21" s="48">
        <f>IFERROR(J21/HLOOKUP('Entête '!$D$6,Résultats_Indices!$C$10:$K$11,2),0)</f>
        <v>0</v>
      </c>
      <c r="R21" s="117">
        <f>IFERROR(-I21/(HLOOKUP('Entête '!$D$6,Résultats_Indices!$C$10:$K$11,2)),0)</f>
        <v>0</v>
      </c>
      <c r="S21" s="49" t="s">
        <v>141</v>
      </c>
      <c r="T21" s="47"/>
      <c r="U21" s="45"/>
      <c r="V21" s="50"/>
      <c r="W21" s="163"/>
      <c r="X21" s="163"/>
      <c r="Y21" s="51">
        <v>2030</v>
      </c>
      <c r="Z21" s="87"/>
      <c r="AA21" s="87"/>
      <c r="AB21" s="87"/>
      <c r="AC21" s="87"/>
      <c r="AD21" s="87"/>
      <c r="AE21" s="87"/>
      <c r="AF21" s="87"/>
      <c r="AG21" s="87"/>
      <c r="AH21" s="155">
        <f t="shared" si="4"/>
        <v>0</v>
      </c>
      <c r="AI21" s="52">
        <f t="shared" si="3"/>
        <v>0</v>
      </c>
    </row>
    <row r="22" spans="1:35" x14ac:dyDescent="0.25">
      <c r="A22" s="133" t="str" cm="1">
        <f t="array" ref="A22">'Entête '!$C$8:$C$8</f>
        <v>Entite_test (liste déroulante)</v>
      </c>
      <c r="B22" s="42" t="str" cm="1">
        <f t="array" ref="B22">'Entête '!$C$14:$C$14</f>
        <v>Communauté (liste déroulante)</v>
      </c>
      <c r="C22" s="49">
        <v>18</v>
      </c>
      <c r="D22" s="44"/>
      <c r="E22" s="44" t="s">
        <v>164</v>
      </c>
      <c r="F22" s="45"/>
      <c r="G22" s="45"/>
      <c r="H22" s="45"/>
      <c r="I22" s="45"/>
      <c r="J22" s="46">
        <f t="shared" si="0"/>
        <v>0</v>
      </c>
      <c r="K22" s="45"/>
      <c r="L22" s="45"/>
      <c r="M22" s="43">
        <f t="shared" si="1"/>
        <v>0</v>
      </c>
      <c r="N22" s="45"/>
      <c r="O22" s="43">
        <f t="shared" si="2"/>
        <v>0</v>
      </c>
      <c r="P22" s="47"/>
      <c r="Q22" s="48">
        <f>IFERROR(J22/HLOOKUP('Entête '!$D$6,Résultats_Indices!$C$10:$K$11,2),0)</f>
        <v>0</v>
      </c>
      <c r="R22" s="117">
        <f>IFERROR(-I22/(HLOOKUP('Entête '!$D$6,Résultats_Indices!$C$10:$K$11,2)),0)</f>
        <v>0</v>
      </c>
      <c r="S22" s="49" t="s">
        <v>141</v>
      </c>
      <c r="T22" s="47"/>
      <c r="U22" s="45"/>
      <c r="V22" s="50"/>
      <c r="W22" s="163"/>
      <c r="X22" s="163"/>
      <c r="Y22" s="51">
        <v>2030</v>
      </c>
      <c r="Z22" s="87"/>
      <c r="AA22" s="87"/>
      <c r="AB22" s="87"/>
      <c r="AC22" s="87"/>
      <c r="AD22" s="87"/>
      <c r="AE22" s="87"/>
      <c r="AF22" s="87"/>
      <c r="AG22" s="87"/>
      <c r="AH22" s="155">
        <f t="shared" si="4"/>
        <v>0</v>
      </c>
      <c r="AI22" s="52">
        <f t="shared" si="3"/>
        <v>0</v>
      </c>
    </row>
    <row r="23" spans="1:35" x14ac:dyDescent="0.25">
      <c r="A23" s="133" t="str" cm="1">
        <f t="array" ref="A23">'Entête '!$C$8:$C$8</f>
        <v>Entite_test (liste déroulante)</v>
      </c>
      <c r="B23" s="42" t="str" cm="1">
        <f t="array" ref="B23">'Entête '!$C$14:$C$14</f>
        <v>Communauté (liste déroulante)</v>
      </c>
      <c r="C23" s="49">
        <v>19</v>
      </c>
      <c r="D23" s="44"/>
      <c r="E23" s="44" t="s">
        <v>164</v>
      </c>
      <c r="F23" s="45"/>
      <c r="G23" s="45"/>
      <c r="H23" s="45"/>
      <c r="I23" s="45"/>
      <c r="J23" s="46">
        <f t="shared" si="0"/>
        <v>0</v>
      </c>
      <c r="K23" s="45"/>
      <c r="L23" s="45"/>
      <c r="M23" s="43">
        <f t="shared" si="1"/>
        <v>0</v>
      </c>
      <c r="N23" s="45"/>
      <c r="O23" s="43">
        <f t="shared" si="2"/>
        <v>0</v>
      </c>
      <c r="P23" s="47"/>
      <c r="Q23" s="48">
        <f>IFERROR(J23/HLOOKUP('Entête '!$D$6,Résultats_Indices!$C$10:$K$11,2),0)</f>
        <v>0</v>
      </c>
      <c r="R23" s="117">
        <f>IFERROR(-I23/(HLOOKUP('Entête '!$D$6,Résultats_Indices!$C$10:$K$11,2)),0)</f>
        <v>0</v>
      </c>
      <c r="S23" s="49" t="s">
        <v>258</v>
      </c>
      <c r="T23" s="47"/>
      <c r="U23" s="45"/>
      <c r="V23" s="50"/>
      <c r="W23" s="163"/>
      <c r="X23" s="163"/>
      <c r="Y23" s="51">
        <v>2040</v>
      </c>
      <c r="Z23" s="87"/>
      <c r="AA23" s="87"/>
      <c r="AB23" s="87"/>
      <c r="AC23" s="87"/>
      <c r="AD23" s="87"/>
      <c r="AE23" s="87"/>
      <c r="AF23" s="87"/>
      <c r="AG23" s="87"/>
      <c r="AH23" s="155">
        <f t="shared" si="4"/>
        <v>0</v>
      </c>
      <c r="AI23" s="52">
        <f t="shared" si="3"/>
        <v>0</v>
      </c>
    </row>
    <row r="24" spans="1:35" s="146" customFormat="1" x14ac:dyDescent="0.25">
      <c r="A24" s="133" t="str" cm="1">
        <f t="array" ref="A24">'Entête '!$C$8:$C$8</f>
        <v>Entite_test (liste déroulante)</v>
      </c>
      <c r="B24" s="42" t="str" cm="1">
        <f t="array" ref="B24">'Entête '!$C$14:$C$14</f>
        <v>Communauté (liste déroulante)</v>
      </c>
      <c r="C24" s="49">
        <v>20</v>
      </c>
      <c r="D24" s="141"/>
      <c r="E24" s="44" t="s">
        <v>164</v>
      </c>
      <c r="F24" s="142"/>
      <c r="G24" s="142"/>
      <c r="H24" s="142"/>
      <c r="I24" s="142"/>
      <c r="J24" s="46">
        <f t="shared" si="0"/>
        <v>0</v>
      </c>
      <c r="K24" s="142"/>
      <c r="L24" s="142"/>
      <c r="M24" s="43">
        <f t="shared" si="1"/>
        <v>0</v>
      </c>
      <c r="N24" s="142"/>
      <c r="O24" s="43">
        <f t="shared" si="2"/>
        <v>0</v>
      </c>
      <c r="P24" s="143"/>
      <c r="Q24" s="48">
        <f>IFERROR(J24/HLOOKUP('Entête '!$D$6,Résultats_Indices!$C$10:$K$11,2),0)</f>
        <v>0</v>
      </c>
      <c r="R24" s="117">
        <f>IFERROR(-I24/(HLOOKUP('Entête '!$D$6,Résultats_Indices!$C$10:$K$11,2)),0)</f>
        <v>0</v>
      </c>
      <c r="S24" s="49" t="s">
        <v>258</v>
      </c>
      <c r="T24" s="143"/>
      <c r="U24" s="142"/>
      <c r="V24" s="144"/>
      <c r="W24" s="163"/>
      <c r="X24" s="163"/>
      <c r="Y24" s="51">
        <v>2050</v>
      </c>
      <c r="Z24" s="145"/>
      <c r="AA24" s="145"/>
      <c r="AB24" s="145"/>
      <c r="AC24" s="145"/>
      <c r="AD24" s="145"/>
      <c r="AE24" s="145"/>
      <c r="AF24" s="145"/>
      <c r="AG24" s="145"/>
      <c r="AH24" s="155">
        <f t="shared" si="4"/>
        <v>0</v>
      </c>
      <c r="AI24" s="52">
        <f t="shared" si="3"/>
        <v>0</v>
      </c>
    </row>
  </sheetData>
  <autoFilter ref="A4:AI24" xr:uid="{00000000-0001-0000-0400-000000000000}">
    <sortState xmlns:xlrd2="http://schemas.microsoft.com/office/spreadsheetml/2017/richdata2" ref="A5:AI24">
      <sortCondition descending="1" ref="Z4:Z24"/>
    </sortState>
  </autoFilter>
  <mergeCells count="3">
    <mergeCell ref="Z3:AH3"/>
    <mergeCell ref="F3:R3"/>
    <mergeCell ref="W3:X3"/>
  </mergeCells>
  <phoneticPr fontId="31" type="noConversion"/>
  <dataValidations count="2">
    <dataValidation type="list" allowBlank="1" showInputMessage="1" showErrorMessage="1" sqref="S5:S24" xr:uid="{0CFEA8F5-15B6-4653-A6C3-737EF4861A01}">
      <formula1>"R,A,B,Z"</formula1>
    </dataValidation>
    <dataValidation type="list" allowBlank="1" showInputMessage="1" showErrorMessage="1" sqref="Y5:Y24" xr:uid="{8BAC2853-0194-4F05-905B-05264FD11B00}">
      <formula1>"2030,2040,2050"</formula1>
    </dataValidation>
  </dataValidations>
  <pageMargins left="0.70866141732283472" right="0.70866141732283472" top="0.74803149606299213" bottom="0.74803149606299213" header="0.31496062992125984" footer="0.31496062992125984"/>
  <pageSetup paperSize="9" scale="20" fitToHeight="2" orientation="landscape" r:id="rId1"/>
  <headerFooter>
    <oddFooter>&amp;L&amp;F&amp;C&amp;D&amp;R&amp;A</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E1D033-3AD9-463A-8D94-067A63585DE5}">
          <x14:formula1>
            <xm:f>Paramètres!$K$3:$K$19</xm:f>
          </x14:formula1>
          <xm:sqref>E5:E24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FD36-CDF5-4B44-A3A3-F8C4185F6EEF}">
  <sheetPr codeName="Feuil6"/>
  <dimension ref="A1:AK37"/>
  <sheetViews>
    <sheetView workbookViewId="0">
      <selection activeCell="C4" sqref="C4:K5"/>
    </sheetView>
  </sheetViews>
  <sheetFormatPr baseColWidth="10" defaultColWidth="11.42578125" defaultRowHeight="15" x14ac:dyDescent="0.25"/>
  <cols>
    <col min="2" max="2" width="24.7109375" bestFit="1" customWidth="1"/>
    <col min="3" max="3" width="15.28515625" bestFit="1" customWidth="1"/>
    <col min="4" max="4" width="11" bestFit="1" customWidth="1"/>
    <col min="5" max="5" width="9.42578125" bestFit="1" customWidth="1"/>
    <col min="6" max="10" width="9.42578125" customWidth="1"/>
    <col min="11" max="11" width="9.42578125" bestFit="1" customWidth="1"/>
    <col min="12" max="12" width="7.5703125" customWidth="1"/>
    <col min="13" max="13" width="4.7109375" bestFit="1" customWidth="1"/>
    <col min="14" max="14" width="5.5703125" bestFit="1" customWidth="1"/>
    <col min="15" max="15" width="4.42578125" bestFit="1" customWidth="1"/>
    <col min="16" max="20" width="4.42578125" customWidth="1"/>
    <col min="21" max="21" width="4.42578125" bestFit="1" customWidth="1"/>
    <col min="22" max="22" width="3.28515625" customWidth="1"/>
    <col min="23" max="23" width="4.7109375" bestFit="1" customWidth="1"/>
    <col min="24" max="24" width="5.5703125" bestFit="1" customWidth="1"/>
    <col min="25" max="25" width="4.42578125" bestFit="1" customWidth="1"/>
    <col min="26" max="30" width="4.42578125" customWidth="1"/>
    <col min="31" max="31" width="4.42578125" bestFit="1" customWidth="1"/>
    <col min="32" max="32" width="5.42578125" customWidth="1"/>
    <col min="33" max="33" width="10.28515625" bestFit="1" customWidth="1"/>
    <col min="34" max="34" width="7" bestFit="1" customWidth="1"/>
    <col min="35" max="35" width="13.42578125" bestFit="1" customWidth="1"/>
    <col min="36" max="36" width="10.5703125" bestFit="1" customWidth="1"/>
    <col min="37" max="37" width="8.28515625" bestFit="1" customWidth="1"/>
    <col min="38" max="38" width="2.85546875" customWidth="1"/>
    <col min="40" max="40" width="8.7109375" bestFit="1" customWidth="1"/>
    <col min="41" max="41" width="4.85546875" bestFit="1" customWidth="1"/>
    <col min="42" max="42" width="5.5703125" bestFit="1" customWidth="1"/>
    <col min="43" max="44" width="4.85546875" bestFit="1" customWidth="1"/>
  </cols>
  <sheetData>
    <row r="1" spans="1:37" ht="21" x14ac:dyDescent="0.35">
      <c r="A1" s="85" t="s">
        <v>142</v>
      </c>
      <c r="B1" s="84"/>
    </row>
    <row r="3" spans="1:37" x14ac:dyDescent="0.25">
      <c r="B3" s="98" t="s">
        <v>152</v>
      </c>
      <c r="C3" s="94">
        <f t="shared" ref="C3:K3" si="0">C$10</f>
        <v>2023</v>
      </c>
      <c r="D3" s="94">
        <f t="shared" si="0"/>
        <v>2024</v>
      </c>
      <c r="E3" s="94">
        <f t="shared" si="0"/>
        <v>2025</v>
      </c>
      <c r="F3" s="94">
        <f t="shared" si="0"/>
        <v>2026</v>
      </c>
      <c r="G3" s="94">
        <f t="shared" si="0"/>
        <v>2027</v>
      </c>
      <c r="H3" s="94">
        <f t="shared" si="0"/>
        <v>2028</v>
      </c>
      <c r="I3" s="94">
        <f t="shared" si="0"/>
        <v>2029</v>
      </c>
      <c r="J3" s="94">
        <f t="shared" si="0"/>
        <v>2030</v>
      </c>
      <c r="K3" s="94">
        <f t="shared" si="0"/>
        <v>2031</v>
      </c>
      <c r="AG3" s="95"/>
      <c r="AH3" s="95"/>
      <c r="AI3" s="95"/>
      <c r="AJ3" s="95"/>
      <c r="AK3" s="95"/>
    </row>
    <row r="4" spans="1:37" x14ac:dyDescent="0.25">
      <c r="B4" s="98" t="s">
        <v>46</v>
      </c>
      <c r="C4" s="79">
        <f t="shared" ref="C4:K4" si="1">C13</f>
        <v>0</v>
      </c>
      <c r="D4" s="79">
        <f t="shared" si="1"/>
        <v>0</v>
      </c>
      <c r="E4" s="79">
        <f t="shared" si="1"/>
        <v>0</v>
      </c>
      <c r="F4" s="79">
        <f t="shared" si="1"/>
        <v>0</v>
      </c>
      <c r="G4" s="79">
        <f t="shared" si="1"/>
        <v>0</v>
      </c>
      <c r="H4" s="79">
        <f t="shared" si="1"/>
        <v>0</v>
      </c>
      <c r="I4" s="79">
        <f t="shared" si="1"/>
        <v>0</v>
      </c>
      <c r="J4" s="79">
        <f t="shared" si="1"/>
        <v>0</v>
      </c>
      <c r="K4" s="79">
        <f t="shared" si="1"/>
        <v>0</v>
      </c>
      <c r="AG4" s="95"/>
      <c r="AH4" s="95"/>
      <c r="AI4" s="95"/>
      <c r="AJ4" s="95"/>
      <c r="AK4" s="95"/>
    </row>
    <row r="5" spans="1:37" x14ac:dyDescent="0.25">
      <c r="B5" s="98" t="s">
        <v>223</v>
      </c>
      <c r="C5" s="79">
        <f t="shared" ref="C5:K5" si="2">C17</f>
        <v>0</v>
      </c>
      <c r="D5" s="79">
        <f t="shared" si="2"/>
        <v>0</v>
      </c>
      <c r="E5" s="79">
        <f t="shared" si="2"/>
        <v>0</v>
      </c>
      <c r="F5" s="79">
        <f t="shared" si="2"/>
        <v>0</v>
      </c>
      <c r="G5" s="79">
        <f t="shared" si="2"/>
        <v>0</v>
      </c>
      <c r="H5" s="79">
        <f t="shared" si="2"/>
        <v>0</v>
      </c>
      <c r="I5" s="79">
        <f t="shared" si="2"/>
        <v>0</v>
      </c>
      <c r="J5" s="79">
        <f t="shared" si="2"/>
        <v>0</v>
      </c>
      <c r="K5" s="79">
        <f t="shared" si="2"/>
        <v>0</v>
      </c>
      <c r="AG5" s="95"/>
      <c r="AH5" s="95"/>
      <c r="AI5" s="95"/>
      <c r="AJ5" s="95"/>
      <c r="AK5" s="95"/>
    </row>
    <row r="6" spans="1:37" x14ac:dyDescent="0.25">
      <c r="B6" s="98" t="s">
        <v>232</v>
      </c>
      <c r="C6" s="103" t="str">
        <f>IFERROR(C20/C11*1000,"")</f>
        <v/>
      </c>
      <c r="D6" s="103" t="str">
        <f>IFERROR(D20/D11*1000,"")</f>
        <v/>
      </c>
      <c r="E6" s="103" t="str">
        <f t="shared" ref="E6:K6" si="3">IFERROR(E20/E11*1000,"")</f>
        <v/>
      </c>
      <c r="F6" s="103" t="str">
        <f t="shared" si="3"/>
        <v/>
      </c>
      <c r="G6" s="103" t="str">
        <f t="shared" si="3"/>
        <v/>
      </c>
      <c r="H6" s="103" t="str">
        <f t="shared" si="3"/>
        <v/>
      </c>
      <c r="I6" s="103" t="str">
        <f t="shared" si="3"/>
        <v/>
      </c>
      <c r="J6" s="103" t="str">
        <f t="shared" si="3"/>
        <v/>
      </c>
      <c r="K6" s="103" t="str">
        <f t="shared" si="3"/>
        <v/>
      </c>
      <c r="AG6" s="95"/>
      <c r="AH6" s="95"/>
      <c r="AI6" s="95"/>
      <c r="AJ6" s="95"/>
      <c r="AK6" s="95"/>
    </row>
    <row r="7" spans="1:37" x14ac:dyDescent="0.25">
      <c r="B7" s="98" t="s">
        <v>153</v>
      </c>
      <c r="C7" s="103" t="str">
        <f>IFERROR((C20-VecteursIN!M6)/C11*1000,"")</f>
        <v/>
      </c>
      <c r="D7" s="103" t="str">
        <f>IFERROR((D20-VecteursIN!N6)/D11*1000,"")</f>
        <v/>
      </c>
      <c r="E7" s="103" t="str">
        <f>IFERROR((E20-VecteursIN!O6)/E11*1000,"")</f>
        <v/>
      </c>
      <c r="F7" s="103" t="str">
        <f>IFERROR((F20-VecteursIN!P6)/F11*1000,"")</f>
        <v/>
      </c>
      <c r="G7" s="103" t="str">
        <f>IFERROR((G20-VecteursIN!Q6)/G11*1000,"")</f>
        <v/>
      </c>
      <c r="H7" s="103" t="str">
        <f>IFERROR((H20-VecteursIN!R6)/H11*1000,"")</f>
        <v/>
      </c>
      <c r="I7" s="103" t="str">
        <f>IFERROR((I20-VecteursIN!S6)/I11*1000,"")</f>
        <v/>
      </c>
      <c r="J7" s="103" t="str">
        <f>IFERROR((J20-VecteursIN!T6)/J11*1000,"")</f>
        <v/>
      </c>
      <c r="K7" s="103" t="str">
        <f>IFERROR((K20-VecteursIN!U6)/K11*1000,"")</f>
        <v/>
      </c>
      <c r="AG7" s="95"/>
      <c r="AH7" s="95"/>
      <c r="AI7" s="95"/>
      <c r="AJ7" s="95"/>
      <c r="AK7" s="95"/>
    </row>
    <row r="8" spans="1:37" x14ac:dyDescent="0.25">
      <c r="B8" s="98" t="s">
        <v>51</v>
      </c>
      <c r="C8" s="79">
        <f>IFERROR(VecteursIN!C7/C11,0)</f>
        <v>0</v>
      </c>
      <c r="D8" s="79">
        <f>IFERROR(VecteursIN!D7/D11,0)</f>
        <v>0</v>
      </c>
      <c r="E8" s="79">
        <f>IFERROR(VecteursIN!E7/E11,0)</f>
        <v>0</v>
      </c>
      <c r="F8" s="79">
        <f>IFERROR(VecteursIN!F7/F11,0)</f>
        <v>0</v>
      </c>
      <c r="G8" s="79">
        <f>IFERROR(VecteursIN!G7/G11,0)</f>
        <v>0</v>
      </c>
      <c r="H8" s="79">
        <f>IFERROR(VecteursIN!H7/H11,0)</f>
        <v>0</v>
      </c>
      <c r="I8" s="79">
        <f>IFERROR(VecteursIN!I7/I11,0)</f>
        <v>0</v>
      </c>
      <c r="J8" s="79">
        <f>IFERROR(VecteursIN!J7/J11,0)</f>
        <v>0</v>
      </c>
      <c r="K8" s="79">
        <f>IFERROR(VecteursIN!K7/K11,0)</f>
        <v>0</v>
      </c>
      <c r="AG8" s="95"/>
      <c r="AH8" s="95"/>
      <c r="AI8" s="95"/>
      <c r="AJ8" s="95"/>
      <c r="AK8" s="95"/>
    </row>
    <row r="9" spans="1:37" x14ac:dyDescent="0.25">
      <c r="B9" s="57"/>
      <c r="C9" s="86"/>
      <c r="AG9" s="95"/>
      <c r="AH9" s="95"/>
      <c r="AI9" s="95"/>
      <c r="AJ9" s="95"/>
      <c r="AK9" s="95"/>
    </row>
    <row r="10" spans="1:37" x14ac:dyDescent="0.25">
      <c r="B10" s="101" t="s">
        <v>224</v>
      </c>
      <c r="C10" s="93">
        <f>Résultats_Pistes!D13</f>
        <v>2023</v>
      </c>
      <c r="D10" s="93">
        <f>Résultats_Pistes!E13</f>
        <v>2024</v>
      </c>
      <c r="E10" s="93">
        <f>Résultats_Pistes!F13</f>
        <v>2025</v>
      </c>
      <c r="F10" s="93">
        <f>Résultats_Pistes!G13</f>
        <v>2026</v>
      </c>
      <c r="G10" s="93">
        <f>Résultats_Pistes!H13</f>
        <v>2027</v>
      </c>
      <c r="H10" s="93">
        <f>Résultats_Pistes!I13</f>
        <v>2028</v>
      </c>
      <c r="I10" s="93">
        <f>Résultats_Pistes!J13</f>
        <v>2029</v>
      </c>
      <c r="J10" s="93">
        <f>Résultats_Pistes!K13</f>
        <v>2030</v>
      </c>
      <c r="K10" s="93">
        <f>Résultats_Pistes!L13</f>
        <v>2031</v>
      </c>
    </row>
    <row r="11" spans="1:37" x14ac:dyDescent="0.25">
      <c r="B11" s="96" t="s">
        <v>54</v>
      </c>
      <c r="C11" s="67">
        <f>SUM(VecteursIN!C4:C8)</f>
        <v>0</v>
      </c>
      <c r="D11" s="67">
        <f>SUM(VecteursIN!D4:D8)</f>
        <v>0</v>
      </c>
      <c r="E11" s="67">
        <f>SUM(VecteursIN!E4:E8)</f>
        <v>0</v>
      </c>
      <c r="F11" s="67">
        <f>SUM(VecteursIN!F4:F8)</f>
        <v>0</v>
      </c>
      <c r="G11" s="67">
        <f>SUM(VecteursIN!G4:G8)</f>
        <v>0</v>
      </c>
      <c r="H11" s="67">
        <f>SUM(VecteursIN!H4:H8)</f>
        <v>0</v>
      </c>
      <c r="I11" s="67">
        <f>SUM(VecteursIN!I4:I8)</f>
        <v>0</v>
      </c>
      <c r="J11" s="67">
        <f>SUM(VecteursIN!J4:J8)</f>
        <v>0</v>
      </c>
      <c r="K11" s="67">
        <f>SUM(VecteursIN!K4:K8)</f>
        <v>0</v>
      </c>
    </row>
    <row r="12" spans="1:37" x14ac:dyDescent="0.25">
      <c r="B12" s="96" t="s">
        <v>143</v>
      </c>
      <c r="C12" s="67">
        <f>SUM(Résultats_Pistes!D14:D33)</f>
        <v>0</v>
      </c>
      <c r="D12" s="67">
        <f>SUM(Résultats_Pistes!E14:E33)</f>
        <v>0</v>
      </c>
      <c r="E12" s="67">
        <f>SUM(Résultats_Pistes!F14:F33)</f>
        <v>0</v>
      </c>
      <c r="F12" s="67">
        <f>SUM(Résultats_Pistes!G14:G33)</f>
        <v>0</v>
      </c>
      <c r="G12" s="67">
        <f>SUM(Résultats_Pistes!H14:H33)</f>
        <v>0</v>
      </c>
      <c r="H12" s="67">
        <f>SUM(Résultats_Pistes!I14:I33)</f>
        <v>0</v>
      </c>
      <c r="I12" s="67">
        <f>SUM(Résultats_Pistes!J14:J33)</f>
        <v>0</v>
      </c>
      <c r="J12" s="67">
        <f>SUM(Résultats_Pistes!K14:K33)</f>
        <v>0</v>
      </c>
      <c r="K12" s="67">
        <f>SUM(Résultats_Pistes!L14:L33)</f>
        <v>0</v>
      </c>
    </row>
    <row r="13" spans="1:37" x14ac:dyDescent="0.25">
      <c r="B13" s="96" t="s">
        <v>46</v>
      </c>
      <c r="C13" s="105">
        <f>IFERROR(C11/C12,0)</f>
        <v>0</v>
      </c>
      <c r="D13" s="105">
        <f>IFERROR(D11/D12,0)</f>
        <v>0</v>
      </c>
      <c r="E13" s="105">
        <f t="shared" ref="E13:K13" si="4">IFERROR(E11/E12,0)</f>
        <v>0</v>
      </c>
      <c r="F13" s="105">
        <f t="shared" si="4"/>
        <v>0</v>
      </c>
      <c r="G13" s="105">
        <f t="shared" si="4"/>
        <v>0</v>
      </c>
      <c r="H13" s="105">
        <f t="shared" si="4"/>
        <v>0</v>
      </c>
      <c r="I13" s="105">
        <f t="shared" si="4"/>
        <v>0</v>
      </c>
      <c r="J13" s="105">
        <f t="shared" si="4"/>
        <v>0</v>
      </c>
      <c r="K13" s="105">
        <f t="shared" si="4"/>
        <v>0</v>
      </c>
    </row>
    <row r="14" spans="1:37" x14ac:dyDescent="0.25">
      <c r="B14" s="96" t="s">
        <v>144</v>
      </c>
      <c r="C14" s="105">
        <f>1-C13</f>
        <v>1</v>
      </c>
      <c r="D14" s="105">
        <f t="shared" ref="D14:K14" si="5">1-D13</f>
        <v>1</v>
      </c>
      <c r="E14" s="105">
        <f t="shared" si="5"/>
        <v>1</v>
      </c>
      <c r="F14" s="105">
        <f t="shared" si="5"/>
        <v>1</v>
      </c>
      <c r="G14" s="105">
        <f t="shared" si="5"/>
        <v>1</v>
      </c>
      <c r="H14" s="105">
        <f t="shared" si="5"/>
        <v>1</v>
      </c>
      <c r="I14" s="105">
        <f t="shared" si="5"/>
        <v>1</v>
      </c>
      <c r="J14" s="105">
        <f t="shared" si="5"/>
        <v>1</v>
      </c>
      <c r="K14" s="105">
        <f t="shared" si="5"/>
        <v>1</v>
      </c>
    </row>
    <row r="15" spans="1:37" x14ac:dyDescent="0.25">
      <c r="B15" s="96" t="s">
        <v>41</v>
      </c>
      <c r="C15" s="171">
        <f>VecteursIN!C10</f>
        <v>0</v>
      </c>
      <c r="D15" s="171">
        <f>VecteursIN!D10</f>
        <v>0</v>
      </c>
      <c r="E15" s="171">
        <f>VecteursIN!E10</f>
        <v>0</v>
      </c>
      <c r="F15" s="171">
        <f>VecteursIN!F10</f>
        <v>0</v>
      </c>
      <c r="G15" s="171">
        <f>VecteursIN!G10</f>
        <v>0</v>
      </c>
      <c r="H15" s="171">
        <f>VecteursIN!H10</f>
        <v>0</v>
      </c>
      <c r="I15" s="171">
        <f>VecteursIN!I10</f>
        <v>0</v>
      </c>
      <c r="J15" s="171">
        <f>VecteursIN!J10</f>
        <v>0</v>
      </c>
      <c r="K15" s="171">
        <f>VecteursIN!K10</f>
        <v>0</v>
      </c>
    </row>
    <row r="16" spans="1:37" x14ac:dyDescent="0.25">
      <c r="B16" s="96" t="s">
        <v>145</v>
      </c>
      <c r="C16" s="67">
        <f t="shared" ref="C16:K16" si="6">C12+C15</f>
        <v>0</v>
      </c>
      <c r="D16" s="67">
        <f t="shared" si="6"/>
        <v>0</v>
      </c>
      <c r="E16" s="67">
        <f t="shared" si="6"/>
        <v>0</v>
      </c>
      <c r="F16" s="67">
        <f t="shared" si="6"/>
        <v>0</v>
      </c>
      <c r="G16" s="67">
        <f t="shared" si="6"/>
        <v>0</v>
      </c>
      <c r="H16" s="67">
        <f t="shared" si="6"/>
        <v>0</v>
      </c>
      <c r="I16" s="67">
        <f t="shared" si="6"/>
        <v>0</v>
      </c>
      <c r="J16" s="67">
        <f t="shared" si="6"/>
        <v>0</v>
      </c>
      <c r="K16" s="67">
        <f t="shared" si="6"/>
        <v>0</v>
      </c>
    </row>
    <row r="17" spans="2:37" x14ac:dyDescent="0.25">
      <c r="B17" s="96" t="s">
        <v>146</v>
      </c>
      <c r="C17" s="105">
        <f>IFERROR(C11/C16,0)</f>
        <v>0</v>
      </c>
      <c r="D17" s="105">
        <f>IFERROR(D11/D16,0)</f>
        <v>0</v>
      </c>
      <c r="E17" s="105">
        <f t="shared" ref="E17:K17" si="7">IFERROR(E11/E16,0)</f>
        <v>0</v>
      </c>
      <c r="F17" s="105">
        <f t="shared" si="7"/>
        <v>0</v>
      </c>
      <c r="G17" s="105">
        <f t="shared" si="7"/>
        <v>0</v>
      </c>
      <c r="H17" s="105">
        <f t="shared" si="7"/>
        <v>0</v>
      </c>
      <c r="I17" s="105">
        <f t="shared" si="7"/>
        <v>0</v>
      </c>
      <c r="J17" s="105">
        <f t="shared" si="7"/>
        <v>0</v>
      </c>
      <c r="K17" s="105">
        <f t="shared" si="7"/>
        <v>0</v>
      </c>
    </row>
    <row r="18" spans="2:37" x14ac:dyDescent="0.25">
      <c r="B18" s="97"/>
      <c r="C18" s="86"/>
      <c r="AH18" s="95"/>
      <c r="AI18" s="95"/>
      <c r="AJ18" s="95"/>
      <c r="AK18" s="95"/>
    </row>
    <row r="19" spans="2:37" x14ac:dyDescent="0.25">
      <c r="B19" s="102" t="s">
        <v>225</v>
      </c>
      <c r="C19" s="100">
        <f t="shared" ref="C19:K19" si="8">C$10</f>
        <v>2023</v>
      </c>
      <c r="D19" s="100">
        <f t="shared" si="8"/>
        <v>2024</v>
      </c>
      <c r="E19" s="100">
        <f t="shared" si="8"/>
        <v>2025</v>
      </c>
      <c r="F19" s="100">
        <f t="shared" si="8"/>
        <v>2026</v>
      </c>
      <c r="G19" s="100">
        <f t="shared" si="8"/>
        <v>2027</v>
      </c>
      <c r="H19" s="100">
        <f t="shared" si="8"/>
        <v>2028</v>
      </c>
      <c r="I19" s="100">
        <f t="shared" si="8"/>
        <v>2029</v>
      </c>
      <c r="J19" s="100">
        <f t="shared" si="8"/>
        <v>2030</v>
      </c>
      <c r="K19" s="100">
        <f t="shared" si="8"/>
        <v>2031</v>
      </c>
      <c r="AG19" s="95"/>
      <c r="AH19" s="95"/>
      <c r="AI19" s="95"/>
      <c r="AJ19" s="95"/>
      <c r="AK19" s="95"/>
    </row>
    <row r="20" spans="2:37" x14ac:dyDescent="0.25">
      <c r="B20" s="99" t="s">
        <v>147</v>
      </c>
      <c r="C20" s="67">
        <f>SUM(VecteursIN!M4:M8)</f>
        <v>0</v>
      </c>
      <c r="D20" s="67">
        <f>SUM(VecteursIN!N4:N8)</f>
        <v>0</v>
      </c>
      <c r="E20" s="67">
        <f>SUM(VecteursIN!O4:O8)</f>
        <v>0</v>
      </c>
      <c r="F20" s="67">
        <f>SUM(VecteursIN!P4:P8)</f>
        <v>0</v>
      </c>
      <c r="G20" s="67">
        <f>SUM(VecteursIN!Q4:Q8)</f>
        <v>0</v>
      </c>
      <c r="H20" s="67">
        <f>SUM(VecteursIN!R4:R8)</f>
        <v>0</v>
      </c>
      <c r="I20" s="67">
        <f>SUM(VecteursIN!S4:S8)</f>
        <v>0</v>
      </c>
      <c r="J20" s="67">
        <f>SUM(VecteursIN!T4:T8)</f>
        <v>0</v>
      </c>
      <c r="K20" s="67">
        <f>SUM(VecteursIN!U4:U8)</f>
        <v>0</v>
      </c>
      <c r="L20" s="53"/>
      <c r="AG20" s="95"/>
      <c r="AH20" s="95"/>
      <c r="AI20" s="95"/>
      <c r="AJ20" s="95"/>
      <c r="AK20" s="95"/>
    </row>
    <row r="21" spans="2:37" x14ac:dyDescent="0.25">
      <c r="B21" s="99" t="s">
        <v>148</v>
      </c>
      <c r="C21" s="67">
        <f>IFERROR(SUMPRODUCT(Usages!Z5:'Usages'!Z24,Usages!N5:'Usages'!Z24),0)/1000</f>
        <v>0</v>
      </c>
      <c r="D21" s="67">
        <f>IFERROR(SUMPRODUCT(Usages!AA5:'Usages'!AA24,Usages!O5:'Usages'!AA24),0)/1000</f>
        <v>0</v>
      </c>
      <c r="E21" s="67">
        <f>IFERROR(SUMPRODUCT(Usages!AB5:'Usages'!AB24,Usages!P5:'Usages'!AB24),0)/1000</f>
        <v>0</v>
      </c>
      <c r="F21" s="67">
        <f>IFERROR(SUMPRODUCT(Usages!AC5:'Usages'!AC24,Usages!Q5:'Usages'!AC24),0)/1000</f>
        <v>0</v>
      </c>
      <c r="G21" s="67">
        <f>IFERROR(SUMPRODUCT(Usages!AD5:'Usages'!AD24,Usages!R5:'Usages'!AD24),0)/1000</f>
        <v>0</v>
      </c>
      <c r="H21" s="67">
        <f>IFERROR(SUMPRODUCT(Usages!AE5:'Usages'!AE24,Usages!S5:'Usages'!AE24),0)/1000</f>
        <v>0</v>
      </c>
      <c r="I21" s="67">
        <f>IFERROR(SUMPRODUCT(Usages!AF5:'Usages'!AF24,Usages!T5:'Usages'!AF24),0)/1000</f>
        <v>0</v>
      </c>
      <c r="J21" s="67">
        <f>IFERROR(SUMPRODUCT(Usages!AG5:'Usages'!AG24,Usages!U5:'Usages'!AG24),0)/1000</f>
        <v>0</v>
      </c>
      <c r="K21" s="67">
        <f>IFERROR(SUMPRODUCT(Usages!AH5:'Usages'!AH24,Usages!V5:'Usages'!AH24),0)/1000</f>
        <v>0</v>
      </c>
      <c r="AG21" s="95"/>
      <c r="AH21" s="95"/>
      <c r="AI21" s="95"/>
      <c r="AJ21" s="95"/>
      <c r="AK21" s="95"/>
    </row>
    <row r="22" spans="2:37" x14ac:dyDescent="0.25">
      <c r="B22" s="99" t="s">
        <v>149</v>
      </c>
      <c r="C22" s="105">
        <f>IFERROR(C20/C21,0)</f>
        <v>0</v>
      </c>
      <c r="D22" s="105">
        <f>IFERROR(D20/D21,0)</f>
        <v>0</v>
      </c>
      <c r="E22" s="105">
        <f t="shared" ref="E22:K22" si="9">IFERROR(E20/E21,0)</f>
        <v>0</v>
      </c>
      <c r="F22" s="105">
        <f t="shared" si="9"/>
        <v>0</v>
      </c>
      <c r="G22" s="105">
        <f t="shared" si="9"/>
        <v>0</v>
      </c>
      <c r="H22" s="105">
        <f t="shared" si="9"/>
        <v>0</v>
      </c>
      <c r="I22" s="105">
        <f t="shared" si="9"/>
        <v>0</v>
      </c>
      <c r="J22" s="105">
        <f t="shared" si="9"/>
        <v>0</v>
      </c>
      <c r="K22" s="105">
        <f t="shared" si="9"/>
        <v>0</v>
      </c>
      <c r="AG22" s="95"/>
      <c r="AH22" s="95"/>
      <c r="AI22" s="95"/>
      <c r="AJ22" s="95"/>
      <c r="AK22" s="95"/>
    </row>
    <row r="23" spans="2:37" x14ac:dyDescent="0.25">
      <c r="B23" s="99" t="s">
        <v>41</v>
      </c>
      <c r="C23" s="171">
        <f>VecteursIN!M10</f>
        <v>0</v>
      </c>
      <c r="D23" s="171">
        <f>VecteursIN!N10</f>
        <v>0</v>
      </c>
      <c r="E23" s="171">
        <f>VecteursIN!O10</f>
        <v>0</v>
      </c>
      <c r="F23" s="171">
        <f>VecteursIN!P10</f>
        <v>0</v>
      </c>
      <c r="G23" s="171">
        <f>VecteursIN!Q10</f>
        <v>0</v>
      </c>
      <c r="H23" s="171">
        <f>VecteursIN!R10</f>
        <v>0</v>
      </c>
      <c r="I23" s="171">
        <f>VecteursIN!S10</f>
        <v>0</v>
      </c>
      <c r="J23" s="171">
        <f>VecteursIN!T10</f>
        <v>0</v>
      </c>
      <c r="K23" s="171">
        <f>VecteursIN!U10</f>
        <v>0</v>
      </c>
      <c r="AG23" s="95"/>
      <c r="AH23" s="95"/>
      <c r="AI23" s="95"/>
      <c r="AJ23" s="95"/>
      <c r="AK23" s="95"/>
    </row>
    <row r="24" spans="2:37" x14ac:dyDescent="0.25">
      <c r="B24" s="99" t="s">
        <v>150</v>
      </c>
      <c r="C24" s="67">
        <f t="shared" ref="C24:K24" si="10">C21+C23</f>
        <v>0</v>
      </c>
      <c r="D24" s="67">
        <f t="shared" si="10"/>
        <v>0</v>
      </c>
      <c r="E24" s="67">
        <f t="shared" si="10"/>
        <v>0</v>
      </c>
      <c r="F24" s="67">
        <f t="shared" si="10"/>
        <v>0</v>
      </c>
      <c r="G24" s="67">
        <f t="shared" si="10"/>
        <v>0</v>
      </c>
      <c r="H24" s="67">
        <f t="shared" si="10"/>
        <v>0</v>
      </c>
      <c r="I24" s="67">
        <f t="shared" si="10"/>
        <v>0</v>
      </c>
      <c r="J24" s="67">
        <f t="shared" si="10"/>
        <v>0</v>
      </c>
      <c r="K24" s="67">
        <f t="shared" si="10"/>
        <v>0</v>
      </c>
      <c r="AG24" s="95"/>
      <c r="AH24" s="95"/>
      <c r="AI24" s="95"/>
      <c r="AJ24" s="95"/>
      <c r="AK24" s="95"/>
    </row>
    <row r="25" spans="2:37" x14ac:dyDescent="0.25">
      <c r="B25" s="99" t="s">
        <v>151</v>
      </c>
      <c r="C25" s="105">
        <f>IFERROR(C20/C24,0)</f>
        <v>0</v>
      </c>
      <c r="D25" s="105">
        <f>IFERROR(D20/D24,0)</f>
        <v>0</v>
      </c>
      <c r="E25" s="105">
        <f t="shared" ref="E25:K25" si="11">IFERROR(E20/E24,0)</f>
        <v>0</v>
      </c>
      <c r="F25" s="105">
        <f t="shared" si="11"/>
        <v>0</v>
      </c>
      <c r="G25" s="105">
        <f t="shared" si="11"/>
        <v>0</v>
      </c>
      <c r="H25" s="105">
        <f t="shared" si="11"/>
        <v>0</v>
      </c>
      <c r="I25" s="105">
        <f t="shared" si="11"/>
        <v>0</v>
      </c>
      <c r="J25" s="105">
        <f t="shared" si="11"/>
        <v>0</v>
      </c>
      <c r="K25" s="105">
        <f t="shared" si="11"/>
        <v>0</v>
      </c>
      <c r="AG25" s="95"/>
      <c r="AH25" s="95"/>
      <c r="AI25" s="95"/>
      <c r="AJ25" s="95"/>
      <c r="AK25" s="95"/>
    </row>
    <row r="26" spans="2:37" x14ac:dyDescent="0.25">
      <c r="B26" s="97"/>
      <c r="C26" s="86"/>
      <c r="AG26" s="95"/>
      <c r="AH26" s="95"/>
      <c r="AI26" s="95"/>
      <c r="AJ26" s="95"/>
      <c r="AK26" s="95"/>
    </row>
    <row r="27" spans="2:37" x14ac:dyDescent="0.25">
      <c r="B27" s="113" t="s">
        <v>226</v>
      </c>
      <c r="C27" s="176">
        <f t="shared" ref="C27:K27" si="12">C$10</f>
        <v>2023</v>
      </c>
      <c r="D27" s="176">
        <f t="shared" si="12"/>
        <v>2024</v>
      </c>
      <c r="E27" s="176">
        <f t="shared" si="12"/>
        <v>2025</v>
      </c>
      <c r="F27" s="176">
        <f t="shared" si="12"/>
        <v>2026</v>
      </c>
      <c r="G27" s="176">
        <f t="shared" si="12"/>
        <v>2027</v>
      </c>
      <c r="H27" s="176">
        <f t="shared" si="12"/>
        <v>2028</v>
      </c>
      <c r="I27" s="176">
        <f t="shared" si="12"/>
        <v>2029</v>
      </c>
      <c r="J27" s="176">
        <f t="shared" si="12"/>
        <v>2030</v>
      </c>
      <c r="K27" s="176">
        <f t="shared" si="12"/>
        <v>2031</v>
      </c>
      <c r="AG27" s="95"/>
      <c r="AH27" s="95"/>
      <c r="AI27" s="95"/>
      <c r="AJ27" s="95"/>
      <c r="AK27" s="95"/>
    </row>
    <row r="28" spans="2:37" x14ac:dyDescent="0.25">
      <c r="B28" s="112" t="s">
        <v>228</v>
      </c>
      <c r="C28" s="175">
        <f>VecteursIN!C29</f>
        <v>0</v>
      </c>
      <c r="D28" s="175">
        <f t="shared" ref="D28:K31" si="13">C28</f>
        <v>0</v>
      </c>
      <c r="E28" s="175">
        <f t="shared" si="13"/>
        <v>0</v>
      </c>
      <c r="F28" s="175">
        <f t="shared" si="13"/>
        <v>0</v>
      </c>
      <c r="G28" s="175">
        <f t="shared" si="13"/>
        <v>0</v>
      </c>
      <c r="H28" s="175">
        <f t="shared" si="13"/>
        <v>0</v>
      </c>
      <c r="I28" s="175">
        <f t="shared" si="13"/>
        <v>0</v>
      </c>
      <c r="J28" s="175">
        <f t="shared" si="13"/>
        <v>0</v>
      </c>
      <c r="K28" s="175">
        <f t="shared" si="13"/>
        <v>0</v>
      </c>
      <c r="AG28" s="95"/>
      <c r="AH28" s="95"/>
      <c r="AI28" s="95"/>
      <c r="AJ28" s="95"/>
      <c r="AK28" s="95"/>
    </row>
    <row r="29" spans="2:37" ht="26.25" x14ac:dyDescent="0.25">
      <c r="B29" s="112" t="s">
        <v>231</v>
      </c>
      <c r="C29" s="174">
        <f>VecteursIN!C31</f>
        <v>0</v>
      </c>
      <c r="D29" s="174">
        <f t="shared" si="13"/>
        <v>0</v>
      </c>
      <c r="E29" s="174">
        <f t="shared" si="13"/>
        <v>0</v>
      </c>
      <c r="F29" s="174">
        <f t="shared" si="13"/>
        <v>0</v>
      </c>
      <c r="G29" s="174">
        <f t="shared" si="13"/>
        <v>0</v>
      </c>
      <c r="H29" s="174">
        <f t="shared" si="13"/>
        <v>0</v>
      </c>
      <c r="I29" s="174">
        <f t="shared" si="13"/>
        <v>0</v>
      </c>
      <c r="J29" s="174">
        <f t="shared" si="13"/>
        <v>0</v>
      </c>
      <c r="K29" s="174">
        <f t="shared" si="13"/>
        <v>0</v>
      </c>
      <c r="AG29" s="95"/>
      <c r="AH29" s="95"/>
      <c r="AI29" s="95"/>
      <c r="AJ29" s="95"/>
      <c r="AK29" s="95"/>
    </row>
    <row r="30" spans="2:37" ht="26.25" x14ac:dyDescent="0.25">
      <c r="B30" s="112" t="s">
        <v>233</v>
      </c>
      <c r="C30" s="174">
        <f>VecteursIN!C33</f>
        <v>0</v>
      </c>
      <c r="D30" s="174">
        <f t="shared" si="13"/>
        <v>0</v>
      </c>
      <c r="E30" s="174">
        <f t="shared" si="13"/>
        <v>0</v>
      </c>
      <c r="F30" s="174">
        <f t="shared" si="13"/>
        <v>0</v>
      </c>
      <c r="G30" s="174">
        <f t="shared" si="13"/>
        <v>0</v>
      </c>
      <c r="H30" s="174">
        <f t="shared" si="13"/>
        <v>0</v>
      </c>
      <c r="I30" s="174">
        <f t="shared" si="13"/>
        <v>0</v>
      </c>
      <c r="J30" s="174">
        <f t="shared" si="13"/>
        <v>0</v>
      </c>
      <c r="K30" s="174">
        <f t="shared" si="13"/>
        <v>0</v>
      </c>
      <c r="AG30" s="95"/>
      <c r="AH30" s="95"/>
      <c r="AI30" s="95"/>
      <c r="AJ30" s="95"/>
      <c r="AK30" s="95"/>
    </row>
    <row r="31" spans="2:37" x14ac:dyDescent="0.25">
      <c r="B31" s="112" t="s">
        <v>230</v>
      </c>
      <c r="C31" s="177">
        <f>VecteursIN!C35</f>
        <v>0</v>
      </c>
      <c r="D31" s="177">
        <f t="shared" si="13"/>
        <v>0</v>
      </c>
      <c r="E31" s="177">
        <f t="shared" si="13"/>
        <v>0</v>
      </c>
      <c r="F31" s="177">
        <f t="shared" si="13"/>
        <v>0</v>
      </c>
      <c r="G31" s="177">
        <f t="shared" si="13"/>
        <v>0</v>
      </c>
      <c r="H31" s="177">
        <f t="shared" si="13"/>
        <v>0</v>
      </c>
      <c r="I31" s="177">
        <f t="shared" si="13"/>
        <v>0</v>
      </c>
      <c r="J31" s="177">
        <f t="shared" si="13"/>
        <v>0</v>
      </c>
      <c r="K31" s="177">
        <f t="shared" si="13"/>
        <v>0</v>
      </c>
      <c r="AG31" s="95"/>
      <c r="AH31" s="95"/>
      <c r="AI31" s="95"/>
      <c r="AJ31" s="95"/>
      <c r="AK31" s="95"/>
    </row>
    <row r="32" spans="2:37" x14ac:dyDescent="0.25">
      <c r="AG32" s="95"/>
      <c r="AH32" s="95"/>
      <c r="AI32" s="95"/>
      <c r="AJ32" s="95"/>
      <c r="AK32" s="95"/>
    </row>
    <row r="33" spans="2:37" ht="25.5" x14ac:dyDescent="0.25">
      <c r="B33" s="113" t="s">
        <v>227</v>
      </c>
      <c r="C33" s="176">
        <f t="shared" ref="C33:K33" si="14">C$10</f>
        <v>2023</v>
      </c>
      <c r="D33" s="176">
        <f t="shared" si="14"/>
        <v>2024</v>
      </c>
      <c r="E33" s="176">
        <f t="shared" si="14"/>
        <v>2025</v>
      </c>
      <c r="F33" s="176">
        <f t="shared" si="14"/>
        <v>2026</v>
      </c>
      <c r="G33" s="176">
        <f t="shared" si="14"/>
        <v>2027</v>
      </c>
      <c r="H33" s="176">
        <f t="shared" si="14"/>
        <v>2028</v>
      </c>
      <c r="I33" s="176">
        <f t="shared" si="14"/>
        <v>2029</v>
      </c>
      <c r="J33" s="176">
        <f t="shared" si="14"/>
        <v>2030</v>
      </c>
      <c r="K33" s="176">
        <f t="shared" si="14"/>
        <v>2031</v>
      </c>
      <c r="AG33" s="95"/>
      <c r="AH33" s="95"/>
      <c r="AI33" s="95"/>
      <c r="AJ33" s="95"/>
      <c r="AK33" s="95"/>
    </row>
    <row r="34" spans="2:37" x14ac:dyDescent="0.25">
      <c r="B34" s="112" t="s">
        <v>229</v>
      </c>
      <c r="C34" s="177">
        <f>VecteursIN!D29</f>
        <v>0</v>
      </c>
      <c r="D34" s="177">
        <f t="shared" ref="D34:K37" si="15">C34</f>
        <v>0</v>
      </c>
      <c r="E34" s="177">
        <f t="shared" si="15"/>
        <v>0</v>
      </c>
      <c r="F34" s="177">
        <f t="shared" si="15"/>
        <v>0</v>
      </c>
      <c r="G34" s="177">
        <f t="shared" si="15"/>
        <v>0</v>
      </c>
      <c r="H34" s="177">
        <f t="shared" si="15"/>
        <v>0</v>
      </c>
      <c r="I34" s="177">
        <f t="shared" si="15"/>
        <v>0</v>
      </c>
      <c r="J34" s="177">
        <f t="shared" si="15"/>
        <v>0</v>
      </c>
      <c r="K34" s="177">
        <f t="shared" si="15"/>
        <v>0</v>
      </c>
      <c r="AG34" s="95"/>
      <c r="AH34" s="95"/>
      <c r="AI34" s="95"/>
      <c r="AJ34" s="95"/>
      <c r="AK34" s="95"/>
    </row>
    <row r="35" spans="2:37" ht="26.25" x14ac:dyDescent="0.25">
      <c r="B35" s="112" t="s">
        <v>259</v>
      </c>
      <c r="C35" s="174">
        <f>VecteursIN!D31</f>
        <v>0</v>
      </c>
      <c r="D35" s="174">
        <f t="shared" si="15"/>
        <v>0</v>
      </c>
      <c r="E35" s="174">
        <f t="shared" si="15"/>
        <v>0</v>
      </c>
      <c r="F35" s="174">
        <f t="shared" si="15"/>
        <v>0</v>
      </c>
      <c r="G35" s="174">
        <f t="shared" si="15"/>
        <v>0</v>
      </c>
      <c r="H35" s="174">
        <f t="shared" si="15"/>
        <v>0</v>
      </c>
      <c r="I35" s="174">
        <f t="shared" si="15"/>
        <v>0</v>
      </c>
      <c r="J35" s="174">
        <f t="shared" si="15"/>
        <v>0</v>
      </c>
      <c r="K35" s="174">
        <f t="shared" si="15"/>
        <v>0</v>
      </c>
      <c r="AG35" s="95"/>
      <c r="AH35" s="95"/>
      <c r="AI35" s="95"/>
      <c r="AJ35" s="95"/>
      <c r="AK35" s="95"/>
    </row>
    <row r="36" spans="2:37" ht="26.25" x14ac:dyDescent="0.25">
      <c r="B36" s="112" t="s">
        <v>260</v>
      </c>
      <c r="C36" s="174">
        <f>VecteursIN!D33</f>
        <v>0</v>
      </c>
      <c r="D36" s="174">
        <f t="shared" si="15"/>
        <v>0</v>
      </c>
      <c r="E36" s="174">
        <f t="shared" si="15"/>
        <v>0</v>
      </c>
      <c r="F36" s="174">
        <f t="shared" si="15"/>
        <v>0</v>
      </c>
      <c r="G36" s="174">
        <f t="shared" si="15"/>
        <v>0</v>
      </c>
      <c r="H36" s="174">
        <f t="shared" si="15"/>
        <v>0</v>
      </c>
      <c r="I36" s="174">
        <f t="shared" si="15"/>
        <v>0</v>
      </c>
      <c r="J36" s="174">
        <f t="shared" si="15"/>
        <v>0</v>
      </c>
      <c r="K36" s="174">
        <f t="shared" si="15"/>
        <v>0</v>
      </c>
      <c r="AG36" s="95"/>
      <c r="AH36" s="95"/>
      <c r="AI36" s="95"/>
      <c r="AJ36" s="95"/>
      <c r="AK36" s="95"/>
    </row>
    <row r="37" spans="2:37" x14ac:dyDescent="0.25">
      <c r="B37" s="112" t="s">
        <v>261</v>
      </c>
      <c r="C37" s="175">
        <f>VecteursIN!D35</f>
        <v>0</v>
      </c>
      <c r="D37" s="175">
        <f t="shared" si="15"/>
        <v>0</v>
      </c>
      <c r="E37" s="175">
        <f t="shared" si="15"/>
        <v>0</v>
      </c>
      <c r="F37" s="175">
        <f t="shared" si="15"/>
        <v>0</v>
      </c>
      <c r="G37" s="175">
        <f t="shared" si="15"/>
        <v>0</v>
      </c>
      <c r="H37" s="175">
        <f t="shared" si="15"/>
        <v>0</v>
      </c>
      <c r="I37" s="175">
        <f t="shared" si="15"/>
        <v>0</v>
      </c>
      <c r="J37" s="175">
        <f t="shared" si="15"/>
        <v>0</v>
      </c>
      <c r="K37" s="175">
        <f t="shared" si="15"/>
        <v>0</v>
      </c>
      <c r="AG37" s="95"/>
      <c r="AH37" s="95"/>
      <c r="AI37" s="95"/>
      <c r="AJ37" s="95"/>
      <c r="AK37" s="95"/>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8C366-0FD9-4027-B327-774A6B7254EF}">
  <sheetPr codeName="Feuil7"/>
  <dimension ref="B1:AM35"/>
  <sheetViews>
    <sheetView workbookViewId="0">
      <selection activeCell="G3" sqref="G3"/>
    </sheetView>
  </sheetViews>
  <sheetFormatPr baseColWidth="10" defaultRowHeight="15" x14ac:dyDescent="0.25"/>
  <cols>
    <col min="2" max="2" width="3.5703125" bestFit="1" customWidth="1"/>
    <col min="3" max="3" width="25.7109375" bestFit="1" customWidth="1"/>
    <col min="4" max="12" width="6.42578125" bestFit="1" customWidth="1"/>
    <col min="13" max="13" width="4.42578125" customWidth="1"/>
    <col min="14" max="22" width="4.42578125" bestFit="1" customWidth="1"/>
    <col min="23" max="23" width="1.85546875" customWidth="1"/>
    <col min="24" max="32" width="4.42578125" bestFit="1" customWidth="1"/>
    <col min="33" max="33" width="3.28515625" customWidth="1"/>
    <col min="34" max="34" width="10.28515625" bestFit="1" customWidth="1"/>
    <col min="35" max="35" width="10.85546875" customWidth="1"/>
    <col min="36" max="36" width="9.42578125" bestFit="1" customWidth="1"/>
    <col min="37" max="37" width="10.5703125" bestFit="1" customWidth="1"/>
    <col min="38" max="38" width="6.140625" bestFit="1" customWidth="1"/>
  </cols>
  <sheetData>
    <row r="1" spans="2:39" x14ac:dyDescent="0.25">
      <c r="B1" s="57"/>
      <c r="C1" s="86"/>
      <c r="AH1" s="95"/>
      <c r="AI1" s="95"/>
      <c r="AJ1" s="95"/>
      <c r="AK1" s="95"/>
      <c r="AL1" s="95"/>
    </row>
    <row r="2" spans="2:39" ht="30" x14ac:dyDescent="0.25">
      <c r="B2" s="57"/>
      <c r="C2" s="140" t="s">
        <v>219</v>
      </c>
      <c r="D2" s="106">
        <f>VecteursIN!C3</f>
        <v>2023</v>
      </c>
      <c r="E2" s="106">
        <f>VecteursIN!D3</f>
        <v>2024</v>
      </c>
      <c r="F2" s="106">
        <f>VecteursIN!E3</f>
        <v>2025</v>
      </c>
      <c r="G2" s="106">
        <f>VecteursIN!F3</f>
        <v>2026</v>
      </c>
      <c r="H2" s="106">
        <f>VecteursIN!G3</f>
        <v>2027</v>
      </c>
      <c r="I2" s="106">
        <f>VecteursIN!H3</f>
        <v>2028</v>
      </c>
      <c r="J2" s="106">
        <f>VecteursIN!I3</f>
        <v>2029</v>
      </c>
      <c r="K2" s="106">
        <f>VecteursIN!J3</f>
        <v>2030</v>
      </c>
      <c r="L2" s="106">
        <f>VecteursIN!K3</f>
        <v>2031</v>
      </c>
      <c r="AH2" s="95"/>
      <c r="AI2" s="95"/>
      <c r="AJ2" s="95"/>
      <c r="AK2" s="95"/>
      <c r="AL2" s="95"/>
    </row>
    <row r="3" spans="2:39" x14ac:dyDescent="0.25">
      <c r="B3" s="57"/>
      <c r="C3" s="130" t="s">
        <v>154</v>
      </c>
      <c r="D3" s="154"/>
      <c r="E3" s="67">
        <f>D3+SUMPRODUCT(AA!$J$5:$J$24,AA!Z5:Z24)</f>
        <v>0</v>
      </c>
      <c r="F3" s="67">
        <f>E3+SUMPRODUCT(AA!$J$5:$J$24,AA!AA5:AA24)</f>
        <v>0</v>
      </c>
      <c r="G3" s="67">
        <f>F3+SUMPRODUCT(AA!$J$5:$J$24,AA!AB5:AB24)</f>
        <v>0</v>
      </c>
      <c r="H3" s="67">
        <f>G3+SUMPRODUCT(AA!$J$5:$J$24,AA!AC5:AC24)</f>
        <v>0</v>
      </c>
      <c r="I3" s="67">
        <f>H3+SUMPRODUCT(AA!$J$5:$J$24,AA!AD5:AD24)</f>
        <v>0</v>
      </c>
      <c r="J3" s="67">
        <f>I3+SUMPRODUCT(AA!$J$5:$J$24,AA!AE5:AE24)</f>
        <v>0</v>
      </c>
      <c r="K3" s="67">
        <f>J3+SUMPRODUCT(AA!$J$5:$J$24,AA!AF5:AF24)</f>
        <v>0</v>
      </c>
      <c r="L3" s="67">
        <f>K3+SUMPRODUCT(AA!$J$5:$J$24,AA!AG5:AG24)</f>
        <v>0</v>
      </c>
      <c r="AH3" s="95"/>
      <c r="AI3" s="95"/>
      <c r="AJ3" s="95"/>
      <c r="AK3" s="95"/>
      <c r="AL3" s="95"/>
    </row>
    <row r="4" spans="2:39" x14ac:dyDescent="0.25">
      <c r="B4" s="57"/>
      <c r="C4" s="130" t="s">
        <v>155</v>
      </c>
      <c r="D4" s="154"/>
      <c r="E4" s="67">
        <f>D4+SUMPRODUCT(AA!$O$5:$O$24,AA!Z5:Z24)</f>
        <v>0</v>
      </c>
      <c r="F4" s="67">
        <f>E4+SUMPRODUCT(AA!$O$5:$O$24,AA!AA5:AA24)</f>
        <v>0</v>
      </c>
      <c r="G4" s="67">
        <f>F4+SUMPRODUCT(AA!$O$5:$O$24,AA!AB5:AB24)</f>
        <v>0</v>
      </c>
      <c r="H4" s="67">
        <f>G4+SUMPRODUCT(AA!$O$5:$O$24,AA!AC5:AC24)</f>
        <v>0</v>
      </c>
      <c r="I4" s="67">
        <f>H4+SUMPRODUCT(AA!$O$5:$O$24,AA!AD5:AD24)</f>
        <v>0</v>
      </c>
      <c r="J4" s="67">
        <f>I4+SUMPRODUCT(AA!$O$5:$O$24,AA!AE5:AE24)</f>
        <v>0</v>
      </c>
      <c r="K4" s="67">
        <f>J4+SUMPRODUCT(AA!$O$5:$O$24,AA!AF5:AF24)</f>
        <v>0</v>
      </c>
      <c r="L4" s="67">
        <f>K4+SUMPRODUCT(AA!$O$5:$O$24,AA!AG5:AG24)</f>
        <v>0</v>
      </c>
      <c r="AH4" s="95"/>
      <c r="AI4" s="95"/>
      <c r="AJ4" s="95"/>
      <c r="AK4" s="95"/>
      <c r="AL4" s="95"/>
    </row>
    <row r="5" spans="2:39" x14ac:dyDescent="0.25">
      <c r="B5" s="57"/>
      <c r="C5" s="130" t="s">
        <v>156</v>
      </c>
      <c r="D5" s="154"/>
      <c r="E5" s="67">
        <f>D5-SUMPRODUCT(AA!$I$5:$I$24,AA!Z5:Z24)</f>
        <v>0</v>
      </c>
      <c r="F5" s="67">
        <f>E5-SUMPRODUCT(AA!$I$5:$I$24,AA!AA5:AA24)</f>
        <v>0</v>
      </c>
      <c r="G5" s="67">
        <f>F5-SUMPRODUCT(AA!$I$5:$I$24,AA!AB5:AB24)</f>
        <v>0</v>
      </c>
      <c r="H5" s="67">
        <f>G5-SUMPRODUCT(AA!$I$5:$I$24,AA!AC5:AC24)</f>
        <v>0</v>
      </c>
      <c r="I5" s="67">
        <f>H5-SUMPRODUCT(AA!$I$5:$I$24,AA!AD5:AD24)</f>
        <v>0</v>
      </c>
      <c r="J5" s="67">
        <f>I5-SUMPRODUCT(AA!$I$5:$I$24,AA!AE5:AE24)</f>
        <v>0</v>
      </c>
      <c r="K5" s="67">
        <f>J5-SUMPRODUCT(AA!$I$5:$I$24,AA!AF5:AF24)</f>
        <v>0</v>
      </c>
      <c r="L5" s="67">
        <f>K5-SUMPRODUCT(AA!$I$5:$I$24,AA!AG5:AG24)</f>
        <v>0</v>
      </c>
      <c r="AH5" s="95"/>
      <c r="AI5" s="95"/>
      <c r="AJ5" s="95"/>
      <c r="AK5" s="95"/>
      <c r="AL5" s="95"/>
    </row>
    <row r="6" spans="2:39" x14ac:dyDescent="0.25">
      <c r="B6" s="57"/>
      <c r="C6" s="157" t="s">
        <v>222</v>
      </c>
      <c r="D6" s="154"/>
      <c r="E6" s="158">
        <f>SUMPRODUCT(AA!$T$5:$T$24,AA!Z5:Z24)</f>
        <v>0</v>
      </c>
      <c r="F6" s="158">
        <f>SUMPRODUCT(AA!$T$5:$T$24,AA!AA5:AA24)</f>
        <v>0</v>
      </c>
      <c r="G6" s="158">
        <f>SUMPRODUCT(AA!$T$5:$T$24,AA!AB5:AB24)</f>
        <v>0</v>
      </c>
      <c r="H6" s="158">
        <f>SUMPRODUCT(AA!$T$5:$T$24,AA!AC5:AC24)</f>
        <v>0</v>
      </c>
      <c r="I6" s="158">
        <f>SUMPRODUCT(AA!$T$5:$T$24,AA!AD5:AD24)</f>
        <v>0</v>
      </c>
      <c r="J6" s="158">
        <f>SUMPRODUCT(AA!$T$5:$T$24,AA!AE5:AE24)</f>
        <v>0</v>
      </c>
      <c r="K6" s="158">
        <f>SUMPRODUCT(AA!$T$5:$T$24,AA!AF5:AF24)</f>
        <v>0</v>
      </c>
      <c r="L6" s="158">
        <f>SUMPRODUCT(AA!$T$5:$T$24,AA!AG5:AG24)</f>
        <v>0</v>
      </c>
      <c r="AH6" s="95"/>
      <c r="AI6" s="95"/>
      <c r="AJ6" s="95"/>
      <c r="AK6" s="95"/>
      <c r="AL6" s="95"/>
    </row>
    <row r="7" spans="2:39" x14ac:dyDescent="0.25">
      <c r="B7" s="57"/>
      <c r="C7" s="130" t="s">
        <v>157</v>
      </c>
      <c r="D7" s="105">
        <f>IFERROR((Résultats_Indices!$C$12-D3)/Résultats_Indices!$C$12,1)</f>
        <v>1</v>
      </c>
      <c r="E7" s="105">
        <f>IFERROR((Résultats_Indices!$C$12-E3)/Résultats_Indices!$C$12,1)</f>
        <v>1</v>
      </c>
      <c r="F7" s="105">
        <f>IFERROR((Résultats_Indices!$C$12-F3)/Résultats_Indices!$C$12,1)</f>
        <v>1</v>
      </c>
      <c r="G7" s="105">
        <f>IFERROR((Résultats_Indices!$C$12-G3)/Résultats_Indices!$C$12,1)</f>
        <v>1</v>
      </c>
      <c r="H7" s="105">
        <f>IFERROR((Résultats_Indices!$C$12-H3)/Résultats_Indices!$C$12,1)</f>
        <v>1</v>
      </c>
      <c r="I7" s="105">
        <f>IFERROR((Résultats_Indices!$C$12-I3)/Résultats_Indices!$C$12,1)</f>
        <v>1</v>
      </c>
      <c r="J7" s="105">
        <f>IFERROR((Résultats_Indices!$C$12-J3)/Résultats_Indices!$C$12,1)</f>
        <v>1</v>
      </c>
      <c r="K7" s="105">
        <f>IFERROR((Résultats_Indices!$C$12-K3)/Résultats_Indices!$C$12,1)</f>
        <v>1</v>
      </c>
      <c r="L7" s="105">
        <f>IFERROR((Résultats_Indices!$C$12-L3)/Résultats_Indices!$C$12,1)</f>
        <v>1</v>
      </c>
      <c r="AH7" s="95"/>
      <c r="AI7" s="95"/>
      <c r="AJ7" s="95"/>
      <c r="AK7" s="95"/>
      <c r="AL7" s="95"/>
    </row>
    <row r="8" spans="2:39" x14ac:dyDescent="0.25">
      <c r="B8" s="57"/>
      <c r="C8" s="130" t="s">
        <v>158</v>
      </c>
      <c r="D8" s="105">
        <f>IFERROR(D3/Résultats_Indices!$D$12,0)</f>
        <v>0</v>
      </c>
      <c r="E8" s="105">
        <f>IFERROR(E3/Résultats_Indices!$D$12,0)</f>
        <v>0</v>
      </c>
      <c r="F8" s="105">
        <f>IFERROR(F3/Résultats_Indices!$D$12,0)</f>
        <v>0</v>
      </c>
      <c r="G8" s="105">
        <f>IFERROR(G3/Résultats_Indices!$D$12,0)</f>
        <v>0</v>
      </c>
      <c r="H8" s="105">
        <f>IFERROR(H3/Résultats_Indices!$D$12,0)</f>
        <v>0</v>
      </c>
      <c r="I8" s="105">
        <f>IFERROR(I3/Résultats_Indices!$D$12,0)</f>
        <v>0</v>
      </c>
      <c r="J8" s="105">
        <f>IFERROR(J3/Résultats_Indices!$D$12,0)</f>
        <v>0</v>
      </c>
      <c r="K8" s="105">
        <f>IFERROR(K3/Résultats_Indices!$D$12,0)</f>
        <v>0</v>
      </c>
      <c r="L8" s="105">
        <f>IFERROR(L3/Résultats_Indices!$D$12,0)</f>
        <v>0</v>
      </c>
      <c r="AH8" s="95"/>
      <c r="AI8" s="95"/>
      <c r="AJ8" s="95"/>
      <c r="AK8" s="95"/>
      <c r="AL8" s="95"/>
    </row>
    <row r="9" spans="2:39" x14ac:dyDescent="0.25">
      <c r="B9" s="57"/>
      <c r="C9" s="130" t="s">
        <v>159</v>
      </c>
      <c r="D9" s="132" t="str">
        <f>IFERROR((Résultats_Indices!$C$20-D4)/(Résultats_Indices!$C$11-D3)*1000,"")</f>
        <v/>
      </c>
      <c r="E9" s="132" t="str">
        <f>IFERROR((Résultats_Indices!$C$20-E4)/(Résultats_Indices!$C$11-E3)*1000,"")</f>
        <v/>
      </c>
      <c r="F9" s="132" t="str">
        <f>IFERROR((Résultats_Indices!$C$20-F4)/(Résultats_Indices!$C$11-F3)*1000,"")</f>
        <v/>
      </c>
      <c r="G9" s="132" t="str">
        <f>IFERROR((Résultats_Indices!$C$20-G4)/(Résultats_Indices!$C$11-G3)*1000,"")</f>
        <v/>
      </c>
      <c r="H9" s="132" t="str">
        <f>IFERROR((Résultats_Indices!$C$20-H4)/(Résultats_Indices!$C$11-H3)*1000,"")</f>
        <v/>
      </c>
      <c r="I9" s="132" t="str">
        <f>IFERROR((Résultats_Indices!$C$20-I4)/(Résultats_Indices!$C$11-I3)*1000,"")</f>
        <v/>
      </c>
      <c r="J9" s="132" t="str">
        <f>IFERROR((Résultats_Indices!$C$20-J4)/(Résultats_Indices!$C$11-J3)*1000,"")</f>
        <v/>
      </c>
      <c r="K9" s="132" t="str">
        <f>IFERROR((Résultats_Indices!$C$20-K4)/(Résultats_Indices!$C$11-K3)*1000,"")</f>
        <v/>
      </c>
      <c r="L9" s="132" t="str">
        <f>IFERROR((Résultats_Indices!$C$20-L4)/(Résultats_Indices!$C$11-L3)*1000,"")</f>
        <v/>
      </c>
      <c r="AH9" s="95"/>
      <c r="AI9" s="95"/>
      <c r="AJ9" s="95"/>
      <c r="AK9" s="95"/>
      <c r="AL9" s="95"/>
    </row>
    <row r="10" spans="2:39" x14ac:dyDescent="0.25">
      <c r="B10" s="57"/>
      <c r="C10" s="130" t="s">
        <v>160</v>
      </c>
      <c r="D10" s="131">
        <f>IFERROR((VecteursIN!$C$7+D5)/Résultats_Indices!C11,0)</f>
        <v>0</v>
      </c>
      <c r="E10" s="131">
        <f>IFERROR((VecteursIN!$C$7+E5)/Résultats_Indices!D11,0)</f>
        <v>0</v>
      </c>
      <c r="F10" s="131">
        <f>IFERROR((VecteursIN!$C$7+F5)/Résultats_Indices!E11,0)</f>
        <v>0</v>
      </c>
      <c r="G10" s="131">
        <f>IFERROR((VecteursIN!$C$7+G5)/Résultats_Indices!F11,0)</f>
        <v>0</v>
      </c>
      <c r="H10" s="131">
        <f>IFERROR((VecteursIN!$C$7+H5)/Résultats_Indices!G11,0)</f>
        <v>0</v>
      </c>
      <c r="I10" s="131">
        <f>IFERROR((VecteursIN!$C$7+I5)/Résultats_Indices!H11,0)</f>
        <v>0</v>
      </c>
      <c r="J10" s="131">
        <f>IFERROR((VecteursIN!$C$7+J5)/Résultats_Indices!I11,0)</f>
        <v>0</v>
      </c>
      <c r="K10" s="131">
        <f>IFERROR((VecteursIN!$C$7+K5)/Résultats_Indices!J11,0)</f>
        <v>0</v>
      </c>
      <c r="L10" s="131">
        <f>IFERROR((VecteursIN!$C$7+L5)/Résultats_Indices!K11,0)</f>
        <v>0</v>
      </c>
      <c r="AH10" s="95"/>
      <c r="AI10" s="95"/>
      <c r="AJ10" s="95"/>
      <c r="AK10" s="95"/>
      <c r="AL10" s="95"/>
    </row>
    <row r="11" spans="2:39" x14ac:dyDescent="0.25">
      <c r="B11" s="57"/>
      <c r="C11" s="86"/>
      <c r="AH11" s="95"/>
      <c r="AI11" s="95"/>
      <c r="AJ11" s="95"/>
      <c r="AK11" s="95"/>
      <c r="AL11" s="95"/>
    </row>
    <row r="12" spans="2:39" x14ac:dyDescent="0.25">
      <c r="B12" s="73"/>
      <c r="C12" s="73"/>
      <c r="D12" s="218" t="s">
        <v>143</v>
      </c>
      <c r="E12" s="218"/>
      <c r="F12" s="218"/>
      <c r="G12" s="218"/>
      <c r="H12" s="218"/>
      <c r="I12" s="218"/>
      <c r="J12" s="218"/>
      <c r="K12" s="218"/>
      <c r="L12" s="218"/>
      <c r="M12" s="59"/>
      <c r="N12" s="219" t="s">
        <v>209</v>
      </c>
      <c r="O12" s="219"/>
      <c r="P12" s="219"/>
      <c r="Q12" s="219"/>
      <c r="R12" s="219"/>
      <c r="S12" s="219"/>
      <c r="T12" s="219"/>
      <c r="U12" s="219"/>
      <c r="V12" s="219"/>
      <c r="X12" s="219" t="s">
        <v>210</v>
      </c>
      <c r="Y12" s="219"/>
      <c r="Z12" s="219"/>
      <c r="AA12" s="219"/>
      <c r="AB12" s="219"/>
      <c r="AC12" s="219"/>
      <c r="AD12" s="219"/>
      <c r="AE12" s="219"/>
      <c r="AF12" s="219"/>
      <c r="AH12" s="120"/>
      <c r="AI12" s="120"/>
      <c r="AJ12" s="120"/>
      <c r="AK12" s="120"/>
      <c r="AL12" s="120"/>
      <c r="AM12" s="120"/>
    </row>
    <row r="13" spans="2:39" x14ac:dyDescent="0.25">
      <c r="B13" s="60" t="str">
        <f>Usages!B4</f>
        <v>Réf</v>
      </c>
      <c r="C13" s="76" t="str">
        <f>Usages!C4</f>
        <v>Usage</v>
      </c>
      <c r="D13" s="54">
        <f>Usages!D4</f>
        <v>2023</v>
      </c>
      <c r="E13" s="54">
        <f>Usages!E4</f>
        <v>2024</v>
      </c>
      <c r="F13" s="54">
        <f>Usages!F4</f>
        <v>2025</v>
      </c>
      <c r="G13" s="54">
        <f>Usages!G4</f>
        <v>2026</v>
      </c>
      <c r="H13" s="54">
        <f>Usages!H4</f>
        <v>2027</v>
      </c>
      <c r="I13" s="54">
        <f>Usages!I4</f>
        <v>2028</v>
      </c>
      <c r="J13" s="54">
        <f>Usages!J4</f>
        <v>2029</v>
      </c>
      <c r="K13" s="54">
        <f>Usages!K4</f>
        <v>2030</v>
      </c>
      <c r="L13" s="54">
        <f>Usages!L4</f>
        <v>2031</v>
      </c>
      <c r="M13" s="57"/>
      <c r="N13" s="54">
        <f>Usages!N4</f>
        <v>2023</v>
      </c>
      <c r="O13" s="54">
        <f>Usages!O4</f>
        <v>2024</v>
      </c>
      <c r="P13" s="54">
        <f>Usages!P4</f>
        <v>2025</v>
      </c>
      <c r="Q13" s="54">
        <f>Usages!Q4</f>
        <v>2026</v>
      </c>
      <c r="R13" s="54">
        <f>Usages!R4</f>
        <v>2027</v>
      </c>
      <c r="S13" s="54">
        <f>Usages!S4</f>
        <v>2028</v>
      </c>
      <c r="T13" s="54">
        <f>Usages!T4</f>
        <v>2029</v>
      </c>
      <c r="U13" s="54">
        <f>Usages!U4</f>
        <v>2030</v>
      </c>
      <c r="V13" s="54">
        <f>Usages!V4</f>
        <v>2031</v>
      </c>
      <c r="X13" s="54">
        <f>Usages!D4</f>
        <v>2023</v>
      </c>
      <c r="Y13" s="54">
        <f>Usages!E4</f>
        <v>2024</v>
      </c>
      <c r="Z13" s="54">
        <f>Usages!F4</f>
        <v>2025</v>
      </c>
      <c r="AA13" s="54">
        <f>Usages!G4</f>
        <v>2026</v>
      </c>
      <c r="AB13" s="54">
        <f>Usages!H4</f>
        <v>2027</v>
      </c>
      <c r="AC13" s="54">
        <f>Usages!I4</f>
        <v>2028</v>
      </c>
      <c r="AD13" s="54">
        <f>Usages!J4</f>
        <v>2029</v>
      </c>
      <c r="AE13" s="54">
        <f>Usages!K4</f>
        <v>2030</v>
      </c>
      <c r="AF13" s="54">
        <f>Usages!L4</f>
        <v>2031</v>
      </c>
      <c r="AH13" s="120"/>
      <c r="AI13" s="120"/>
      <c r="AJ13" s="120"/>
      <c r="AK13" s="120"/>
      <c r="AL13" s="120"/>
      <c r="AM13" s="120"/>
    </row>
    <row r="14" spans="2:39" x14ac:dyDescent="0.25">
      <c r="B14" s="60" t="str">
        <f>Usages!B5</f>
        <v xml:space="preserve">  01</v>
      </c>
      <c r="C14" s="76" t="str">
        <f>Usages!C5</f>
        <v>Usage 1</v>
      </c>
      <c r="D14" s="56">
        <f>IFERROR(Usages!Z5*Usages!D5,0)</f>
        <v>0</v>
      </c>
      <c r="E14" s="56">
        <f>IFERROR(Usages!AA5*Usages!E5,0)</f>
        <v>0</v>
      </c>
      <c r="F14" s="56">
        <f>IFERROR(Usages!AB5*Usages!F5,0)</f>
        <v>0</v>
      </c>
      <c r="G14" s="56">
        <f>IFERROR(Usages!AC5*Usages!G5,0)</f>
        <v>0</v>
      </c>
      <c r="H14" s="56">
        <f>IFERROR(Usages!AD5*Usages!H5,0)</f>
        <v>0</v>
      </c>
      <c r="I14" s="56">
        <f>IFERROR(Usages!AE5*Usages!I5,0)</f>
        <v>0</v>
      </c>
      <c r="J14" s="56">
        <f>IFERROR(Usages!AF5*Usages!J5,0)</f>
        <v>0</v>
      </c>
      <c r="K14" s="56">
        <f>IFERROR(Usages!AG5*Usages!K5,0)</f>
        <v>0</v>
      </c>
      <c r="L14" s="56">
        <f>IFERROR(Usages!AH5*Usages!L5,0)</f>
        <v>0</v>
      </c>
      <c r="M14" s="63"/>
      <c r="N14" s="79" t="str">
        <f>IFERROR(1-Usages!AJ5/D14,"")</f>
        <v/>
      </c>
      <c r="O14" s="79" t="str">
        <f>IFERROR(1-Usages!AK5/E14,"")</f>
        <v/>
      </c>
      <c r="P14" s="79" t="str">
        <f>IFERROR(1-Usages!AL5/F14,"")</f>
        <v/>
      </c>
      <c r="Q14" s="79" t="str">
        <f>IFERROR(1-Usages!AM5/G14,"")</f>
        <v/>
      </c>
      <c r="R14" s="79" t="str">
        <f>IFERROR(1-Usages!AN5/H14,"")</f>
        <v/>
      </c>
      <c r="S14" s="79" t="str">
        <f>IFERROR(1-Usages!AO5/I14,"")</f>
        <v/>
      </c>
      <c r="T14" s="79" t="str">
        <f>IFERROR(1-Usages!AP5/J14,"")</f>
        <v/>
      </c>
      <c r="U14" s="79" t="str">
        <f>IFERROR(1-Usages!AQ5/K14,"")</f>
        <v/>
      </c>
      <c r="V14" s="79" t="str">
        <f>IFERROR(1-Usages!AR5/L14,"")</f>
        <v/>
      </c>
      <c r="X14" s="79" t="str">
        <f>IFERROR((D14-Usages!AJ5)/Résultats_Indices!C$12,"")</f>
        <v/>
      </c>
      <c r="Y14" s="79" t="str">
        <f>IFERROR((E14-Usages!AK5)/Résultats_Indices!D$12,"")</f>
        <v/>
      </c>
      <c r="Z14" s="79" t="str">
        <f>IFERROR((F14-Usages!AL5)/Résultats_Indices!E$12,"")</f>
        <v/>
      </c>
      <c r="AA14" s="79" t="str">
        <f>IFERROR((G14-Usages!AM5)/Résultats_Indices!F$12,"")</f>
        <v/>
      </c>
      <c r="AB14" s="79" t="str">
        <f>IFERROR((H14-Usages!AN5)/Résultats_Indices!G$12,"")</f>
        <v/>
      </c>
      <c r="AC14" s="79" t="str">
        <f>IFERROR((I14-Usages!AO5)/Résultats_Indices!H$12,"")</f>
        <v/>
      </c>
      <c r="AD14" s="79" t="str">
        <f>IFERROR((J14-Usages!AP5)/Résultats_Indices!I$12,"")</f>
        <v/>
      </c>
      <c r="AE14" s="79" t="str">
        <f>IFERROR((K14-Usages!AQ5)/Résultats_Indices!J$12,"")</f>
        <v/>
      </c>
      <c r="AF14" s="79" t="str">
        <f>IFERROR((L14-Usages!AR5)/Résultats_Indices!K$12,"")</f>
        <v/>
      </c>
      <c r="AH14" s="120"/>
      <c r="AI14" s="120"/>
      <c r="AJ14" s="120"/>
      <c r="AK14" s="120"/>
      <c r="AL14" s="120"/>
      <c r="AM14" s="120"/>
    </row>
    <row r="15" spans="2:39" x14ac:dyDescent="0.25">
      <c r="B15" s="60" t="str">
        <f>Usages!B6</f>
        <v xml:space="preserve">  02</v>
      </c>
      <c r="C15" s="76" t="str">
        <f>Usages!C6</f>
        <v>Usage 2</v>
      </c>
      <c r="D15" s="56">
        <f>IFERROR(Usages!Z6*Usages!D6,0)</f>
        <v>0</v>
      </c>
      <c r="E15" s="56">
        <f>IFERROR(Usages!AA6*Usages!E6,0)</f>
        <v>0</v>
      </c>
      <c r="F15" s="56">
        <f>IFERROR(Usages!AB6*Usages!F6,0)</f>
        <v>0</v>
      </c>
      <c r="G15" s="56">
        <f>IFERROR(Usages!AC6*Usages!G6,0)</f>
        <v>0</v>
      </c>
      <c r="H15" s="56">
        <f>IFERROR(Usages!AD6*Usages!H6,0)</f>
        <v>0</v>
      </c>
      <c r="I15" s="56">
        <f>IFERROR(Usages!AE6*Usages!I6,0)</f>
        <v>0</v>
      </c>
      <c r="J15" s="56">
        <f>IFERROR(Usages!AF6*Usages!J6,0)</f>
        <v>0</v>
      </c>
      <c r="K15" s="56">
        <f>IFERROR(Usages!AG6*Usages!K6,0)</f>
        <v>0</v>
      </c>
      <c r="L15" s="56">
        <f>IFERROR(Usages!AH6*Usages!L6,0)</f>
        <v>0</v>
      </c>
      <c r="M15" s="65"/>
      <c r="N15" s="79" t="str">
        <f>IFERROR(1-Usages!AJ6/D15,"")</f>
        <v/>
      </c>
      <c r="O15" s="79" t="str">
        <f>IFERROR(1-Usages!AK6/E15,"")</f>
        <v/>
      </c>
      <c r="P15" s="79" t="str">
        <f>IFERROR(1-Usages!AL6/F15,"")</f>
        <v/>
      </c>
      <c r="Q15" s="79" t="str">
        <f>IFERROR(1-Usages!AM6/G15,"")</f>
        <v/>
      </c>
      <c r="R15" s="79" t="str">
        <f>IFERROR(1-Usages!AN6/H15,"")</f>
        <v/>
      </c>
      <c r="S15" s="79" t="str">
        <f>IFERROR(1-Usages!AO6/I15,"")</f>
        <v/>
      </c>
      <c r="T15" s="79" t="str">
        <f>IFERROR(1-Usages!AP6/J15,"")</f>
        <v/>
      </c>
      <c r="U15" s="79" t="str">
        <f>IFERROR(1-Usages!AQ6/K15,"")</f>
        <v/>
      </c>
      <c r="V15" s="79" t="str">
        <f>IFERROR(1-Usages!AR6/L15,"")</f>
        <v/>
      </c>
      <c r="X15" s="79" t="str">
        <f>IFERROR((D15-Usages!AJ6)/Résultats_Indices!C$12,"")</f>
        <v/>
      </c>
      <c r="Y15" s="79" t="str">
        <f>IFERROR((E15-Usages!AK6)/Résultats_Indices!D$12,"")</f>
        <v/>
      </c>
      <c r="Z15" s="79" t="str">
        <f>IFERROR((F15-Usages!AL6)/Résultats_Indices!E$12,"")</f>
        <v/>
      </c>
      <c r="AA15" s="79" t="str">
        <f>IFERROR((G15-Usages!AM6)/Résultats_Indices!F$12,"")</f>
        <v/>
      </c>
      <c r="AB15" s="79" t="str">
        <f>IFERROR((H15-Usages!AN6)/Résultats_Indices!G$12,"")</f>
        <v/>
      </c>
      <c r="AC15" s="79" t="str">
        <f>IFERROR((I15-Usages!AO6)/Résultats_Indices!H$12,"")</f>
        <v/>
      </c>
      <c r="AD15" s="79" t="str">
        <f>IFERROR((J15-Usages!AP6)/Résultats_Indices!I$12,"")</f>
        <v/>
      </c>
      <c r="AE15" s="79" t="str">
        <f>IFERROR((K15-Usages!AQ6)/Résultats_Indices!J$12,"")</f>
        <v/>
      </c>
      <c r="AF15" s="79" t="str">
        <f>IFERROR((L15-Usages!AR6)/Résultats_Indices!K$12,"")</f>
        <v/>
      </c>
      <c r="AH15" s="120"/>
      <c r="AI15" s="120"/>
      <c r="AJ15" s="120"/>
      <c r="AK15" s="120"/>
      <c r="AL15" s="120"/>
      <c r="AM15" s="120"/>
    </row>
    <row r="16" spans="2:39" x14ac:dyDescent="0.25">
      <c r="B16" s="60" t="str">
        <f>Usages!B7</f>
        <v xml:space="preserve">  03</v>
      </c>
      <c r="C16" s="76" t="str">
        <f>Usages!C7</f>
        <v>Usage 3</v>
      </c>
      <c r="D16" s="56">
        <f>IFERROR(Usages!Z7*Usages!D7,0)</f>
        <v>0</v>
      </c>
      <c r="E16" s="56">
        <f>IFERROR(Usages!AA7*Usages!E7,0)</f>
        <v>0</v>
      </c>
      <c r="F16" s="56">
        <f>IFERROR(Usages!AB7*Usages!F7,0)</f>
        <v>0</v>
      </c>
      <c r="G16" s="56">
        <f>IFERROR(Usages!AC7*Usages!G7,0)</f>
        <v>0</v>
      </c>
      <c r="H16" s="56">
        <f>IFERROR(Usages!AD7*Usages!H7,0)</f>
        <v>0</v>
      </c>
      <c r="I16" s="56">
        <f>IFERROR(Usages!AE7*Usages!I7,0)</f>
        <v>0</v>
      </c>
      <c r="J16" s="56">
        <f>IFERROR(Usages!AF7*Usages!J7,0)</f>
        <v>0</v>
      </c>
      <c r="K16" s="56">
        <f>IFERROR(Usages!AG7*Usages!K7,0)</f>
        <v>0</v>
      </c>
      <c r="L16" s="56">
        <f>IFERROR(Usages!AH7*Usages!L7,0)</f>
        <v>0</v>
      </c>
      <c r="M16" s="63"/>
      <c r="N16" s="79" t="str">
        <f>IFERROR(1-Usages!AJ7/D16,"")</f>
        <v/>
      </c>
      <c r="O16" s="79" t="str">
        <f>IFERROR(1-Usages!AK7/E16,"")</f>
        <v/>
      </c>
      <c r="P16" s="79" t="str">
        <f>IFERROR(1-Usages!AL7/F16,"")</f>
        <v/>
      </c>
      <c r="Q16" s="79" t="str">
        <f>IFERROR(1-Usages!AM7/G16,"")</f>
        <v/>
      </c>
      <c r="R16" s="79" t="str">
        <f>IFERROR(1-Usages!AN7/H16,"")</f>
        <v/>
      </c>
      <c r="S16" s="79" t="str">
        <f>IFERROR(1-Usages!AO7/I16,"")</f>
        <v/>
      </c>
      <c r="T16" s="79" t="str">
        <f>IFERROR(1-Usages!AP7/J16,"")</f>
        <v/>
      </c>
      <c r="U16" s="79" t="str">
        <f>IFERROR(1-Usages!AQ7/K16,"")</f>
        <v/>
      </c>
      <c r="V16" s="79" t="str">
        <f>IFERROR(1-Usages!AR7/L16,"")</f>
        <v/>
      </c>
      <c r="X16" s="79" t="str">
        <f>IFERROR((D16-Usages!AJ7)/Résultats_Indices!C$12,"")</f>
        <v/>
      </c>
      <c r="Y16" s="79" t="str">
        <f>IFERROR((E16-Usages!AK7)/Résultats_Indices!D$12,"")</f>
        <v/>
      </c>
      <c r="Z16" s="79" t="str">
        <f>IFERROR((F16-Usages!AL7)/Résultats_Indices!E$12,"")</f>
        <v/>
      </c>
      <c r="AA16" s="79" t="str">
        <f>IFERROR((G16-Usages!AM7)/Résultats_Indices!F$12,"")</f>
        <v/>
      </c>
      <c r="AB16" s="79" t="str">
        <f>IFERROR((H16-Usages!AN7)/Résultats_Indices!G$12,"")</f>
        <v/>
      </c>
      <c r="AC16" s="79" t="str">
        <f>IFERROR((I16-Usages!AO7)/Résultats_Indices!H$12,"")</f>
        <v/>
      </c>
      <c r="AD16" s="79" t="str">
        <f>IFERROR((J16-Usages!AP7)/Résultats_Indices!I$12,"")</f>
        <v/>
      </c>
      <c r="AE16" s="79" t="str">
        <f>IFERROR((K16-Usages!AQ7)/Résultats_Indices!J$12,"")</f>
        <v/>
      </c>
      <c r="AF16" s="79" t="str">
        <f>IFERROR((L16-Usages!AR7)/Résultats_Indices!K$12,"")</f>
        <v/>
      </c>
      <c r="AH16" s="120"/>
      <c r="AI16" s="120"/>
      <c r="AJ16" s="120"/>
      <c r="AK16" s="120"/>
      <c r="AL16" s="120"/>
      <c r="AM16" s="120"/>
    </row>
    <row r="17" spans="2:39" x14ac:dyDescent="0.25">
      <c r="B17" s="60" t="str">
        <f>Usages!B8</f>
        <v xml:space="preserve">  04</v>
      </c>
      <c r="C17" s="76" t="str">
        <f>Usages!C8</f>
        <v>Usage 4</v>
      </c>
      <c r="D17" s="56">
        <f>IFERROR(Usages!Z8*Usages!D8,0)</f>
        <v>0</v>
      </c>
      <c r="E17" s="56">
        <f>IFERROR(Usages!AA8*Usages!E8,0)</f>
        <v>0</v>
      </c>
      <c r="F17" s="56">
        <f>IFERROR(Usages!AB8*Usages!F8,0)</f>
        <v>0</v>
      </c>
      <c r="G17" s="56">
        <f>IFERROR(Usages!AC8*Usages!G8,0)</f>
        <v>0</v>
      </c>
      <c r="H17" s="56">
        <f>IFERROR(Usages!AD8*Usages!H8,0)</f>
        <v>0</v>
      </c>
      <c r="I17" s="56">
        <f>IFERROR(Usages!AE8*Usages!I8,0)</f>
        <v>0</v>
      </c>
      <c r="J17" s="56">
        <f>IFERROR(Usages!AF8*Usages!J8,0)</f>
        <v>0</v>
      </c>
      <c r="K17" s="56">
        <f>IFERROR(Usages!AG8*Usages!K8,0)</f>
        <v>0</v>
      </c>
      <c r="L17" s="56">
        <f>IFERROR(Usages!AH8*Usages!L8,0)</f>
        <v>0</v>
      </c>
      <c r="M17" s="63"/>
      <c r="N17" s="79" t="str">
        <f>IFERROR(1-Usages!AJ8/D17,"")</f>
        <v/>
      </c>
      <c r="O17" s="79" t="str">
        <f>IFERROR(1-Usages!AK8/E17,"")</f>
        <v/>
      </c>
      <c r="P17" s="79" t="str">
        <f>IFERROR(1-Usages!AL8/F17,"")</f>
        <v/>
      </c>
      <c r="Q17" s="79" t="str">
        <f>IFERROR(1-Usages!AM8/G17,"")</f>
        <v/>
      </c>
      <c r="R17" s="79" t="str">
        <f>IFERROR(1-Usages!AN8/H17,"")</f>
        <v/>
      </c>
      <c r="S17" s="79" t="str">
        <f>IFERROR(1-Usages!AO8/I17,"")</f>
        <v/>
      </c>
      <c r="T17" s="79" t="str">
        <f>IFERROR(1-Usages!AP8/J17,"")</f>
        <v/>
      </c>
      <c r="U17" s="79" t="str">
        <f>IFERROR(1-Usages!AQ8/K17,"")</f>
        <v/>
      </c>
      <c r="V17" s="79" t="str">
        <f>IFERROR(1-Usages!AR8/L17,"")</f>
        <v/>
      </c>
      <c r="X17" s="79" t="str">
        <f>IFERROR((D17-Usages!AJ8)/Résultats_Indices!C$12,"")</f>
        <v/>
      </c>
      <c r="Y17" s="79" t="str">
        <f>IFERROR((E17-Usages!AK8)/Résultats_Indices!D$12,"")</f>
        <v/>
      </c>
      <c r="Z17" s="79" t="str">
        <f>IFERROR((F17-Usages!AL8)/Résultats_Indices!E$12,"")</f>
        <v/>
      </c>
      <c r="AA17" s="79" t="str">
        <f>IFERROR((G17-Usages!AM8)/Résultats_Indices!F$12,"")</f>
        <v/>
      </c>
      <c r="AB17" s="79" t="str">
        <f>IFERROR((H17-Usages!AN8)/Résultats_Indices!G$12,"")</f>
        <v/>
      </c>
      <c r="AC17" s="79" t="str">
        <f>IFERROR((I17-Usages!AO8)/Résultats_Indices!H$12,"")</f>
        <v/>
      </c>
      <c r="AD17" s="79" t="str">
        <f>IFERROR((J17-Usages!AP8)/Résultats_Indices!I$12,"")</f>
        <v/>
      </c>
      <c r="AE17" s="79" t="str">
        <f>IFERROR((K17-Usages!AQ8)/Résultats_Indices!J$12,"")</f>
        <v/>
      </c>
      <c r="AF17" s="79" t="str">
        <f>IFERROR((L17-Usages!AR8)/Résultats_Indices!K$12,"")</f>
        <v/>
      </c>
      <c r="AH17" s="120"/>
      <c r="AI17" s="120"/>
      <c r="AJ17" s="120"/>
      <c r="AK17" s="120"/>
      <c r="AL17" s="120"/>
      <c r="AM17" s="120"/>
    </row>
    <row r="18" spans="2:39" x14ac:dyDescent="0.25">
      <c r="B18" s="60" t="str">
        <f>Usages!B9</f>
        <v xml:space="preserve">  05</v>
      </c>
      <c r="C18" s="76" t="str">
        <f>Usages!C9</f>
        <v>Usage</v>
      </c>
      <c r="D18" s="56">
        <f>IFERROR(Usages!Z9*Usages!D9,0)</f>
        <v>0</v>
      </c>
      <c r="E18" s="56">
        <f>IFERROR(Usages!AA9*Usages!E9,0)</f>
        <v>0</v>
      </c>
      <c r="F18" s="56">
        <f>IFERROR(Usages!AB9*Usages!F9,0)</f>
        <v>0</v>
      </c>
      <c r="G18" s="56">
        <f>IFERROR(Usages!AC9*Usages!G9,0)</f>
        <v>0</v>
      </c>
      <c r="H18" s="56">
        <f>IFERROR(Usages!AD9*Usages!H9,0)</f>
        <v>0</v>
      </c>
      <c r="I18" s="56">
        <f>IFERROR(Usages!AE9*Usages!I9,0)</f>
        <v>0</v>
      </c>
      <c r="J18" s="56">
        <f>IFERROR(Usages!AF9*Usages!J9,0)</f>
        <v>0</v>
      </c>
      <c r="K18" s="56">
        <f>IFERROR(Usages!AG9*Usages!K9,0)</f>
        <v>0</v>
      </c>
      <c r="L18" s="56">
        <f>IFERROR(Usages!AH9*Usages!L9,0)</f>
        <v>0</v>
      </c>
      <c r="M18" s="63"/>
      <c r="N18" s="79" t="str">
        <f>IFERROR(1-Usages!AJ9/D18,"")</f>
        <v/>
      </c>
      <c r="O18" s="79" t="str">
        <f>IFERROR(1-Usages!AK9/E18,"")</f>
        <v/>
      </c>
      <c r="P18" s="79" t="str">
        <f>IFERROR(1-Usages!AL9/F18,"")</f>
        <v/>
      </c>
      <c r="Q18" s="79" t="str">
        <f>IFERROR(1-Usages!AM9/G18,"")</f>
        <v/>
      </c>
      <c r="R18" s="79" t="str">
        <f>IFERROR(1-Usages!AN9/H18,"")</f>
        <v/>
      </c>
      <c r="S18" s="79" t="str">
        <f>IFERROR(1-Usages!AO9/I18,"")</f>
        <v/>
      </c>
      <c r="T18" s="79" t="str">
        <f>IFERROR(1-Usages!AP9/J18,"")</f>
        <v/>
      </c>
      <c r="U18" s="79" t="str">
        <f>IFERROR(1-Usages!AQ9/K18,"")</f>
        <v/>
      </c>
      <c r="V18" s="79" t="str">
        <f>IFERROR(1-Usages!AR9/L18,"")</f>
        <v/>
      </c>
      <c r="X18" s="79" t="str">
        <f>IFERROR((D18-Usages!AJ9)/Résultats_Indices!C$12,"")</f>
        <v/>
      </c>
      <c r="Y18" s="79" t="str">
        <f>IFERROR((E18-Usages!AK9)/Résultats_Indices!D$12,"")</f>
        <v/>
      </c>
      <c r="Z18" s="79" t="str">
        <f>IFERROR((F18-Usages!AL9)/Résultats_Indices!E$12,"")</f>
        <v/>
      </c>
      <c r="AA18" s="79" t="str">
        <f>IFERROR((G18-Usages!AM9)/Résultats_Indices!F$12,"")</f>
        <v/>
      </c>
      <c r="AB18" s="79" t="str">
        <f>IFERROR((H18-Usages!AN9)/Résultats_Indices!G$12,"")</f>
        <v/>
      </c>
      <c r="AC18" s="79" t="str">
        <f>IFERROR((I18-Usages!AO9)/Résultats_Indices!H$12,"")</f>
        <v/>
      </c>
      <c r="AD18" s="79" t="str">
        <f>IFERROR((J18-Usages!AP9)/Résultats_Indices!I$12,"")</f>
        <v/>
      </c>
      <c r="AE18" s="79" t="str">
        <f>IFERROR((K18-Usages!AQ9)/Résultats_Indices!J$12,"")</f>
        <v/>
      </c>
      <c r="AF18" s="79" t="str">
        <f>IFERROR((L18-Usages!AR9)/Résultats_Indices!K$12,"")</f>
        <v/>
      </c>
      <c r="AH18" s="120"/>
      <c r="AI18" s="120"/>
      <c r="AJ18" s="120"/>
      <c r="AK18" s="120"/>
      <c r="AL18" s="120"/>
      <c r="AM18" s="120"/>
    </row>
    <row r="19" spans="2:39" x14ac:dyDescent="0.25">
      <c r="B19" s="60" t="str">
        <f>Usages!B10</f>
        <v xml:space="preserve">  06</v>
      </c>
      <c r="C19" s="76" t="str">
        <f>Usages!C10</f>
        <v>Nouvel usage</v>
      </c>
      <c r="D19" s="56">
        <f>IFERROR(Usages!Z10*Usages!D10,0)</f>
        <v>0</v>
      </c>
      <c r="E19" s="56">
        <f>IFERROR(Usages!AA10*Usages!E10,0)</f>
        <v>0</v>
      </c>
      <c r="F19" s="56">
        <f>IFERROR(Usages!AB10*Usages!F10,0)</f>
        <v>0</v>
      </c>
      <c r="G19" s="56">
        <f>IFERROR(Usages!AC10*Usages!G10,0)</f>
        <v>0</v>
      </c>
      <c r="H19" s="56">
        <f>IFERROR(Usages!AD10*Usages!H10,0)</f>
        <v>0</v>
      </c>
      <c r="I19" s="56">
        <f>IFERROR(Usages!AE10*Usages!I10,0)</f>
        <v>0</v>
      </c>
      <c r="J19" s="56">
        <f>IFERROR(Usages!AF10*Usages!J10,0)</f>
        <v>0</v>
      </c>
      <c r="K19" s="56">
        <f>IFERROR(Usages!AG10*Usages!K10,0)</f>
        <v>0</v>
      </c>
      <c r="L19" s="56">
        <f>IFERROR(Usages!AH10*Usages!L10,0)</f>
        <v>0</v>
      </c>
      <c r="M19" s="63"/>
      <c r="N19" s="79" t="str">
        <f>IFERROR(1-Usages!AJ10/D19,"")</f>
        <v/>
      </c>
      <c r="O19" s="79" t="str">
        <f>IFERROR(1-Usages!AK10/E19,"")</f>
        <v/>
      </c>
      <c r="P19" s="79" t="str">
        <f>IFERROR(1-Usages!AL10/F19,"")</f>
        <v/>
      </c>
      <c r="Q19" s="79" t="str">
        <f>IFERROR(1-Usages!AM10/G19,"")</f>
        <v/>
      </c>
      <c r="R19" s="79" t="str">
        <f>IFERROR(1-Usages!AN10/H19,"")</f>
        <v/>
      </c>
      <c r="S19" s="79" t="str">
        <f>IFERROR(1-Usages!AO10/I19,"")</f>
        <v/>
      </c>
      <c r="T19" s="79" t="str">
        <f>IFERROR(1-Usages!AP10/J19,"")</f>
        <v/>
      </c>
      <c r="U19" s="79" t="str">
        <f>IFERROR(1-Usages!AQ10/K19,"")</f>
        <v/>
      </c>
      <c r="V19" s="79" t="str">
        <f>IFERROR(1-Usages!AR10/L19,"")</f>
        <v/>
      </c>
      <c r="X19" s="79" t="str">
        <f>IFERROR((D19-Usages!AJ10)/Résultats_Indices!C$12,"")</f>
        <v/>
      </c>
      <c r="Y19" s="79" t="str">
        <f>IFERROR((E19-Usages!AK10)/Résultats_Indices!D$12,"")</f>
        <v/>
      </c>
      <c r="Z19" s="79" t="str">
        <f>IFERROR((F19-Usages!AL10)/Résultats_Indices!E$12,"")</f>
        <v/>
      </c>
      <c r="AA19" s="79" t="str">
        <f>IFERROR((G19-Usages!AM10)/Résultats_Indices!F$12,"")</f>
        <v/>
      </c>
      <c r="AB19" s="79" t="str">
        <f>IFERROR((H19-Usages!AN10)/Résultats_Indices!G$12,"")</f>
        <v/>
      </c>
      <c r="AC19" s="79" t="str">
        <f>IFERROR((I19-Usages!AO10)/Résultats_Indices!H$12,"")</f>
        <v/>
      </c>
      <c r="AD19" s="79" t="str">
        <f>IFERROR((J19-Usages!AP10)/Résultats_Indices!I$12,"")</f>
        <v/>
      </c>
      <c r="AE19" s="79" t="str">
        <f>IFERROR((K19-Usages!AQ10)/Résultats_Indices!J$12,"")</f>
        <v/>
      </c>
      <c r="AF19" s="79" t="str">
        <f>IFERROR((L19-Usages!AR10)/Résultats_Indices!K$12,"")</f>
        <v/>
      </c>
      <c r="AH19" s="120"/>
      <c r="AI19" s="120"/>
      <c r="AJ19" s="120"/>
      <c r="AK19" s="120"/>
      <c r="AL19" s="120"/>
      <c r="AM19" s="120"/>
    </row>
    <row r="20" spans="2:39" x14ac:dyDescent="0.25">
      <c r="B20" s="60" t="str">
        <f>Usages!B11</f>
        <v xml:space="preserve">  07</v>
      </c>
      <c r="C20" s="76" t="str">
        <f>Usages!C11</f>
        <v>Usage</v>
      </c>
      <c r="D20" s="56">
        <f>IFERROR(Usages!Z11*Usages!D11,0)</f>
        <v>0</v>
      </c>
      <c r="E20" s="56">
        <f>IFERROR(Usages!AA11*Usages!E11,0)</f>
        <v>0</v>
      </c>
      <c r="F20" s="56">
        <f>IFERROR(Usages!AB11*Usages!F11,0)</f>
        <v>0</v>
      </c>
      <c r="G20" s="56">
        <f>IFERROR(Usages!AC11*Usages!G11,0)</f>
        <v>0</v>
      </c>
      <c r="H20" s="56">
        <f>IFERROR(Usages!AD11*Usages!H11,0)</f>
        <v>0</v>
      </c>
      <c r="I20" s="56">
        <f>IFERROR(Usages!AE11*Usages!I11,0)</f>
        <v>0</v>
      </c>
      <c r="J20" s="56">
        <f>IFERROR(Usages!AF11*Usages!J11,0)</f>
        <v>0</v>
      </c>
      <c r="K20" s="56">
        <f>IFERROR(Usages!AG11*Usages!K11,0)</f>
        <v>0</v>
      </c>
      <c r="L20" s="56">
        <f>IFERROR(Usages!AH11*Usages!L11,0)</f>
        <v>0</v>
      </c>
      <c r="M20" s="63"/>
      <c r="N20" s="79" t="str">
        <f>IFERROR(1-Usages!AJ11/D20,"")</f>
        <v/>
      </c>
      <c r="O20" s="79" t="str">
        <f>IFERROR(1-Usages!AK11/E20,"")</f>
        <v/>
      </c>
      <c r="P20" s="79" t="str">
        <f>IFERROR(1-Usages!AL11/F20,"")</f>
        <v/>
      </c>
      <c r="Q20" s="79" t="str">
        <f>IFERROR(1-Usages!AM11/G20,"")</f>
        <v/>
      </c>
      <c r="R20" s="79" t="str">
        <f>IFERROR(1-Usages!AN11/H20,"")</f>
        <v/>
      </c>
      <c r="S20" s="79" t="str">
        <f>IFERROR(1-Usages!AO11/I20,"")</f>
        <v/>
      </c>
      <c r="T20" s="79" t="str">
        <f>IFERROR(1-Usages!AP11/J20,"")</f>
        <v/>
      </c>
      <c r="U20" s="79" t="str">
        <f>IFERROR(1-Usages!AQ11/K20,"")</f>
        <v/>
      </c>
      <c r="V20" s="79" t="str">
        <f>IFERROR(1-Usages!AR11/L20,"")</f>
        <v/>
      </c>
      <c r="X20" s="79" t="str">
        <f>IFERROR((D20-Usages!AJ11)/Résultats_Indices!C$12,"")</f>
        <v/>
      </c>
      <c r="Y20" s="79" t="str">
        <f>IFERROR((E20-Usages!AK11)/Résultats_Indices!D$12,"")</f>
        <v/>
      </c>
      <c r="Z20" s="79" t="str">
        <f>IFERROR((F20-Usages!AL11)/Résultats_Indices!E$12,"")</f>
        <v/>
      </c>
      <c r="AA20" s="79" t="str">
        <f>IFERROR((G20-Usages!AM11)/Résultats_Indices!F$12,"")</f>
        <v/>
      </c>
      <c r="AB20" s="79" t="str">
        <f>IFERROR((H20-Usages!AN11)/Résultats_Indices!G$12,"")</f>
        <v/>
      </c>
      <c r="AC20" s="79" t="str">
        <f>IFERROR((I20-Usages!AO11)/Résultats_Indices!H$12,"")</f>
        <v/>
      </c>
      <c r="AD20" s="79" t="str">
        <f>IFERROR((J20-Usages!AP11)/Résultats_Indices!I$12,"")</f>
        <v/>
      </c>
      <c r="AE20" s="79" t="str">
        <f>IFERROR((K20-Usages!AQ11)/Résultats_Indices!J$12,"")</f>
        <v/>
      </c>
      <c r="AF20" s="79" t="str">
        <f>IFERROR((L20-Usages!AR11)/Résultats_Indices!K$12,"")</f>
        <v/>
      </c>
      <c r="AH20" s="120"/>
      <c r="AI20" s="120"/>
      <c r="AJ20" s="120"/>
      <c r="AK20" s="120"/>
      <c r="AL20" s="120"/>
      <c r="AM20" s="120"/>
    </row>
    <row r="21" spans="2:39" x14ac:dyDescent="0.25">
      <c r="B21" s="60" t="str">
        <f>Usages!B12</f>
        <v xml:space="preserve">  08</v>
      </c>
      <c r="C21" s="76" t="str">
        <f>Usages!C12</f>
        <v>Usage</v>
      </c>
      <c r="D21" s="56">
        <f>IFERROR(Usages!Z12*Usages!D12,0)</f>
        <v>0</v>
      </c>
      <c r="E21" s="56">
        <f>IFERROR(Usages!AA12*Usages!E12,0)</f>
        <v>0</v>
      </c>
      <c r="F21" s="56">
        <f>IFERROR(Usages!AB12*Usages!F12,0)</f>
        <v>0</v>
      </c>
      <c r="G21" s="56">
        <f>IFERROR(Usages!AC12*Usages!G12,0)</f>
        <v>0</v>
      </c>
      <c r="H21" s="56">
        <f>IFERROR(Usages!AD12*Usages!H12,0)</f>
        <v>0</v>
      </c>
      <c r="I21" s="56">
        <f>IFERROR(Usages!AE12*Usages!I12,0)</f>
        <v>0</v>
      </c>
      <c r="J21" s="56">
        <f>IFERROR(Usages!AF12*Usages!J12,0)</f>
        <v>0</v>
      </c>
      <c r="K21" s="56">
        <f>IFERROR(Usages!AG12*Usages!K12,0)</f>
        <v>0</v>
      </c>
      <c r="L21" s="56">
        <f>IFERROR(Usages!AH12*Usages!L12,0)</f>
        <v>0</v>
      </c>
      <c r="M21" s="63"/>
      <c r="N21" s="79" t="str">
        <f>IFERROR(1-Usages!AJ12/D21,"")</f>
        <v/>
      </c>
      <c r="O21" s="79" t="str">
        <f>IFERROR(1-Usages!AK12/E21,"")</f>
        <v/>
      </c>
      <c r="P21" s="79" t="str">
        <f>IFERROR(1-Usages!AL12/F21,"")</f>
        <v/>
      </c>
      <c r="Q21" s="79" t="str">
        <f>IFERROR(1-Usages!AM12/G21,"")</f>
        <v/>
      </c>
      <c r="R21" s="79" t="str">
        <f>IFERROR(1-Usages!AN12/H21,"")</f>
        <v/>
      </c>
      <c r="S21" s="79" t="str">
        <f>IFERROR(1-Usages!AO12/I21,"")</f>
        <v/>
      </c>
      <c r="T21" s="79" t="str">
        <f>IFERROR(1-Usages!AP12/J21,"")</f>
        <v/>
      </c>
      <c r="U21" s="79" t="str">
        <f>IFERROR(1-Usages!AQ12/K21,"")</f>
        <v/>
      </c>
      <c r="V21" s="79" t="str">
        <f>IFERROR(1-Usages!AR12/L21,"")</f>
        <v/>
      </c>
      <c r="X21" s="79" t="str">
        <f>IFERROR((D21-Usages!AJ12)/Résultats_Indices!C$12,"")</f>
        <v/>
      </c>
      <c r="Y21" s="79" t="str">
        <f>IFERROR((E21-Usages!AK12)/Résultats_Indices!D$12,"")</f>
        <v/>
      </c>
      <c r="Z21" s="79" t="str">
        <f>IFERROR((F21-Usages!AL12)/Résultats_Indices!E$12,"")</f>
        <v/>
      </c>
      <c r="AA21" s="79" t="str">
        <f>IFERROR((G21-Usages!AM12)/Résultats_Indices!F$12,"")</f>
        <v/>
      </c>
      <c r="AB21" s="79" t="str">
        <f>IFERROR((H21-Usages!AN12)/Résultats_Indices!G$12,"")</f>
        <v/>
      </c>
      <c r="AC21" s="79" t="str">
        <f>IFERROR((I21-Usages!AO12)/Résultats_Indices!H$12,"")</f>
        <v/>
      </c>
      <c r="AD21" s="79" t="str">
        <f>IFERROR((J21-Usages!AP12)/Résultats_Indices!I$12,"")</f>
        <v/>
      </c>
      <c r="AE21" s="79" t="str">
        <f>IFERROR((K21-Usages!AQ12)/Résultats_Indices!J$12,"")</f>
        <v/>
      </c>
      <c r="AF21" s="79" t="str">
        <f>IFERROR((L21-Usages!AR12)/Résultats_Indices!K$12,"")</f>
        <v/>
      </c>
      <c r="AH21" s="120"/>
      <c r="AI21" s="120"/>
      <c r="AJ21" s="120"/>
      <c r="AK21" s="120"/>
      <c r="AL21" s="120"/>
      <c r="AM21" s="120"/>
    </row>
    <row r="22" spans="2:39" x14ac:dyDescent="0.25">
      <c r="B22" s="60" t="str">
        <f>Usages!B13</f>
        <v xml:space="preserve">  09</v>
      </c>
      <c r="C22" s="76" t="str">
        <f>Usages!C13</f>
        <v>Usage</v>
      </c>
      <c r="D22" s="56">
        <f>IFERROR(Usages!Z13*Usages!D13,0)</f>
        <v>0</v>
      </c>
      <c r="E22" s="56">
        <f>IFERROR(Usages!AA13*Usages!E13,0)</f>
        <v>0</v>
      </c>
      <c r="F22" s="56">
        <f>IFERROR(Usages!AB13*Usages!F13,0)</f>
        <v>0</v>
      </c>
      <c r="G22" s="56">
        <f>IFERROR(Usages!AC13*Usages!G13,0)</f>
        <v>0</v>
      </c>
      <c r="H22" s="56">
        <f>IFERROR(Usages!AD13*Usages!H13,0)</f>
        <v>0</v>
      </c>
      <c r="I22" s="56">
        <f>IFERROR(Usages!AE13*Usages!I13,0)</f>
        <v>0</v>
      </c>
      <c r="J22" s="56">
        <f>IFERROR(Usages!AF13*Usages!J13,0)</f>
        <v>0</v>
      </c>
      <c r="K22" s="56">
        <f>IFERROR(Usages!AG13*Usages!K13,0)</f>
        <v>0</v>
      </c>
      <c r="L22" s="56">
        <f>IFERROR(Usages!AH13*Usages!L13,0)</f>
        <v>0</v>
      </c>
      <c r="M22" s="63"/>
      <c r="N22" s="79" t="str">
        <f>IFERROR(1-Usages!AJ13/D22,"")</f>
        <v/>
      </c>
      <c r="O22" s="79" t="str">
        <f>IFERROR(1-Usages!AK13/E22,"")</f>
        <v/>
      </c>
      <c r="P22" s="79" t="str">
        <f>IFERROR(1-Usages!AL13/F22,"")</f>
        <v/>
      </c>
      <c r="Q22" s="79" t="str">
        <f>IFERROR(1-Usages!AM13/G22,"")</f>
        <v/>
      </c>
      <c r="R22" s="79" t="str">
        <f>IFERROR(1-Usages!AN13/H22,"")</f>
        <v/>
      </c>
      <c r="S22" s="79" t="str">
        <f>IFERROR(1-Usages!AO13/I22,"")</f>
        <v/>
      </c>
      <c r="T22" s="79" t="str">
        <f>IFERROR(1-Usages!AP13/J22,"")</f>
        <v/>
      </c>
      <c r="U22" s="79" t="str">
        <f>IFERROR(1-Usages!AQ13/K22,"")</f>
        <v/>
      </c>
      <c r="V22" s="79" t="str">
        <f>IFERROR(1-Usages!AR13/L22,"")</f>
        <v/>
      </c>
      <c r="X22" s="79" t="str">
        <f>IFERROR((D22-Usages!AJ13)/Résultats_Indices!C$12,"")</f>
        <v/>
      </c>
      <c r="Y22" s="79" t="str">
        <f>IFERROR((E22-Usages!AK13)/Résultats_Indices!D$12,"")</f>
        <v/>
      </c>
      <c r="Z22" s="79" t="str">
        <f>IFERROR((F22-Usages!AL13)/Résultats_Indices!E$12,"")</f>
        <v/>
      </c>
      <c r="AA22" s="79" t="str">
        <f>IFERROR((G22-Usages!AM13)/Résultats_Indices!F$12,"")</f>
        <v/>
      </c>
      <c r="AB22" s="79" t="str">
        <f>IFERROR((H22-Usages!AN13)/Résultats_Indices!G$12,"")</f>
        <v/>
      </c>
      <c r="AC22" s="79" t="str">
        <f>IFERROR((I22-Usages!AO13)/Résultats_Indices!H$12,"")</f>
        <v/>
      </c>
      <c r="AD22" s="79" t="str">
        <f>IFERROR((J22-Usages!AP13)/Résultats_Indices!I$12,"")</f>
        <v/>
      </c>
      <c r="AE22" s="79" t="str">
        <f>IFERROR((K22-Usages!AQ13)/Résultats_Indices!J$12,"")</f>
        <v/>
      </c>
      <c r="AF22" s="79" t="str">
        <f>IFERROR((L22-Usages!AR13)/Résultats_Indices!K$12,"")</f>
        <v/>
      </c>
      <c r="AH22" s="120"/>
      <c r="AI22" s="120"/>
      <c r="AJ22" s="120"/>
      <c r="AK22" s="120"/>
      <c r="AL22" s="120"/>
      <c r="AM22" s="120"/>
    </row>
    <row r="23" spans="2:39" x14ac:dyDescent="0.25">
      <c r="B23" s="60" t="str">
        <f>Usages!B14</f>
        <v xml:space="preserve">  10</v>
      </c>
      <c r="C23" s="76" t="str">
        <f>Usages!C14</f>
        <v>Usage</v>
      </c>
      <c r="D23" s="56">
        <f>IFERROR(Usages!Z14*Usages!D14,0)</f>
        <v>0</v>
      </c>
      <c r="E23" s="56">
        <f>IFERROR(Usages!AA14*Usages!E14,0)</f>
        <v>0</v>
      </c>
      <c r="F23" s="56">
        <f>IFERROR(Usages!AB14*Usages!F14,0)</f>
        <v>0</v>
      </c>
      <c r="G23" s="56">
        <f>IFERROR(Usages!AC14*Usages!G14,0)</f>
        <v>0</v>
      </c>
      <c r="H23" s="56">
        <f>IFERROR(Usages!AD14*Usages!H14,0)</f>
        <v>0</v>
      </c>
      <c r="I23" s="56">
        <f>IFERROR(Usages!AE14*Usages!I14,0)</f>
        <v>0</v>
      </c>
      <c r="J23" s="56">
        <f>IFERROR(Usages!AF14*Usages!J14,0)</f>
        <v>0</v>
      </c>
      <c r="K23" s="56">
        <f>IFERROR(Usages!AG14*Usages!K14,0)</f>
        <v>0</v>
      </c>
      <c r="L23" s="56">
        <f>IFERROR(Usages!AH14*Usages!L14,0)</f>
        <v>0</v>
      </c>
      <c r="M23" s="63"/>
      <c r="N23" s="79" t="str">
        <f>IFERROR(1-Usages!AJ14/D23,"")</f>
        <v/>
      </c>
      <c r="O23" s="79" t="str">
        <f>IFERROR(1-Usages!AK14/E23,"")</f>
        <v/>
      </c>
      <c r="P23" s="79" t="str">
        <f>IFERROR(1-Usages!AL14/F23,"")</f>
        <v/>
      </c>
      <c r="Q23" s="79" t="str">
        <f>IFERROR(1-Usages!AM14/G23,"")</f>
        <v/>
      </c>
      <c r="R23" s="79" t="str">
        <f>IFERROR(1-Usages!AN14/H23,"")</f>
        <v/>
      </c>
      <c r="S23" s="79" t="str">
        <f>IFERROR(1-Usages!AO14/I23,"")</f>
        <v/>
      </c>
      <c r="T23" s="79" t="str">
        <f>IFERROR(1-Usages!AP14/J23,"")</f>
        <v/>
      </c>
      <c r="U23" s="79" t="str">
        <f>IFERROR(1-Usages!AQ14/K23,"")</f>
        <v/>
      </c>
      <c r="V23" s="79" t="str">
        <f>IFERROR(1-Usages!AR14/L23,"")</f>
        <v/>
      </c>
      <c r="X23" s="79" t="str">
        <f>IFERROR((D23-Usages!AJ14)/Résultats_Indices!C$12,"")</f>
        <v/>
      </c>
      <c r="Y23" s="79" t="str">
        <f>IFERROR((E23-Usages!AK14)/Résultats_Indices!D$12,"")</f>
        <v/>
      </c>
      <c r="Z23" s="79" t="str">
        <f>IFERROR((F23-Usages!AL14)/Résultats_Indices!E$12,"")</f>
        <v/>
      </c>
      <c r="AA23" s="79" t="str">
        <f>IFERROR((G23-Usages!AM14)/Résultats_Indices!F$12,"")</f>
        <v/>
      </c>
      <c r="AB23" s="79" t="str">
        <f>IFERROR((H23-Usages!AN14)/Résultats_Indices!G$12,"")</f>
        <v/>
      </c>
      <c r="AC23" s="79" t="str">
        <f>IFERROR((I23-Usages!AO14)/Résultats_Indices!H$12,"")</f>
        <v/>
      </c>
      <c r="AD23" s="79" t="str">
        <f>IFERROR((J23-Usages!AP14)/Résultats_Indices!I$12,"")</f>
        <v/>
      </c>
      <c r="AE23" s="79" t="str">
        <f>IFERROR((K23-Usages!AQ14)/Résultats_Indices!J$12,"")</f>
        <v/>
      </c>
      <c r="AF23" s="79" t="str">
        <f>IFERROR((L23-Usages!AR14)/Résultats_Indices!K$12,"")</f>
        <v/>
      </c>
      <c r="AH23" s="120"/>
      <c r="AI23" s="120"/>
      <c r="AJ23" s="120"/>
      <c r="AK23" s="120"/>
      <c r="AL23" s="120"/>
      <c r="AM23" s="120"/>
    </row>
    <row r="24" spans="2:39" x14ac:dyDescent="0.25">
      <c r="B24" s="60" t="str">
        <f>Usages!B15</f>
        <v xml:space="preserve">  11</v>
      </c>
      <c r="C24" s="76" t="str">
        <f>Usages!C15</f>
        <v>Usage</v>
      </c>
      <c r="D24" s="56">
        <f>IFERROR(Usages!Z15*Usages!D15,0)</f>
        <v>0</v>
      </c>
      <c r="E24" s="56">
        <f>IFERROR(Usages!AA15*Usages!E15,0)</f>
        <v>0</v>
      </c>
      <c r="F24" s="56">
        <f>IFERROR(Usages!AB15*Usages!F15,0)</f>
        <v>0</v>
      </c>
      <c r="G24" s="56">
        <f>IFERROR(Usages!AC15*Usages!G15,0)</f>
        <v>0</v>
      </c>
      <c r="H24" s="56">
        <f>IFERROR(Usages!AD15*Usages!H15,0)</f>
        <v>0</v>
      </c>
      <c r="I24" s="56">
        <f>IFERROR(Usages!AE15*Usages!I15,0)</f>
        <v>0</v>
      </c>
      <c r="J24" s="56">
        <f>IFERROR(Usages!AF15*Usages!J15,0)</f>
        <v>0</v>
      </c>
      <c r="K24" s="56">
        <f>IFERROR(Usages!AG15*Usages!K15,0)</f>
        <v>0</v>
      </c>
      <c r="L24" s="56">
        <f>IFERROR(Usages!AH15*Usages!L15,0)</f>
        <v>0</v>
      </c>
      <c r="M24" s="63"/>
      <c r="N24" s="79" t="str">
        <f>IFERROR(1-Usages!AJ15/D24,"")</f>
        <v/>
      </c>
      <c r="O24" s="79" t="str">
        <f>IFERROR(1-Usages!AK15/E24,"")</f>
        <v/>
      </c>
      <c r="P24" s="79" t="str">
        <f>IFERROR(1-Usages!AL15/F24,"")</f>
        <v/>
      </c>
      <c r="Q24" s="79" t="str">
        <f>IFERROR(1-Usages!AM15/G24,"")</f>
        <v/>
      </c>
      <c r="R24" s="79" t="str">
        <f>IFERROR(1-Usages!AN15/H24,"")</f>
        <v/>
      </c>
      <c r="S24" s="79" t="str">
        <f>IFERROR(1-Usages!AO15/I24,"")</f>
        <v/>
      </c>
      <c r="T24" s="79" t="str">
        <f>IFERROR(1-Usages!AP15/J24,"")</f>
        <v/>
      </c>
      <c r="U24" s="79" t="str">
        <f>IFERROR(1-Usages!AQ15/K24,"")</f>
        <v/>
      </c>
      <c r="V24" s="79" t="str">
        <f>IFERROR(1-Usages!AR15/L24,"")</f>
        <v/>
      </c>
      <c r="X24" s="79" t="str">
        <f>IFERROR((D24-Usages!AJ15)/Résultats_Indices!C$12,"")</f>
        <v/>
      </c>
      <c r="Y24" s="79" t="str">
        <f>IFERROR((E24-Usages!AK15)/Résultats_Indices!D$12,"")</f>
        <v/>
      </c>
      <c r="Z24" s="79" t="str">
        <f>IFERROR((F24-Usages!AL15)/Résultats_Indices!E$12,"")</f>
        <v/>
      </c>
      <c r="AA24" s="79" t="str">
        <f>IFERROR((G24-Usages!AM15)/Résultats_Indices!F$12,"")</f>
        <v/>
      </c>
      <c r="AB24" s="79" t="str">
        <f>IFERROR((H24-Usages!AN15)/Résultats_Indices!G$12,"")</f>
        <v/>
      </c>
      <c r="AC24" s="79" t="str">
        <f>IFERROR((I24-Usages!AO15)/Résultats_Indices!H$12,"")</f>
        <v/>
      </c>
      <c r="AD24" s="79" t="str">
        <f>IFERROR((J24-Usages!AP15)/Résultats_Indices!I$12,"")</f>
        <v/>
      </c>
      <c r="AE24" s="79" t="str">
        <f>IFERROR((K24-Usages!AQ15)/Résultats_Indices!J$12,"")</f>
        <v/>
      </c>
      <c r="AF24" s="79" t="str">
        <f>IFERROR((L24-Usages!AR15)/Résultats_Indices!K$12,"")</f>
        <v/>
      </c>
      <c r="AH24" s="120"/>
      <c r="AI24" s="120"/>
      <c r="AJ24" s="120"/>
      <c r="AK24" s="120"/>
      <c r="AL24" s="120"/>
      <c r="AM24" s="120"/>
    </row>
    <row r="25" spans="2:39" x14ac:dyDescent="0.25">
      <c r="B25" s="60" t="str">
        <f>Usages!B16</f>
        <v xml:space="preserve">  12</v>
      </c>
      <c r="C25" s="76" t="str">
        <f>Usages!C16</f>
        <v>Usage</v>
      </c>
      <c r="D25" s="56">
        <f>IFERROR(Usages!Z16*Usages!D16,0)</f>
        <v>0</v>
      </c>
      <c r="E25" s="56">
        <f>IFERROR(Usages!AA16*Usages!E16,0)</f>
        <v>0</v>
      </c>
      <c r="F25" s="56">
        <f>IFERROR(Usages!AB16*Usages!F16,0)</f>
        <v>0</v>
      </c>
      <c r="G25" s="56">
        <f>IFERROR(Usages!AC16*Usages!G16,0)</f>
        <v>0</v>
      </c>
      <c r="H25" s="56">
        <f>IFERROR(Usages!AD16*Usages!H16,0)</f>
        <v>0</v>
      </c>
      <c r="I25" s="56">
        <f>IFERROR(Usages!AE16*Usages!I16,0)</f>
        <v>0</v>
      </c>
      <c r="J25" s="56">
        <f>IFERROR(Usages!AF16*Usages!J16,0)</f>
        <v>0</v>
      </c>
      <c r="K25" s="56">
        <f>IFERROR(Usages!AG16*Usages!K16,0)</f>
        <v>0</v>
      </c>
      <c r="L25" s="56">
        <f>IFERROR(Usages!AH16*Usages!L16,0)</f>
        <v>0</v>
      </c>
      <c r="M25" s="63"/>
      <c r="N25" s="79" t="str">
        <f>IFERROR(1-Usages!AJ16/D25,"")</f>
        <v/>
      </c>
      <c r="O25" s="79" t="str">
        <f>IFERROR(1-Usages!AK16/E25,"")</f>
        <v/>
      </c>
      <c r="P25" s="79" t="str">
        <f>IFERROR(1-Usages!AL16/F25,"")</f>
        <v/>
      </c>
      <c r="Q25" s="79" t="str">
        <f>IFERROR(1-Usages!AM16/G25,"")</f>
        <v/>
      </c>
      <c r="R25" s="79" t="str">
        <f>IFERROR(1-Usages!AN16/H25,"")</f>
        <v/>
      </c>
      <c r="S25" s="79" t="str">
        <f>IFERROR(1-Usages!AO16/I25,"")</f>
        <v/>
      </c>
      <c r="T25" s="79" t="str">
        <f>IFERROR(1-Usages!AP16/J25,"")</f>
        <v/>
      </c>
      <c r="U25" s="79" t="str">
        <f>IFERROR(1-Usages!AQ16/K25,"")</f>
        <v/>
      </c>
      <c r="V25" s="79" t="str">
        <f>IFERROR(1-Usages!AR16/L25,"")</f>
        <v/>
      </c>
      <c r="X25" s="79" t="str">
        <f>IFERROR((D25-Usages!AJ16)/Résultats_Indices!C$12,"")</f>
        <v/>
      </c>
      <c r="Y25" s="79" t="str">
        <f>IFERROR((E25-Usages!AK16)/Résultats_Indices!D$12,"")</f>
        <v/>
      </c>
      <c r="Z25" s="79" t="str">
        <f>IFERROR((F25-Usages!AL16)/Résultats_Indices!E$12,"")</f>
        <v/>
      </c>
      <c r="AA25" s="79" t="str">
        <f>IFERROR((G25-Usages!AM16)/Résultats_Indices!F$12,"")</f>
        <v/>
      </c>
      <c r="AB25" s="79" t="str">
        <f>IFERROR((H25-Usages!AN16)/Résultats_Indices!G$12,"")</f>
        <v/>
      </c>
      <c r="AC25" s="79" t="str">
        <f>IFERROR((I25-Usages!AO16)/Résultats_Indices!H$12,"")</f>
        <v/>
      </c>
      <c r="AD25" s="79" t="str">
        <f>IFERROR((J25-Usages!AP16)/Résultats_Indices!I$12,"")</f>
        <v/>
      </c>
      <c r="AE25" s="79" t="str">
        <f>IFERROR((K25-Usages!AQ16)/Résultats_Indices!J$12,"")</f>
        <v/>
      </c>
      <c r="AF25" s="79" t="str">
        <f>IFERROR((L25-Usages!AR16)/Résultats_Indices!K$12,"")</f>
        <v/>
      </c>
      <c r="AH25" s="120"/>
      <c r="AI25" s="120"/>
      <c r="AJ25" s="120"/>
      <c r="AK25" s="120"/>
      <c r="AL25" s="120"/>
      <c r="AM25" s="120"/>
    </row>
    <row r="26" spans="2:39" x14ac:dyDescent="0.25">
      <c r="B26" s="60" t="str">
        <f>Usages!B17</f>
        <v xml:space="preserve">  13</v>
      </c>
      <c r="C26" s="76" t="str">
        <f>Usages!C17</f>
        <v>Usage</v>
      </c>
      <c r="D26" s="56">
        <f>IFERROR(Usages!Z17*Usages!D17,0)</f>
        <v>0</v>
      </c>
      <c r="E26" s="56">
        <f>IFERROR(Usages!AA17*Usages!E17,0)</f>
        <v>0</v>
      </c>
      <c r="F26" s="56">
        <f>IFERROR(Usages!AB17*Usages!F17,0)</f>
        <v>0</v>
      </c>
      <c r="G26" s="56">
        <f>IFERROR(Usages!AC17*Usages!G17,0)</f>
        <v>0</v>
      </c>
      <c r="H26" s="56">
        <f>IFERROR(Usages!AD17*Usages!H17,0)</f>
        <v>0</v>
      </c>
      <c r="I26" s="56">
        <f>IFERROR(Usages!AE17*Usages!I17,0)</f>
        <v>0</v>
      </c>
      <c r="J26" s="56">
        <f>IFERROR(Usages!AF17*Usages!J17,0)</f>
        <v>0</v>
      </c>
      <c r="K26" s="56">
        <f>IFERROR(Usages!AG17*Usages!K17,0)</f>
        <v>0</v>
      </c>
      <c r="L26" s="56">
        <f>IFERROR(Usages!AH17*Usages!L17,0)</f>
        <v>0</v>
      </c>
      <c r="M26" s="63"/>
      <c r="N26" s="79" t="str">
        <f>IFERROR(1-Usages!AJ17/D26,"")</f>
        <v/>
      </c>
      <c r="O26" s="79" t="str">
        <f>IFERROR(1-Usages!AK17/E26,"")</f>
        <v/>
      </c>
      <c r="P26" s="79" t="str">
        <f>IFERROR(1-Usages!AL17/F26,"")</f>
        <v/>
      </c>
      <c r="Q26" s="79" t="str">
        <f>IFERROR(1-Usages!AM17/G26,"")</f>
        <v/>
      </c>
      <c r="R26" s="79" t="str">
        <f>IFERROR(1-Usages!AN17/H26,"")</f>
        <v/>
      </c>
      <c r="S26" s="79" t="str">
        <f>IFERROR(1-Usages!AO17/I26,"")</f>
        <v/>
      </c>
      <c r="T26" s="79" t="str">
        <f>IFERROR(1-Usages!AP17/J26,"")</f>
        <v/>
      </c>
      <c r="U26" s="79" t="str">
        <f>IFERROR(1-Usages!AQ17/K26,"")</f>
        <v/>
      </c>
      <c r="V26" s="79" t="str">
        <f>IFERROR(1-Usages!AR17/L26,"")</f>
        <v/>
      </c>
      <c r="X26" s="79" t="str">
        <f>IFERROR((D26-Usages!AJ17)/Résultats_Indices!C$12,"")</f>
        <v/>
      </c>
      <c r="Y26" s="79" t="str">
        <f>IFERROR((E26-Usages!AK17)/Résultats_Indices!D$12,"")</f>
        <v/>
      </c>
      <c r="Z26" s="79" t="str">
        <f>IFERROR((F26-Usages!AL17)/Résultats_Indices!E$12,"")</f>
        <v/>
      </c>
      <c r="AA26" s="79" t="str">
        <f>IFERROR((G26-Usages!AM17)/Résultats_Indices!F$12,"")</f>
        <v/>
      </c>
      <c r="AB26" s="79" t="str">
        <f>IFERROR((H26-Usages!AN17)/Résultats_Indices!G$12,"")</f>
        <v/>
      </c>
      <c r="AC26" s="79" t="str">
        <f>IFERROR((I26-Usages!AO17)/Résultats_Indices!H$12,"")</f>
        <v/>
      </c>
      <c r="AD26" s="79" t="str">
        <f>IFERROR((J26-Usages!AP17)/Résultats_Indices!I$12,"")</f>
        <v/>
      </c>
      <c r="AE26" s="79" t="str">
        <f>IFERROR((K26-Usages!AQ17)/Résultats_Indices!J$12,"")</f>
        <v/>
      </c>
      <c r="AF26" s="79" t="str">
        <f>IFERROR((L26-Usages!AR17)/Résultats_Indices!K$12,"")</f>
        <v/>
      </c>
      <c r="AH26" s="120"/>
      <c r="AI26" s="120"/>
      <c r="AJ26" s="120"/>
      <c r="AK26" s="120"/>
      <c r="AL26" s="120"/>
      <c r="AM26" s="120"/>
    </row>
    <row r="27" spans="2:39" x14ac:dyDescent="0.25">
      <c r="B27" s="60" t="str">
        <f>Usages!B18</f>
        <v xml:space="preserve">  14</v>
      </c>
      <c r="C27" s="76" t="str">
        <f>Usages!C18</f>
        <v>Usage</v>
      </c>
      <c r="D27" s="56">
        <f>IFERROR(Usages!Z18*Usages!D18,0)</f>
        <v>0</v>
      </c>
      <c r="E27" s="56">
        <f>IFERROR(Usages!AA18*Usages!E18,0)</f>
        <v>0</v>
      </c>
      <c r="F27" s="56">
        <f>IFERROR(Usages!AB18*Usages!F18,0)</f>
        <v>0</v>
      </c>
      <c r="G27" s="56">
        <f>IFERROR(Usages!AC18*Usages!G18,0)</f>
        <v>0</v>
      </c>
      <c r="H27" s="56">
        <f>IFERROR(Usages!AD18*Usages!H18,0)</f>
        <v>0</v>
      </c>
      <c r="I27" s="56">
        <f>IFERROR(Usages!AE18*Usages!I18,0)</f>
        <v>0</v>
      </c>
      <c r="J27" s="56">
        <f>IFERROR(Usages!AF18*Usages!J18,0)</f>
        <v>0</v>
      </c>
      <c r="K27" s="56">
        <f>IFERROR(Usages!AG18*Usages!K18,0)</f>
        <v>0</v>
      </c>
      <c r="L27" s="56">
        <f>IFERROR(Usages!AH18*Usages!L18,0)</f>
        <v>0</v>
      </c>
      <c r="M27" s="63"/>
      <c r="N27" s="79" t="str">
        <f>IFERROR(1-Usages!AJ18/D27,"")</f>
        <v/>
      </c>
      <c r="O27" s="79" t="str">
        <f>IFERROR(1-Usages!AK18/E27,"")</f>
        <v/>
      </c>
      <c r="P27" s="79" t="str">
        <f>IFERROR(1-Usages!AL18/F27,"")</f>
        <v/>
      </c>
      <c r="Q27" s="79" t="str">
        <f>IFERROR(1-Usages!AM18/G27,"")</f>
        <v/>
      </c>
      <c r="R27" s="79" t="str">
        <f>IFERROR(1-Usages!AN18/H27,"")</f>
        <v/>
      </c>
      <c r="S27" s="79" t="str">
        <f>IFERROR(1-Usages!AO18/I27,"")</f>
        <v/>
      </c>
      <c r="T27" s="79" t="str">
        <f>IFERROR(1-Usages!AP18/J27,"")</f>
        <v/>
      </c>
      <c r="U27" s="79" t="str">
        <f>IFERROR(1-Usages!AQ18/K27,"")</f>
        <v/>
      </c>
      <c r="V27" s="79" t="str">
        <f>IFERROR(1-Usages!AR18/L27,"")</f>
        <v/>
      </c>
      <c r="X27" s="79" t="str">
        <f>IFERROR((D27-Usages!AJ18)/Résultats_Indices!C$12,"")</f>
        <v/>
      </c>
      <c r="Y27" s="79" t="str">
        <f>IFERROR((E27-Usages!AK18)/Résultats_Indices!D$12,"")</f>
        <v/>
      </c>
      <c r="Z27" s="79" t="str">
        <f>IFERROR((F27-Usages!AL18)/Résultats_Indices!E$12,"")</f>
        <v/>
      </c>
      <c r="AA27" s="79" t="str">
        <f>IFERROR((G27-Usages!AM18)/Résultats_Indices!F$12,"")</f>
        <v/>
      </c>
      <c r="AB27" s="79" t="str">
        <f>IFERROR((H27-Usages!AN18)/Résultats_Indices!G$12,"")</f>
        <v/>
      </c>
      <c r="AC27" s="79" t="str">
        <f>IFERROR((I27-Usages!AO18)/Résultats_Indices!H$12,"")</f>
        <v/>
      </c>
      <c r="AD27" s="79" t="str">
        <f>IFERROR((J27-Usages!AP18)/Résultats_Indices!I$12,"")</f>
        <v/>
      </c>
      <c r="AE27" s="79" t="str">
        <f>IFERROR((K27-Usages!AQ18)/Résultats_Indices!J$12,"")</f>
        <v/>
      </c>
      <c r="AF27" s="79" t="str">
        <f>IFERROR((L27-Usages!AR18)/Résultats_Indices!K$12,"")</f>
        <v/>
      </c>
      <c r="AH27" s="120"/>
      <c r="AI27" s="120"/>
      <c r="AJ27" s="120"/>
      <c r="AK27" s="120"/>
      <c r="AL27" s="120"/>
      <c r="AM27" s="120"/>
    </row>
    <row r="28" spans="2:39" x14ac:dyDescent="0.25">
      <c r="B28" s="60" t="str">
        <f>Usages!B19</f>
        <v xml:space="preserve">  15</v>
      </c>
      <c r="C28" s="76" t="str">
        <f>Usages!C19</f>
        <v>Usage</v>
      </c>
      <c r="D28" s="56">
        <f>IFERROR(Usages!Z19*Usages!D19,0)</f>
        <v>0</v>
      </c>
      <c r="E28" s="56">
        <f>IFERROR(Usages!AA19*Usages!E19,0)</f>
        <v>0</v>
      </c>
      <c r="F28" s="56">
        <f>IFERROR(Usages!AB19*Usages!F19,0)</f>
        <v>0</v>
      </c>
      <c r="G28" s="56">
        <f>IFERROR(Usages!AC19*Usages!G19,0)</f>
        <v>0</v>
      </c>
      <c r="H28" s="56">
        <f>IFERROR(Usages!AD19*Usages!H19,0)</f>
        <v>0</v>
      </c>
      <c r="I28" s="56">
        <f>IFERROR(Usages!AE19*Usages!I19,0)</f>
        <v>0</v>
      </c>
      <c r="J28" s="56">
        <f>IFERROR(Usages!AF19*Usages!J19,0)</f>
        <v>0</v>
      </c>
      <c r="K28" s="56">
        <f>IFERROR(Usages!AG19*Usages!K19,0)</f>
        <v>0</v>
      </c>
      <c r="L28" s="56">
        <f>IFERROR(Usages!AH19*Usages!L19,0)</f>
        <v>0</v>
      </c>
      <c r="M28" s="63"/>
      <c r="N28" s="79" t="str">
        <f>IFERROR(1-Usages!AJ19/D28,"")</f>
        <v/>
      </c>
      <c r="O28" s="79" t="str">
        <f>IFERROR(1-Usages!AK19/E28,"")</f>
        <v/>
      </c>
      <c r="P28" s="79" t="str">
        <f>IFERROR(1-Usages!AL19/F28,"")</f>
        <v/>
      </c>
      <c r="Q28" s="79" t="str">
        <f>IFERROR(1-Usages!AM19/G28,"")</f>
        <v/>
      </c>
      <c r="R28" s="79" t="str">
        <f>IFERROR(1-Usages!AN19/H28,"")</f>
        <v/>
      </c>
      <c r="S28" s="79" t="str">
        <f>IFERROR(1-Usages!AO19/I28,"")</f>
        <v/>
      </c>
      <c r="T28" s="79" t="str">
        <f>IFERROR(1-Usages!AP19/J28,"")</f>
        <v/>
      </c>
      <c r="U28" s="79" t="str">
        <f>IFERROR(1-Usages!AQ19/K28,"")</f>
        <v/>
      </c>
      <c r="V28" s="79" t="str">
        <f>IFERROR(1-Usages!AR19/L28,"")</f>
        <v/>
      </c>
      <c r="X28" s="79" t="str">
        <f>IFERROR((D28-Usages!AJ19)/Résultats_Indices!C$12,"")</f>
        <v/>
      </c>
      <c r="Y28" s="79" t="str">
        <f>IFERROR((E28-Usages!AK19)/Résultats_Indices!D$12,"")</f>
        <v/>
      </c>
      <c r="Z28" s="79" t="str">
        <f>IFERROR((F28-Usages!AL19)/Résultats_Indices!E$12,"")</f>
        <v/>
      </c>
      <c r="AA28" s="79" t="str">
        <f>IFERROR((G28-Usages!AM19)/Résultats_Indices!F$12,"")</f>
        <v/>
      </c>
      <c r="AB28" s="79" t="str">
        <f>IFERROR((H28-Usages!AN19)/Résultats_Indices!G$12,"")</f>
        <v/>
      </c>
      <c r="AC28" s="79" t="str">
        <f>IFERROR((I28-Usages!AO19)/Résultats_Indices!H$12,"")</f>
        <v/>
      </c>
      <c r="AD28" s="79" t="str">
        <f>IFERROR((J28-Usages!AP19)/Résultats_Indices!I$12,"")</f>
        <v/>
      </c>
      <c r="AE28" s="79" t="str">
        <f>IFERROR((K28-Usages!AQ19)/Résultats_Indices!J$12,"")</f>
        <v/>
      </c>
      <c r="AF28" s="79" t="str">
        <f>IFERROR((L28-Usages!AR19)/Résultats_Indices!K$12,"")</f>
        <v/>
      </c>
      <c r="AH28" s="120"/>
      <c r="AI28" s="120"/>
      <c r="AJ28" s="120"/>
      <c r="AK28" s="120"/>
      <c r="AL28" s="120"/>
      <c r="AM28" s="120"/>
    </row>
    <row r="29" spans="2:39" x14ac:dyDescent="0.25">
      <c r="B29" s="60" t="str">
        <f>Usages!B20</f>
        <v xml:space="preserve">  16</v>
      </c>
      <c r="C29" s="76" t="str">
        <f>Usages!C20</f>
        <v>Usage</v>
      </c>
      <c r="D29" s="56">
        <f>IFERROR(Usages!Z20*Usages!D20,0)</f>
        <v>0</v>
      </c>
      <c r="E29" s="56">
        <f>IFERROR(Usages!AA20*Usages!E20,0)</f>
        <v>0</v>
      </c>
      <c r="F29" s="56">
        <f>IFERROR(Usages!AB20*Usages!F20,0)</f>
        <v>0</v>
      </c>
      <c r="G29" s="56">
        <f>IFERROR(Usages!AC20*Usages!G20,0)</f>
        <v>0</v>
      </c>
      <c r="H29" s="56">
        <f>IFERROR(Usages!AD20*Usages!H20,0)</f>
        <v>0</v>
      </c>
      <c r="I29" s="56">
        <f>IFERROR(Usages!AE20*Usages!I20,0)</f>
        <v>0</v>
      </c>
      <c r="J29" s="56">
        <f>IFERROR(Usages!AF20*Usages!J20,0)</f>
        <v>0</v>
      </c>
      <c r="K29" s="56">
        <f>IFERROR(Usages!AG20*Usages!K20,0)</f>
        <v>0</v>
      </c>
      <c r="L29" s="56">
        <f>IFERROR(Usages!AH20*Usages!L20,0)</f>
        <v>0</v>
      </c>
      <c r="M29" s="63"/>
      <c r="N29" s="79" t="str">
        <f>IFERROR(1-Usages!AJ20/D29,"")</f>
        <v/>
      </c>
      <c r="O29" s="79" t="str">
        <f>IFERROR(1-Usages!AK20/E29,"")</f>
        <v/>
      </c>
      <c r="P29" s="79" t="str">
        <f>IFERROR(1-Usages!AL20/F29,"")</f>
        <v/>
      </c>
      <c r="Q29" s="79" t="str">
        <f>IFERROR(1-Usages!AM20/G29,"")</f>
        <v/>
      </c>
      <c r="R29" s="79" t="str">
        <f>IFERROR(1-Usages!AN20/H29,"")</f>
        <v/>
      </c>
      <c r="S29" s="79" t="str">
        <f>IFERROR(1-Usages!AO20/I29,"")</f>
        <v/>
      </c>
      <c r="T29" s="79" t="str">
        <f>IFERROR(1-Usages!AP20/J29,"")</f>
        <v/>
      </c>
      <c r="U29" s="79" t="str">
        <f>IFERROR(1-Usages!AQ20/K29,"")</f>
        <v/>
      </c>
      <c r="V29" s="79" t="str">
        <f>IFERROR(1-Usages!AR20/L29,"")</f>
        <v/>
      </c>
      <c r="X29" s="79" t="str">
        <f>IFERROR((D29-Usages!AJ20)/Résultats_Indices!C$12,"")</f>
        <v/>
      </c>
      <c r="Y29" s="79" t="str">
        <f>IFERROR((E29-Usages!AK20)/Résultats_Indices!D$12,"")</f>
        <v/>
      </c>
      <c r="Z29" s="79" t="str">
        <f>IFERROR((F29-Usages!AL20)/Résultats_Indices!E$12,"")</f>
        <v/>
      </c>
      <c r="AA29" s="79" t="str">
        <f>IFERROR((G29-Usages!AM20)/Résultats_Indices!F$12,"")</f>
        <v/>
      </c>
      <c r="AB29" s="79" t="str">
        <f>IFERROR((H29-Usages!AN20)/Résultats_Indices!G$12,"")</f>
        <v/>
      </c>
      <c r="AC29" s="79" t="str">
        <f>IFERROR((I29-Usages!AO20)/Résultats_Indices!H$12,"")</f>
        <v/>
      </c>
      <c r="AD29" s="79" t="str">
        <f>IFERROR((J29-Usages!AP20)/Résultats_Indices!I$12,"")</f>
        <v/>
      </c>
      <c r="AE29" s="79" t="str">
        <f>IFERROR((K29-Usages!AQ20)/Résultats_Indices!J$12,"")</f>
        <v/>
      </c>
      <c r="AF29" s="79" t="str">
        <f>IFERROR((L29-Usages!AR20)/Résultats_Indices!K$12,"")</f>
        <v/>
      </c>
      <c r="AH29" s="120"/>
      <c r="AI29" s="120"/>
      <c r="AJ29" s="120"/>
      <c r="AK29" s="120"/>
      <c r="AL29" s="120"/>
      <c r="AM29" s="120"/>
    </row>
    <row r="30" spans="2:39" x14ac:dyDescent="0.25">
      <c r="B30" s="60" t="str">
        <f>Usages!B21</f>
        <v xml:space="preserve">  17</v>
      </c>
      <c r="C30" s="76" t="str">
        <f>Usages!C21</f>
        <v>Usage</v>
      </c>
      <c r="D30" s="56">
        <f>IFERROR(Usages!Z21*Usages!D21,0)</f>
        <v>0</v>
      </c>
      <c r="E30" s="56">
        <f>IFERROR(Usages!AA21*Usages!E21,0)</f>
        <v>0</v>
      </c>
      <c r="F30" s="56">
        <f>IFERROR(Usages!AB21*Usages!F21,0)</f>
        <v>0</v>
      </c>
      <c r="G30" s="56">
        <f>IFERROR(Usages!AC21*Usages!G21,0)</f>
        <v>0</v>
      </c>
      <c r="H30" s="56">
        <f>IFERROR(Usages!AD21*Usages!H21,0)</f>
        <v>0</v>
      </c>
      <c r="I30" s="56">
        <f>IFERROR(Usages!AE21*Usages!I21,0)</f>
        <v>0</v>
      </c>
      <c r="J30" s="56">
        <f>IFERROR(Usages!AF21*Usages!J21,0)</f>
        <v>0</v>
      </c>
      <c r="K30" s="56">
        <f>IFERROR(Usages!AG21*Usages!K21,0)</f>
        <v>0</v>
      </c>
      <c r="L30" s="56">
        <f>IFERROR(Usages!AH21*Usages!L21,0)</f>
        <v>0</v>
      </c>
      <c r="M30" s="63"/>
      <c r="N30" s="79" t="str">
        <f>IFERROR(1-Usages!AJ21/D30,"")</f>
        <v/>
      </c>
      <c r="O30" s="79" t="str">
        <f>IFERROR(1-Usages!AK21/E30,"")</f>
        <v/>
      </c>
      <c r="P30" s="79" t="str">
        <f>IFERROR(1-Usages!AL21/F30,"")</f>
        <v/>
      </c>
      <c r="Q30" s="79" t="str">
        <f>IFERROR(1-Usages!AM21/G30,"")</f>
        <v/>
      </c>
      <c r="R30" s="79" t="str">
        <f>IFERROR(1-Usages!AN21/H30,"")</f>
        <v/>
      </c>
      <c r="S30" s="79" t="str">
        <f>IFERROR(1-Usages!AO21/I30,"")</f>
        <v/>
      </c>
      <c r="T30" s="79" t="str">
        <f>IFERROR(1-Usages!AP21/J30,"")</f>
        <v/>
      </c>
      <c r="U30" s="79" t="str">
        <f>IFERROR(1-Usages!AQ21/K30,"")</f>
        <v/>
      </c>
      <c r="V30" s="79" t="str">
        <f>IFERROR(1-Usages!AR21/L30,"")</f>
        <v/>
      </c>
      <c r="X30" s="79" t="str">
        <f>IFERROR((D30-Usages!AJ21)/Résultats_Indices!C$12,"")</f>
        <v/>
      </c>
      <c r="Y30" s="79" t="str">
        <f>IFERROR((E30-Usages!AK21)/Résultats_Indices!D$12,"")</f>
        <v/>
      </c>
      <c r="Z30" s="79" t="str">
        <f>IFERROR((F30-Usages!AL21)/Résultats_Indices!E$12,"")</f>
        <v/>
      </c>
      <c r="AA30" s="79" t="str">
        <f>IFERROR((G30-Usages!AM21)/Résultats_Indices!F$12,"")</f>
        <v/>
      </c>
      <c r="AB30" s="79" t="str">
        <f>IFERROR((H30-Usages!AN21)/Résultats_Indices!G$12,"")</f>
        <v/>
      </c>
      <c r="AC30" s="79" t="str">
        <f>IFERROR((I30-Usages!AO21)/Résultats_Indices!H$12,"")</f>
        <v/>
      </c>
      <c r="AD30" s="79" t="str">
        <f>IFERROR((J30-Usages!AP21)/Résultats_Indices!I$12,"")</f>
        <v/>
      </c>
      <c r="AE30" s="79" t="str">
        <f>IFERROR((K30-Usages!AQ21)/Résultats_Indices!J$12,"")</f>
        <v/>
      </c>
      <c r="AF30" s="79" t="str">
        <f>IFERROR((L30-Usages!AR21)/Résultats_Indices!K$12,"")</f>
        <v/>
      </c>
      <c r="AH30" s="120"/>
      <c r="AI30" s="120"/>
      <c r="AJ30" s="120"/>
      <c r="AK30" s="120"/>
      <c r="AL30" s="120"/>
      <c r="AM30" s="120"/>
    </row>
    <row r="31" spans="2:39" x14ac:dyDescent="0.25">
      <c r="B31" s="60" t="str">
        <f>Usages!B22</f>
        <v xml:space="preserve">  18</v>
      </c>
      <c r="C31" s="76" t="str">
        <f>Usages!C22</f>
        <v>Usage</v>
      </c>
      <c r="D31" s="56">
        <f>IFERROR(Usages!Z22*Usages!D22,0)</f>
        <v>0</v>
      </c>
      <c r="E31" s="56">
        <f>IFERROR(Usages!AA22*Usages!E22,0)</f>
        <v>0</v>
      </c>
      <c r="F31" s="56">
        <f>IFERROR(Usages!AB22*Usages!F22,0)</f>
        <v>0</v>
      </c>
      <c r="G31" s="56">
        <f>IFERROR(Usages!AC22*Usages!G22,0)</f>
        <v>0</v>
      </c>
      <c r="H31" s="56">
        <f>IFERROR(Usages!AD22*Usages!H22,0)</f>
        <v>0</v>
      </c>
      <c r="I31" s="56">
        <f>IFERROR(Usages!AE22*Usages!I22,0)</f>
        <v>0</v>
      </c>
      <c r="J31" s="56">
        <f>IFERROR(Usages!AF22*Usages!J22,0)</f>
        <v>0</v>
      </c>
      <c r="K31" s="56">
        <f>IFERROR(Usages!AG22*Usages!K22,0)</f>
        <v>0</v>
      </c>
      <c r="L31" s="56">
        <f>IFERROR(Usages!AH22*Usages!L22,0)</f>
        <v>0</v>
      </c>
      <c r="M31" s="63"/>
      <c r="N31" s="79" t="str">
        <f>IFERROR(1-Usages!AJ22/D31,"")</f>
        <v/>
      </c>
      <c r="O31" s="79" t="str">
        <f>IFERROR(1-Usages!AK22/E31,"")</f>
        <v/>
      </c>
      <c r="P31" s="79" t="str">
        <f>IFERROR(1-Usages!AL22/F31,"")</f>
        <v/>
      </c>
      <c r="Q31" s="79" t="str">
        <f>IFERROR(1-Usages!AM22/G31,"")</f>
        <v/>
      </c>
      <c r="R31" s="79" t="str">
        <f>IFERROR(1-Usages!AN22/H31,"")</f>
        <v/>
      </c>
      <c r="S31" s="79" t="str">
        <f>IFERROR(1-Usages!AO22/I31,"")</f>
        <v/>
      </c>
      <c r="T31" s="79" t="str">
        <f>IFERROR(1-Usages!AP22/J31,"")</f>
        <v/>
      </c>
      <c r="U31" s="79" t="str">
        <f>IFERROR(1-Usages!AQ22/K31,"")</f>
        <v/>
      </c>
      <c r="V31" s="79" t="str">
        <f>IFERROR(1-Usages!AR22/L31,"")</f>
        <v/>
      </c>
      <c r="X31" s="79" t="str">
        <f>IFERROR((D31-Usages!AJ22)/Résultats_Indices!C$12,"")</f>
        <v/>
      </c>
      <c r="Y31" s="79" t="str">
        <f>IFERROR((E31-Usages!AK22)/Résultats_Indices!D$12,"")</f>
        <v/>
      </c>
      <c r="Z31" s="79" t="str">
        <f>IFERROR((F31-Usages!AL22)/Résultats_Indices!E$12,"")</f>
        <v/>
      </c>
      <c r="AA31" s="79" t="str">
        <f>IFERROR((G31-Usages!AM22)/Résultats_Indices!F$12,"")</f>
        <v/>
      </c>
      <c r="AB31" s="79" t="str">
        <f>IFERROR((H31-Usages!AN22)/Résultats_Indices!G$12,"")</f>
        <v/>
      </c>
      <c r="AC31" s="79" t="str">
        <f>IFERROR((I31-Usages!AO22)/Résultats_Indices!H$12,"")</f>
        <v/>
      </c>
      <c r="AD31" s="79" t="str">
        <f>IFERROR((J31-Usages!AP22)/Résultats_Indices!I$12,"")</f>
        <v/>
      </c>
      <c r="AE31" s="79" t="str">
        <f>IFERROR((K31-Usages!AQ22)/Résultats_Indices!J$12,"")</f>
        <v/>
      </c>
      <c r="AF31" s="79" t="str">
        <f>IFERROR((L31-Usages!AR22)/Résultats_Indices!K$12,"")</f>
        <v/>
      </c>
      <c r="AH31" s="120"/>
      <c r="AI31" s="120"/>
      <c r="AJ31" s="120"/>
      <c r="AK31" s="120"/>
      <c r="AL31" s="120"/>
      <c r="AM31" s="120"/>
    </row>
    <row r="32" spans="2:39" x14ac:dyDescent="0.25">
      <c r="B32" s="60" t="str">
        <f>Usages!B23</f>
        <v xml:space="preserve">  19</v>
      </c>
      <c r="C32" s="76" t="str">
        <f>Usages!C23</f>
        <v>Usage</v>
      </c>
      <c r="D32" s="56">
        <f>IFERROR(Usages!Z23*Usages!D23,0)</f>
        <v>0</v>
      </c>
      <c r="E32" s="56">
        <f>IFERROR(Usages!AA23*Usages!E23,0)</f>
        <v>0</v>
      </c>
      <c r="F32" s="56">
        <f>IFERROR(Usages!AB23*Usages!F23,0)</f>
        <v>0</v>
      </c>
      <c r="G32" s="56">
        <f>IFERROR(Usages!AC23*Usages!G23,0)</f>
        <v>0</v>
      </c>
      <c r="H32" s="56">
        <f>IFERROR(Usages!AD23*Usages!H23,0)</f>
        <v>0</v>
      </c>
      <c r="I32" s="56">
        <f>IFERROR(Usages!AE23*Usages!I23,0)</f>
        <v>0</v>
      </c>
      <c r="J32" s="56">
        <f>IFERROR(Usages!AF23*Usages!J23,0)</f>
        <v>0</v>
      </c>
      <c r="K32" s="56">
        <f>IFERROR(Usages!AG23*Usages!K23,0)</f>
        <v>0</v>
      </c>
      <c r="L32" s="56">
        <f>IFERROR(Usages!AH23*Usages!L23,0)</f>
        <v>0</v>
      </c>
      <c r="M32" s="63"/>
      <c r="N32" s="79" t="str">
        <f>IFERROR(1-Usages!AJ23/D32,"")</f>
        <v/>
      </c>
      <c r="O32" s="79" t="str">
        <f>IFERROR(1-Usages!AK23/E32,"")</f>
        <v/>
      </c>
      <c r="P32" s="79" t="str">
        <f>IFERROR(1-Usages!AL23/F32,"")</f>
        <v/>
      </c>
      <c r="Q32" s="79" t="str">
        <f>IFERROR(1-Usages!AM23/G32,"")</f>
        <v/>
      </c>
      <c r="R32" s="79" t="str">
        <f>IFERROR(1-Usages!AN23/H32,"")</f>
        <v/>
      </c>
      <c r="S32" s="79" t="str">
        <f>IFERROR(1-Usages!AO23/I32,"")</f>
        <v/>
      </c>
      <c r="T32" s="79" t="str">
        <f>IFERROR(1-Usages!AP23/J32,"")</f>
        <v/>
      </c>
      <c r="U32" s="79" t="str">
        <f>IFERROR(1-Usages!AQ23/K32,"")</f>
        <v/>
      </c>
      <c r="V32" s="79" t="str">
        <f>IFERROR(1-Usages!AR23/L32,"")</f>
        <v/>
      </c>
      <c r="X32" s="79" t="str">
        <f>IFERROR((D32-Usages!AJ23)/Résultats_Indices!C$12,"")</f>
        <v/>
      </c>
      <c r="Y32" s="79" t="str">
        <f>IFERROR((E32-Usages!AK23)/Résultats_Indices!D$12,"")</f>
        <v/>
      </c>
      <c r="Z32" s="79" t="str">
        <f>IFERROR((F32-Usages!AL23)/Résultats_Indices!E$12,"")</f>
        <v/>
      </c>
      <c r="AA32" s="79" t="str">
        <f>IFERROR((G32-Usages!AM23)/Résultats_Indices!F$12,"")</f>
        <v/>
      </c>
      <c r="AB32" s="79" t="str">
        <f>IFERROR((H32-Usages!AN23)/Résultats_Indices!G$12,"")</f>
        <v/>
      </c>
      <c r="AC32" s="79" t="str">
        <f>IFERROR((I32-Usages!AO23)/Résultats_Indices!H$12,"")</f>
        <v/>
      </c>
      <c r="AD32" s="79" t="str">
        <f>IFERROR((J32-Usages!AP23)/Résultats_Indices!I$12,"")</f>
        <v/>
      </c>
      <c r="AE32" s="79" t="str">
        <f>IFERROR((K32-Usages!AQ23)/Résultats_Indices!J$12,"")</f>
        <v/>
      </c>
      <c r="AF32" s="79" t="str">
        <f>IFERROR((L32-Usages!AR23)/Résultats_Indices!K$12,"")</f>
        <v/>
      </c>
      <c r="AH32" s="120"/>
      <c r="AI32" s="120"/>
      <c r="AJ32" s="120"/>
      <c r="AK32" s="120"/>
      <c r="AL32" s="120"/>
      <c r="AM32" s="120"/>
    </row>
    <row r="33" spans="2:39" x14ac:dyDescent="0.25">
      <c r="B33" s="60" t="str">
        <f>Usages!B24</f>
        <v xml:space="preserve">  20</v>
      </c>
      <c r="C33" s="76" t="str">
        <f>Usages!C24</f>
        <v>Usage</v>
      </c>
      <c r="D33" s="56">
        <f>IFERROR(Usages!Z24*Usages!D24,0)</f>
        <v>0</v>
      </c>
      <c r="E33" s="56">
        <f>IFERROR(Usages!AA24*Usages!E24,0)</f>
        <v>0</v>
      </c>
      <c r="F33" s="56">
        <f>IFERROR(Usages!AB24*Usages!F24,0)</f>
        <v>0</v>
      </c>
      <c r="G33" s="56">
        <f>IFERROR(Usages!AC24*Usages!G24,0)</f>
        <v>0</v>
      </c>
      <c r="H33" s="56">
        <f>IFERROR(Usages!AD24*Usages!H24,0)</f>
        <v>0</v>
      </c>
      <c r="I33" s="56">
        <f>IFERROR(Usages!AE24*Usages!I24,0)</f>
        <v>0</v>
      </c>
      <c r="J33" s="56">
        <f>IFERROR(Usages!AF24*Usages!J24,0)</f>
        <v>0</v>
      </c>
      <c r="K33" s="56">
        <f>IFERROR(Usages!AG24*Usages!K24,0)</f>
        <v>0</v>
      </c>
      <c r="L33" s="56">
        <f>IFERROR(Usages!AH24*Usages!L24,0)</f>
        <v>0</v>
      </c>
      <c r="M33" s="63"/>
      <c r="N33" s="79" t="str">
        <f>IFERROR(1-Usages!AJ24/D33,"")</f>
        <v/>
      </c>
      <c r="O33" s="79" t="str">
        <f>IFERROR(1-Usages!AK24/E33,"")</f>
        <v/>
      </c>
      <c r="P33" s="79" t="str">
        <f>IFERROR(1-Usages!AL24/F33,"")</f>
        <v/>
      </c>
      <c r="Q33" s="79" t="str">
        <f>IFERROR(1-Usages!AM24/G33,"")</f>
        <v/>
      </c>
      <c r="R33" s="79" t="str">
        <f>IFERROR(1-Usages!AN24/H33,"")</f>
        <v/>
      </c>
      <c r="S33" s="79" t="str">
        <f>IFERROR(1-Usages!AO24/I33,"")</f>
        <v/>
      </c>
      <c r="T33" s="79" t="str">
        <f>IFERROR(1-Usages!AP24/J33,"")</f>
        <v/>
      </c>
      <c r="U33" s="79" t="str">
        <f>IFERROR(1-Usages!AQ24/K33,"")</f>
        <v/>
      </c>
      <c r="V33" s="79" t="str">
        <f>IFERROR(1-Usages!AR24/L33,"")</f>
        <v/>
      </c>
      <c r="X33" s="79" t="str">
        <f>IFERROR((D33-Usages!AJ24)/Résultats_Indices!C$12,"")</f>
        <v/>
      </c>
      <c r="Y33" s="79" t="str">
        <f>IFERROR((E33-Usages!AK24)/Résultats_Indices!D$12,"")</f>
        <v/>
      </c>
      <c r="Z33" s="79" t="str">
        <f>IFERROR((F33-Usages!AL24)/Résultats_Indices!E$12,"")</f>
        <v/>
      </c>
      <c r="AA33" s="79" t="str">
        <f>IFERROR((G33-Usages!AM24)/Résultats_Indices!F$12,"")</f>
        <v/>
      </c>
      <c r="AB33" s="79" t="str">
        <f>IFERROR((H33-Usages!AN24)/Résultats_Indices!G$12,"")</f>
        <v/>
      </c>
      <c r="AC33" s="79" t="str">
        <f>IFERROR((I33-Usages!AO24)/Résultats_Indices!H$12,"")</f>
        <v/>
      </c>
      <c r="AD33" s="79" t="str">
        <f>IFERROR((J33-Usages!AP24)/Résultats_Indices!I$12,"")</f>
        <v/>
      </c>
      <c r="AE33" s="79" t="str">
        <f>IFERROR((K33-Usages!AQ24)/Résultats_Indices!J$12,"")</f>
        <v/>
      </c>
      <c r="AF33" s="79" t="str">
        <f>IFERROR((L33-Usages!AR24)/Résultats_Indices!K$12,"")</f>
        <v/>
      </c>
      <c r="AH33" s="120"/>
      <c r="AI33" s="120"/>
      <c r="AJ33" s="120"/>
      <c r="AK33" s="120"/>
      <c r="AL33" s="120"/>
      <c r="AM33" s="120"/>
    </row>
    <row r="34" spans="2:39" x14ac:dyDescent="0.25">
      <c r="AH34" s="95"/>
      <c r="AI34" s="95"/>
      <c r="AJ34" s="95"/>
      <c r="AK34" s="95"/>
    </row>
    <row r="35" spans="2:39" x14ac:dyDescent="0.25">
      <c r="AH35" s="95"/>
      <c r="AI35" s="95"/>
      <c r="AJ35" s="95"/>
      <c r="AK35" s="95"/>
    </row>
  </sheetData>
  <mergeCells count="3">
    <mergeCell ref="D12:L12"/>
    <mergeCell ref="N12:V12"/>
    <mergeCell ref="X12:AF12"/>
  </mergeCells>
  <conditionalFormatting sqref="N14:V33">
    <cfRule type="dataBar" priority="2">
      <dataBar>
        <cfvo type="min"/>
        <cfvo type="max"/>
        <color rgb="FF63C384"/>
      </dataBar>
      <extLst>
        <ext xmlns:x14="http://schemas.microsoft.com/office/spreadsheetml/2009/9/main" uri="{B025F937-C7B1-47D3-B67F-A62EFF666E3E}">
          <x14:id>{6C47A41F-35E9-4E06-AA62-B3527FA82436}</x14:id>
        </ext>
      </extLst>
    </cfRule>
  </conditionalFormatting>
  <conditionalFormatting sqref="X14:AF33">
    <cfRule type="dataBar" priority="1">
      <dataBar>
        <cfvo type="min"/>
        <cfvo type="max"/>
        <color rgb="FF638EC6"/>
      </dataBar>
      <extLst>
        <ext xmlns:x14="http://schemas.microsoft.com/office/spreadsheetml/2009/9/main" uri="{B025F937-C7B1-47D3-B67F-A62EFF666E3E}">
          <x14:id>{622C793F-0647-437F-801E-86BF357A4DCA}</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6C47A41F-35E9-4E06-AA62-B3527FA82436}">
            <x14:dataBar minLength="0" maxLength="100" border="1" negativeBarBorderColorSameAsPositive="0">
              <x14:cfvo type="autoMin"/>
              <x14:cfvo type="autoMax"/>
              <x14:borderColor rgb="FF63C384"/>
              <x14:negativeFillColor rgb="FFFF0000"/>
              <x14:negativeBorderColor rgb="FFFF0000"/>
              <x14:axisColor rgb="FF000000"/>
            </x14:dataBar>
          </x14:cfRule>
          <xm:sqref>N14:V33</xm:sqref>
        </x14:conditionalFormatting>
        <x14:conditionalFormatting xmlns:xm="http://schemas.microsoft.com/office/excel/2006/main">
          <x14:cfRule type="dataBar" id="{622C793F-0647-437F-801E-86BF357A4DCA}">
            <x14:dataBar minLength="0" maxLength="100" border="1" negativeBarBorderColorSameAsPositive="0">
              <x14:cfvo type="autoMin"/>
              <x14:cfvo type="autoMax"/>
              <x14:borderColor rgb="FF638EC6"/>
              <x14:negativeFillColor rgb="FFFF0000"/>
              <x14:negativeBorderColor rgb="FFFF0000"/>
              <x14:axisColor rgb="FF000000"/>
            </x14:dataBar>
          </x14:cfRule>
          <xm:sqref>X14:AF33</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500D-47F7-4A86-8C9A-E657D3EACCC0}">
  <sheetPr codeName="Feuil8"/>
  <dimension ref="A2:Q256"/>
  <sheetViews>
    <sheetView topLeftCell="B1" zoomScale="80" zoomScaleNormal="80" workbookViewId="0">
      <selection activeCell="P2" sqref="P2:Q256"/>
    </sheetView>
  </sheetViews>
  <sheetFormatPr baseColWidth="10" defaultColWidth="11.42578125" defaultRowHeight="15" customHeight="1" x14ac:dyDescent="0.25"/>
  <cols>
    <col min="1" max="1" width="7.140625" customWidth="1"/>
    <col min="2" max="2" width="17.42578125" bestFit="1" customWidth="1"/>
    <col min="3" max="3" width="6.85546875" bestFit="1" customWidth="1"/>
    <col min="4" max="4" width="12.5703125" bestFit="1" customWidth="1"/>
    <col min="5" max="5" width="12.7109375" bestFit="1" customWidth="1"/>
    <col min="6" max="6" width="17.42578125" customWidth="1"/>
    <col min="7" max="7" width="13.5703125" customWidth="1"/>
    <col min="11" max="11" width="53" bestFit="1" customWidth="1"/>
    <col min="12" max="12" width="20.42578125" customWidth="1"/>
    <col min="15" max="15" width="11.5703125" bestFit="1" customWidth="1"/>
    <col min="16" max="16" width="22.85546875" customWidth="1"/>
    <col min="17" max="17" width="13.5703125" bestFit="1" customWidth="1"/>
    <col min="19" max="19" width="23.42578125" bestFit="1" customWidth="1"/>
  </cols>
  <sheetData>
    <row r="2" spans="1:17" ht="30.75" customHeight="1" x14ac:dyDescent="0.25">
      <c r="A2" s="134" t="s">
        <v>161</v>
      </c>
      <c r="B2" s="136" t="s">
        <v>161</v>
      </c>
      <c r="C2" s="136"/>
      <c r="D2" s="136"/>
      <c r="E2" s="136"/>
      <c r="F2" s="136"/>
      <c r="G2" s="136"/>
      <c r="K2" s="126" t="s">
        <v>162</v>
      </c>
      <c r="L2" t="s">
        <v>216</v>
      </c>
      <c r="P2" s="189" t="s">
        <v>276</v>
      </c>
      <c r="Q2">
        <f>COUNTA(P3:P256)</f>
        <v>254</v>
      </c>
    </row>
    <row r="3" spans="1:17" x14ac:dyDescent="0.25">
      <c r="B3" t="s">
        <v>163</v>
      </c>
      <c r="K3" s="127" t="s">
        <v>164</v>
      </c>
      <c r="L3" s="168" t="s">
        <v>5</v>
      </c>
      <c r="P3" s="190" t="s">
        <v>277</v>
      </c>
    </row>
    <row r="4" spans="1:17" x14ac:dyDescent="0.25">
      <c r="K4" s="128" t="s">
        <v>135</v>
      </c>
      <c r="L4" s="168" t="s">
        <v>6</v>
      </c>
      <c r="P4" s="191" t="s">
        <v>278</v>
      </c>
    </row>
    <row r="5" spans="1:17" ht="42" customHeight="1" x14ac:dyDescent="0.25">
      <c r="B5" s="137" t="s">
        <v>165</v>
      </c>
      <c r="C5" s="137" t="s">
        <v>166</v>
      </c>
      <c r="D5" s="138" t="s">
        <v>167</v>
      </c>
      <c r="E5" s="138" t="s">
        <v>168</v>
      </c>
      <c r="F5" s="139" t="s">
        <v>169</v>
      </c>
      <c r="K5" s="128" t="s">
        <v>170</v>
      </c>
      <c r="L5" s="168" t="s">
        <v>7</v>
      </c>
      <c r="P5" s="192" t="s">
        <v>279</v>
      </c>
    </row>
    <row r="6" spans="1:17" x14ac:dyDescent="0.25">
      <c r="B6" s="121" t="s">
        <v>171</v>
      </c>
      <c r="C6" s="122" t="s">
        <v>172</v>
      </c>
      <c r="D6" s="123">
        <v>1</v>
      </c>
      <c r="E6" s="123">
        <v>0.216</v>
      </c>
      <c r="F6" s="135">
        <f>E6/D6*1000</f>
        <v>216</v>
      </c>
      <c r="K6" s="129" t="s">
        <v>134</v>
      </c>
      <c r="L6" s="168" t="s">
        <v>8</v>
      </c>
      <c r="P6" s="191" t="s">
        <v>280</v>
      </c>
    </row>
    <row r="7" spans="1:17" x14ac:dyDescent="0.25">
      <c r="B7" s="124" t="s">
        <v>173</v>
      </c>
      <c r="C7" s="122" t="s">
        <v>172</v>
      </c>
      <c r="D7" s="123">
        <v>1</v>
      </c>
      <c r="E7" s="123">
        <v>0</v>
      </c>
      <c r="F7" s="135">
        <f t="shared" ref="F7:F24" si="0">E7/D7*1000</f>
        <v>0</v>
      </c>
      <c r="K7" s="129" t="s">
        <v>174</v>
      </c>
      <c r="L7" s="168" t="s">
        <v>9</v>
      </c>
      <c r="P7" s="190" t="s">
        <v>281</v>
      </c>
    </row>
    <row r="8" spans="1:17" x14ac:dyDescent="0.25">
      <c r="B8" s="124" t="s">
        <v>175</v>
      </c>
      <c r="C8" s="122" t="s">
        <v>172</v>
      </c>
      <c r="D8" s="123">
        <v>1</v>
      </c>
      <c r="E8" s="123">
        <v>0</v>
      </c>
      <c r="F8" s="135">
        <f t="shared" si="0"/>
        <v>0</v>
      </c>
      <c r="K8" s="128" t="s">
        <v>140</v>
      </c>
      <c r="L8" s="168" t="s">
        <v>10</v>
      </c>
      <c r="P8" s="191" t="s">
        <v>282</v>
      </c>
    </row>
    <row r="9" spans="1:17" x14ac:dyDescent="0.25">
      <c r="B9" s="247" t="s">
        <v>176</v>
      </c>
      <c r="C9" s="122" t="s">
        <v>177</v>
      </c>
      <c r="D9" s="123">
        <v>1</v>
      </c>
      <c r="E9" s="123"/>
      <c r="F9" s="135">
        <f>E9/D9*1000</f>
        <v>0</v>
      </c>
      <c r="K9" s="129" t="s">
        <v>178</v>
      </c>
      <c r="L9" s="168" t="s">
        <v>11</v>
      </c>
      <c r="P9" s="192" t="s">
        <v>283</v>
      </c>
    </row>
    <row r="10" spans="1:17" x14ac:dyDescent="0.25">
      <c r="B10" s="247"/>
      <c r="C10" s="122" t="s">
        <v>179</v>
      </c>
      <c r="D10" s="123">
        <f>(37.7/3.6)/C27/1000</f>
        <v>1.1597145318075552E-2</v>
      </c>
      <c r="E10" s="123">
        <f>2.528/1000</f>
        <v>2.5279999999999999E-3</v>
      </c>
      <c r="F10" s="135">
        <f>E10/D10*1000</f>
        <v>217.9846790450928</v>
      </c>
      <c r="K10" s="128" t="s">
        <v>180</v>
      </c>
      <c r="L10" s="168" t="s">
        <v>12</v>
      </c>
      <c r="P10" s="191" t="s">
        <v>284</v>
      </c>
    </row>
    <row r="11" spans="1:17" x14ac:dyDescent="0.25">
      <c r="B11" s="247" t="s">
        <v>181</v>
      </c>
      <c r="C11" s="122" t="s">
        <v>182</v>
      </c>
      <c r="D11" s="123">
        <f>42.28/0.94*0.845/3.6/1000</f>
        <v>1.0557505910165483E-2</v>
      </c>
      <c r="E11" s="123">
        <f>3.2569/1000</f>
        <v>3.2569000000000001E-3</v>
      </c>
      <c r="F11" s="135">
        <f>E11/D11*1000</f>
        <v>308.49142095805371</v>
      </c>
      <c r="K11" s="128" t="s">
        <v>183</v>
      </c>
      <c r="L11" s="168" t="s">
        <v>13</v>
      </c>
      <c r="P11" s="190" t="s">
        <v>285</v>
      </c>
    </row>
    <row r="12" spans="1:17" x14ac:dyDescent="0.25">
      <c r="B12" s="247"/>
      <c r="C12" s="122" t="s">
        <v>172</v>
      </c>
      <c r="D12" s="123">
        <f>D11/D11</f>
        <v>1</v>
      </c>
      <c r="E12" s="123"/>
      <c r="F12" s="135">
        <f t="shared" si="0"/>
        <v>0</v>
      </c>
      <c r="K12" s="128" t="s">
        <v>184</v>
      </c>
      <c r="L12" s="168" t="s">
        <v>14</v>
      </c>
      <c r="P12" s="191" t="s">
        <v>286</v>
      </c>
    </row>
    <row r="13" spans="1:17" x14ac:dyDescent="0.25">
      <c r="B13" s="121" t="s">
        <v>185</v>
      </c>
      <c r="C13" s="122" t="s">
        <v>182</v>
      </c>
      <c r="D13" s="123">
        <f>(24.3/3.6)/C28/1000</f>
        <v>7.3369565217391297E-3</v>
      </c>
      <c r="E13" s="123">
        <f>0.076*24.3/1000</f>
        <v>1.8468E-3</v>
      </c>
      <c r="F13" s="135">
        <f t="shared" si="0"/>
        <v>251.71200000000005</v>
      </c>
      <c r="H13" s="125"/>
      <c r="I13" s="125"/>
      <c r="J13" s="125"/>
      <c r="K13" s="129" t="s">
        <v>186</v>
      </c>
      <c r="L13" s="168" t="s">
        <v>15</v>
      </c>
      <c r="P13" s="190" t="s">
        <v>287</v>
      </c>
    </row>
    <row r="14" spans="1:17" x14ac:dyDescent="0.25">
      <c r="B14" s="121" t="s">
        <v>187</v>
      </c>
      <c r="C14" s="122" t="s">
        <v>182</v>
      </c>
      <c r="D14" s="123">
        <f>(26.8/3.6)/C28/1000</f>
        <v>8.0917874396135257E-3</v>
      </c>
      <c r="E14" s="123">
        <f>0.0771*26.8/1000</f>
        <v>2.0662799999999998E-3</v>
      </c>
      <c r="F14" s="135">
        <f t="shared" si="0"/>
        <v>255.3552</v>
      </c>
      <c r="K14" s="128" t="s">
        <v>188</v>
      </c>
      <c r="L14" s="168" t="s">
        <v>16</v>
      </c>
      <c r="P14" s="191" t="s">
        <v>288</v>
      </c>
    </row>
    <row r="15" spans="1:17" x14ac:dyDescent="0.25">
      <c r="B15" s="121" t="s">
        <v>189</v>
      </c>
      <c r="C15" s="122" t="s">
        <v>190</v>
      </c>
      <c r="D15" s="123">
        <f>(12*1000/3.6)/C31/1000</f>
        <v>3.7037037037037033</v>
      </c>
      <c r="E15" s="123">
        <f>0.14</f>
        <v>0.14000000000000001</v>
      </c>
      <c r="F15" s="135">
        <f t="shared" si="0"/>
        <v>37.800000000000004</v>
      </c>
      <c r="K15" s="129" t="s">
        <v>139</v>
      </c>
      <c r="L15" s="168" t="s">
        <v>217</v>
      </c>
      <c r="P15" s="190" t="s">
        <v>289</v>
      </c>
    </row>
    <row r="16" spans="1:17" x14ac:dyDescent="0.25">
      <c r="B16" s="121" t="s">
        <v>191</v>
      </c>
      <c r="C16" s="122" t="s">
        <v>190</v>
      </c>
      <c r="D16" s="123">
        <f>(14.4*1000/3.6)/C31/1000</f>
        <v>4.4444444444444446</v>
      </c>
      <c r="E16" s="123">
        <f>0.17</f>
        <v>0.17</v>
      </c>
      <c r="F16" s="135">
        <f t="shared" si="0"/>
        <v>38.25</v>
      </c>
      <c r="K16" s="128" t="s">
        <v>192</v>
      </c>
      <c r="L16" s="169"/>
      <c r="P16" s="191" t="s">
        <v>290</v>
      </c>
    </row>
    <row r="17" spans="2:16" x14ac:dyDescent="0.25">
      <c r="B17" s="121" t="s">
        <v>193</v>
      </c>
      <c r="C17" s="122" t="s">
        <v>182</v>
      </c>
      <c r="D17" s="123">
        <v>9.7000000000000003E-3</v>
      </c>
      <c r="E17" s="123">
        <v>2.7899999999999999E-3</v>
      </c>
      <c r="F17" s="135">
        <f t="shared" si="0"/>
        <v>287.62886597938143</v>
      </c>
      <c r="K17" s="129" t="s">
        <v>136</v>
      </c>
      <c r="P17" s="190" t="s">
        <v>291</v>
      </c>
    </row>
    <row r="18" spans="2:16" x14ac:dyDescent="0.25">
      <c r="B18" s="121" t="s">
        <v>194</v>
      </c>
      <c r="C18" s="122" t="s">
        <v>190</v>
      </c>
      <c r="D18" s="123">
        <f>9587.7/1000</f>
        <v>9.5876999999999999</v>
      </c>
      <c r="E18" s="123">
        <f>3086/1000</f>
        <v>3.0859999999999999</v>
      </c>
      <c r="F18" s="135">
        <f t="shared" si="0"/>
        <v>321.87073020641026</v>
      </c>
      <c r="K18" s="129" t="s">
        <v>138</v>
      </c>
      <c r="P18" s="193" t="s">
        <v>292</v>
      </c>
    </row>
    <row r="19" spans="2:16" x14ac:dyDescent="0.25">
      <c r="B19" s="121" t="s">
        <v>195</v>
      </c>
      <c r="C19" s="122" t="s">
        <v>182</v>
      </c>
      <c r="D19" s="123">
        <f>7.6389/1000</f>
        <v>7.6388999999999997E-3</v>
      </c>
      <c r="E19" s="123">
        <f>1.922/1000</f>
        <v>1.9219999999999999E-3</v>
      </c>
      <c r="F19" s="135">
        <f>E19/D19*1000</f>
        <v>251.60690675359015</v>
      </c>
      <c r="K19" s="129" t="s">
        <v>196</v>
      </c>
      <c r="P19" s="190" t="s">
        <v>293</v>
      </c>
    </row>
    <row r="20" spans="2:16" x14ac:dyDescent="0.25">
      <c r="B20" s="121" t="s">
        <v>195</v>
      </c>
      <c r="C20" s="122" t="s">
        <v>197</v>
      </c>
      <c r="D20" s="123">
        <v>1.2763888888888889E-2</v>
      </c>
      <c r="E20" s="123">
        <v>3.696153846153846E-3</v>
      </c>
      <c r="F20" s="135">
        <f t="shared" si="0"/>
        <v>289.5789738009542</v>
      </c>
      <c r="P20" s="191" t="s">
        <v>294</v>
      </c>
    </row>
    <row r="21" spans="2:16" x14ac:dyDescent="0.25">
      <c r="B21" s="121" t="s">
        <v>198</v>
      </c>
      <c r="C21" s="122" t="s">
        <v>190</v>
      </c>
      <c r="D21" s="123">
        <f>(16.2*1000/3.6)/C31/1000</f>
        <v>5</v>
      </c>
      <c r="E21" s="123">
        <f>0.2146</f>
        <v>0.21460000000000001</v>
      </c>
      <c r="F21" s="135">
        <f t="shared" si="0"/>
        <v>42.92</v>
      </c>
      <c r="P21" s="192" t="s">
        <v>295</v>
      </c>
    </row>
    <row r="22" spans="2:16" x14ac:dyDescent="0.25">
      <c r="B22" s="121" t="s">
        <v>198</v>
      </c>
      <c r="C22" s="122" t="s">
        <v>197</v>
      </c>
      <c r="D22" s="123">
        <f>4.5/1000</f>
        <v>4.4999999999999997E-3</v>
      </c>
      <c r="E22" s="123">
        <f>0.2146/1000</f>
        <v>2.1460000000000001E-4</v>
      </c>
      <c r="F22" s="135">
        <f t="shared" si="0"/>
        <v>47.68888888888889</v>
      </c>
      <c r="P22" s="191" t="s">
        <v>296</v>
      </c>
    </row>
    <row r="23" spans="2:16" x14ac:dyDescent="0.25">
      <c r="B23" s="121" t="s">
        <v>199</v>
      </c>
      <c r="C23" s="122" t="s">
        <v>190</v>
      </c>
      <c r="D23" s="123">
        <v>6.2384000000000004</v>
      </c>
      <c r="E23" s="123">
        <f>0.1107*21.56</f>
        <v>2.386692</v>
      </c>
      <c r="F23" s="135">
        <f t="shared" si="0"/>
        <v>382.58078994614004</v>
      </c>
      <c r="P23" s="192" t="s">
        <v>297</v>
      </c>
    </row>
    <row r="24" spans="2:16" x14ac:dyDescent="0.25">
      <c r="B24" s="121" t="s">
        <v>200</v>
      </c>
      <c r="C24" s="122" t="s">
        <v>190</v>
      </c>
      <c r="D24" s="123">
        <v>8.4809000000000001</v>
      </c>
      <c r="E24" s="123">
        <v>3.1655000000000002</v>
      </c>
      <c r="F24" s="135">
        <f t="shared" si="0"/>
        <v>373.25048049145732</v>
      </c>
      <c r="P24" s="191" t="s">
        <v>298</v>
      </c>
    </row>
    <row r="25" spans="2:16" ht="15" customHeight="1" x14ac:dyDescent="0.25">
      <c r="P25" s="190" t="s">
        <v>299</v>
      </c>
    </row>
    <row r="26" spans="2:16" x14ac:dyDescent="0.25">
      <c r="B26" s="137" t="s">
        <v>165</v>
      </c>
      <c r="C26" s="248" t="s">
        <v>201</v>
      </c>
      <c r="D26" s="249"/>
      <c r="P26" s="191" t="s">
        <v>300</v>
      </c>
    </row>
    <row r="27" spans="2:16" x14ac:dyDescent="0.25">
      <c r="B27" s="121" t="s">
        <v>202</v>
      </c>
      <c r="C27" s="250">
        <v>0.90300000000000002</v>
      </c>
      <c r="D27" s="250"/>
      <c r="P27" s="190" t="s">
        <v>301</v>
      </c>
    </row>
    <row r="28" spans="2:16" ht="38.25" x14ac:dyDescent="0.25">
      <c r="B28" s="121" t="s">
        <v>203</v>
      </c>
      <c r="C28" s="250">
        <v>0.92</v>
      </c>
      <c r="D28" s="250"/>
      <c r="P28" s="191" t="s">
        <v>302</v>
      </c>
    </row>
    <row r="29" spans="2:16" x14ac:dyDescent="0.25">
      <c r="B29" s="121" t="s">
        <v>204</v>
      </c>
      <c r="C29" s="250">
        <v>0.94</v>
      </c>
      <c r="D29" s="250"/>
      <c r="P29" s="190" t="s">
        <v>303</v>
      </c>
    </row>
    <row r="30" spans="2:16" x14ac:dyDescent="0.25">
      <c r="B30" s="121" t="s">
        <v>194</v>
      </c>
      <c r="C30" s="250">
        <v>0.96</v>
      </c>
      <c r="D30" s="250"/>
      <c r="P30" s="194" t="s">
        <v>304</v>
      </c>
    </row>
    <row r="31" spans="2:16" x14ac:dyDescent="0.25">
      <c r="B31" s="121" t="s">
        <v>205</v>
      </c>
      <c r="C31" s="250">
        <v>0.9</v>
      </c>
      <c r="D31" s="250"/>
      <c r="P31" s="190" t="s">
        <v>305</v>
      </c>
    </row>
    <row r="32" spans="2:16" x14ac:dyDescent="0.25">
      <c r="B32" s="121" t="s">
        <v>206</v>
      </c>
      <c r="C32" s="250">
        <v>0.9</v>
      </c>
      <c r="D32" s="250"/>
      <c r="P32" s="191" t="s">
        <v>306</v>
      </c>
    </row>
    <row r="33" spans="1:16" x14ac:dyDescent="0.25">
      <c r="B33" s="121" t="s">
        <v>207</v>
      </c>
      <c r="C33" s="250">
        <v>1</v>
      </c>
      <c r="D33" s="250"/>
      <c r="P33" s="195" t="s">
        <v>307</v>
      </c>
    </row>
    <row r="34" spans="1:16" x14ac:dyDescent="0.25">
      <c r="B34" s="121" t="s">
        <v>208</v>
      </c>
      <c r="C34" s="250">
        <v>1</v>
      </c>
      <c r="D34" s="250"/>
      <c r="P34" s="191" t="s">
        <v>308</v>
      </c>
    </row>
    <row r="35" spans="1:16" ht="15" customHeight="1" x14ac:dyDescent="0.25">
      <c r="P35" s="190" t="s">
        <v>309</v>
      </c>
    </row>
    <row r="36" spans="1:16" ht="15" customHeight="1" x14ac:dyDescent="0.25">
      <c r="P36" s="191" t="s">
        <v>310</v>
      </c>
    </row>
    <row r="37" spans="1:16" ht="15" customHeight="1" x14ac:dyDescent="0.25">
      <c r="P37" s="190" t="s">
        <v>311</v>
      </c>
    </row>
    <row r="38" spans="1:16" ht="15" customHeight="1" x14ac:dyDescent="0.25">
      <c r="P38" s="191" t="s">
        <v>312</v>
      </c>
    </row>
    <row r="39" spans="1:16" ht="15" customHeight="1" x14ac:dyDescent="0.25">
      <c r="A39" s="126"/>
      <c r="P39" s="196" t="s">
        <v>313</v>
      </c>
    </row>
    <row r="40" spans="1:16" ht="15" customHeight="1" x14ac:dyDescent="0.25">
      <c r="A40" s="127"/>
      <c r="P40" s="191" t="s">
        <v>314</v>
      </c>
    </row>
    <row r="41" spans="1:16" ht="15" customHeight="1" x14ac:dyDescent="0.25">
      <c r="A41" s="128"/>
      <c r="P41" s="192" t="s">
        <v>315</v>
      </c>
    </row>
    <row r="42" spans="1:16" ht="15" customHeight="1" x14ac:dyDescent="0.25">
      <c r="A42" s="128"/>
      <c r="P42" s="191" t="s">
        <v>316</v>
      </c>
    </row>
    <row r="43" spans="1:16" ht="15" customHeight="1" x14ac:dyDescent="0.25">
      <c r="A43" s="129"/>
      <c r="P43" s="196" t="s">
        <v>317</v>
      </c>
    </row>
    <row r="44" spans="1:16" ht="15" customHeight="1" x14ac:dyDescent="0.25">
      <c r="A44" s="129"/>
      <c r="P44" s="191" t="s">
        <v>318</v>
      </c>
    </row>
    <row r="45" spans="1:16" ht="15" customHeight="1" x14ac:dyDescent="0.25">
      <c r="A45" s="128"/>
      <c r="P45" s="190" t="s">
        <v>319</v>
      </c>
    </row>
    <row r="46" spans="1:16" ht="15" customHeight="1" x14ac:dyDescent="0.25">
      <c r="A46" s="129"/>
      <c r="P46" s="191" t="s">
        <v>320</v>
      </c>
    </row>
    <row r="47" spans="1:16" ht="15" customHeight="1" x14ac:dyDescent="0.25">
      <c r="A47" s="128"/>
      <c r="P47" s="190" t="s">
        <v>321</v>
      </c>
    </row>
    <row r="48" spans="1:16" ht="15" customHeight="1" x14ac:dyDescent="0.25">
      <c r="A48" s="128"/>
      <c r="P48" s="191" t="s">
        <v>322</v>
      </c>
    </row>
    <row r="49" spans="1:16" ht="15" customHeight="1" x14ac:dyDescent="0.25">
      <c r="A49" s="128"/>
      <c r="P49" s="190" t="s">
        <v>323</v>
      </c>
    </row>
    <row r="50" spans="1:16" ht="15" customHeight="1" x14ac:dyDescent="0.25">
      <c r="A50" s="129"/>
      <c r="P50" s="191" t="s">
        <v>324</v>
      </c>
    </row>
    <row r="51" spans="1:16" ht="15" customHeight="1" x14ac:dyDescent="0.25">
      <c r="A51" s="128"/>
      <c r="P51" s="190" t="s">
        <v>325</v>
      </c>
    </row>
    <row r="52" spans="1:16" ht="15" customHeight="1" x14ac:dyDescent="0.25">
      <c r="A52" s="129"/>
      <c r="P52" s="191" t="s">
        <v>326</v>
      </c>
    </row>
    <row r="53" spans="1:16" ht="15" customHeight="1" x14ac:dyDescent="0.25">
      <c r="A53" s="128"/>
      <c r="P53" s="190" t="s">
        <v>327</v>
      </c>
    </row>
    <row r="54" spans="1:16" ht="15" customHeight="1" x14ac:dyDescent="0.25">
      <c r="A54" s="129"/>
      <c r="P54" s="191" t="s">
        <v>328</v>
      </c>
    </row>
    <row r="55" spans="1:16" ht="15" customHeight="1" x14ac:dyDescent="0.25">
      <c r="A55" s="129"/>
      <c r="P55" s="192" t="s">
        <v>329</v>
      </c>
    </row>
    <row r="56" spans="1:16" ht="15" customHeight="1" x14ac:dyDescent="0.25">
      <c r="A56" s="129"/>
      <c r="P56" s="197" t="s">
        <v>330</v>
      </c>
    </row>
    <row r="57" spans="1:16" ht="15" customHeight="1" x14ac:dyDescent="0.25">
      <c r="P57" s="190" t="s">
        <v>331</v>
      </c>
    </row>
    <row r="58" spans="1:16" ht="15" customHeight="1" x14ac:dyDescent="0.25">
      <c r="P58" s="191" t="s">
        <v>332</v>
      </c>
    </row>
    <row r="59" spans="1:16" ht="15" customHeight="1" x14ac:dyDescent="0.25">
      <c r="P59" s="190" t="s">
        <v>333</v>
      </c>
    </row>
    <row r="60" spans="1:16" ht="15" customHeight="1" x14ac:dyDescent="0.25">
      <c r="P60" s="191" t="s">
        <v>334</v>
      </c>
    </row>
    <row r="61" spans="1:16" ht="15" customHeight="1" x14ac:dyDescent="0.25">
      <c r="P61" s="190" t="s">
        <v>335</v>
      </c>
    </row>
    <row r="62" spans="1:16" ht="15" customHeight="1" x14ac:dyDescent="0.25">
      <c r="P62" s="191" t="s">
        <v>336</v>
      </c>
    </row>
    <row r="63" spans="1:16" ht="15" customHeight="1" x14ac:dyDescent="0.25">
      <c r="P63" s="190" t="s">
        <v>337</v>
      </c>
    </row>
    <row r="64" spans="1:16" ht="15" customHeight="1" x14ac:dyDescent="0.25">
      <c r="P64" s="191" t="s">
        <v>338</v>
      </c>
    </row>
    <row r="65" spans="16:16" ht="15" customHeight="1" x14ac:dyDescent="0.25">
      <c r="P65" s="190" t="s">
        <v>339</v>
      </c>
    </row>
    <row r="66" spans="16:16" ht="15" customHeight="1" x14ac:dyDescent="0.25">
      <c r="P66" s="198" t="s">
        <v>340</v>
      </c>
    </row>
    <row r="67" spans="16:16" ht="15" customHeight="1" x14ac:dyDescent="0.25">
      <c r="P67" s="190" t="s">
        <v>341</v>
      </c>
    </row>
    <row r="68" spans="16:16" ht="15" customHeight="1" x14ac:dyDescent="0.25">
      <c r="P68" s="199" t="s">
        <v>342</v>
      </c>
    </row>
    <row r="69" spans="16:16" ht="15" customHeight="1" x14ac:dyDescent="0.25">
      <c r="P69" s="190" t="s">
        <v>343</v>
      </c>
    </row>
    <row r="70" spans="16:16" ht="15" customHeight="1" x14ac:dyDescent="0.25">
      <c r="P70" s="191" t="s">
        <v>344</v>
      </c>
    </row>
    <row r="71" spans="16:16" ht="15" customHeight="1" x14ac:dyDescent="0.25">
      <c r="P71" s="190" t="s">
        <v>345</v>
      </c>
    </row>
    <row r="72" spans="16:16" ht="15" customHeight="1" x14ac:dyDescent="0.25">
      <c r="P72" s="191" t="s">
        <v>346</v>
      </c>
    </row>
    <row r="73" spans="16:16" ht="15" customHeight="1" x14ac:dyDescent="0.25">
      <c r="P73" s="190" t="s">
        <v>347</v>
      </c>
    </row>
    <row r="74" spans="16:16" ht="15" customHeight="1" x14ac:dyDescent="0.25">
      <c r="P74" s="191" t="s">
        <v>348</v>
      </c>
    </row>
    <row r="75" spans="16:16" ht="15" customHeight="1" x14ac:dyDescent="0.25">
      <c r="P75" s="190" t="s">
        <v>349</v>
      </c>
    </row>
    <row r="76" spans="16:16" ht="15" customHeight="1" x14ac:dyDescent="0.25">
      <c r="P76" s="191" t="s">
        <v>350</v>
      </c>
    </row>
    <row r="77" spans="16:16" ht="15" customHeight="1" x14ac:dyDescent="0.25">
      <c r="P77" s="190" t="s">
        <v>351</v>
      </c>
    </row>
    <row r="78" spans="16:16" ht="15" customHeight="1" x14ac:dyDescent="0.25">
      <c r="P78" s="191" t="s">
        <v>352</v>
      </c>
    </row>
    <row r="79" spans="16:16" ht="15" customHeight="1" x14ac:dyDescent="0.25">
      <c r="P79" s="190" t="s">
        <v>353</v>
      </c>
    </row>
    <row r="80" spans="16:16" ht="15" customHeight="1" x14ac:dyDescent="0.25">
      <c r="P80" s="191" t="s">
        <v>354</v>
      </c>
    </row>
    <row r="81" spans="16:16" ht="15" customHeight="1" x14ac:dyDescent="0.25">
      <c r="P81" s="190" t="s">
        <v>355</v>
      </c>
    </row>
    <row r="82" spans="16:16" ht="15" customHeight="1" x14ac:dyDescent="0.25">
      <c r="P82" s="191" t="s">
        <v>356</v>
      </c>
    </row>
    <row r="83" spans="16:16" ht="15" customHeight="1" x14ac:dyDescent="0.25">
      <c r="P83" s="190" t="s">
        <v>357</v>
      </c>
    </row>
    <row r="84" spans="16:16" ht="15" customHeight="1" x14ac:dyDescent="0.25">
      <c r="P84" s="193" t="s">
        <v>358</v>
      </c>
    </row>
    <row r="85" spans="16:16" ht="15" customHeight="1" x14ac:dyDescent="0.25">
      <c r="P85" s="192" t="s">
        <v>359</v>
      </c>
    </row>
    <row r="86" spans="16:16" ht="15" customHeight="1" x14ac:dyDescent="0.25">
      <c r="P86" s="200" t="s">
        <v>360</v>
      </c>
    </row>
    <row r="87" spans="16:16" ht="15" customHeight="1" x14ac:dyDescent="0.25">
      <c r="P87" s="192" t="s">
        <v>361</v>
      </c>
    </row>
    <row r="88" spans="16:16" ht="15" customHeight="1" x14ac:dyDescent="0.25">
      <c r="P88" s="193" t="s">
        <v>362</v>
      </c>
    </row>
    <row r="89" spans="16:16" ht="15" customHeight="1" x14ac:dyDescent="0.25">
      <c r="P89" s="192" t="s">
        <v>363</v>
      </c>
    </row>
    <row r="90" spans="16:16" ht="15" customHeight="1" x14ac:dyDescent="0.25">
      <c r="P90" s="200" t="s">
        <v>364</v>
      </c>
    </row>
    <row r="91" spans="16:16" ht="15" customHeight="1" x14ac:dyDescent="0.25">
      <c r="P91" s="190" t="s">
        <v>365</v>
      </c>
    </row>
    <row r="92" spans="16:16" ht="15" customHeight="1" x14ac:dyDescent="0.25">
      <c r="P92" s="193" t="s">
        <v>366</v>
      </c>
    </row>
    <row r="93" spans="16:16" ht="15" customHeight="1" x14ac:dyDescent="0.25">
      <c r="P93" s="192" t="s">
        <v>367</v>
      </c>
    </row>
    <row r="94" spans="16:16" ht="15" customHeight="1" x14ac:dyDescent="0.25">
      <c r="P94" s="191" t="s">
        <v>368</v>
      </c>
    </row>
    <row r="95" spans="16:16" ht="15" customHeight="1" x14ac:dyDescent="0.25">
      <c r="P95" s="190" t="s">
        <v>369</v>
      </c>
    </row>
    <row r="96" spans="16:16" ht="15" customHeight="1" x14ac:dyDescent="0.25">
      <c r="P96" s="191" t="s">
        <v>370</v>
      </c>
    </row>
    <row r="97" spans="16:16" ht="15" customHeight="1" x14ac:dyDescent="0.25">
      <c r="P97" s="190" t="s">
        <v>371</v>
      </c>
    </row>
    <row r="98" spans="16:16" ht="15" customHeight="1" x14ac:dyDescent="0.25">
      <c r="P98" s="191" t="s">
        <v>372</v>
      </c>
    </row>
    <row r="99" spans="16:16" ht="15" customHeight="1" x14ac:dyDescent="0.25">
      <c r="P99" s="192" t="s">
        <v>373</v>
      </c>
    </row>
    <row r="100" spans="16:16" ht="15" customHeight="1" x14ac:dyDescent="0.25">
      <c r="P100" s="191" t="s">
        <v>374</v>
      </c>
    </row>
    <row r="101" spans="16:16" ht="15" customHeight="1" x14ac:dyDescent="0.25">
      <c r="P101" s="192" t="s">
        <v>375</v>
      </c>
    </row>
    <row r="102" spans="16:16" ht="15" customHeight="1" x14ac:dyDescent="0.25">
      <c r="P102" s="191" t="s">
        <v>376</v>
      </c>
    </row>
    <row r="103" spans="16:16" ht="15" customHeight="1" x14ac:dyDescent="0.25">
      <c r="P103" s="190" t="s">
        <v>377</v>
      </c>
    </row>
    <row r="104" spans="16:16" ht="15" customHeight="1" x14ac:dyDescent="0.25">
      <c r="P104" s="193" t="s">
        <v>378</v>
      </c>
    </row>
    <row r="105" spans="16:16" ht="15" customHeight="1" x14ac:dyDescent="0.25">
      <c r="P105" s="190" t="s">
        <v>379</v>
      </c>
    </row>
    <row r="106" spans="16:16" ht="15" customHeight="1" x14ac:dyDescent="0.25">
      <c r="P106" s="194" t="s">
        <v>380</v>
      </c>
    </row>
    <row r="107" spans="16:16" ht="15" customHeight="1" x14ac:dyDescent="0.25">
      <c r="P107" s="190" t="s">
        <v>381</v>
      </c>
    </row>
    <row r="108" spans="16:16" ht="15" customHeight="1" x14ac:dyDescent="0.25">
      <c r="P108" s="191" t="s">
        <v>382</v>
      </c>
    </row>
    <row r="109" spans="16:16" ht="15" customHeight="1" x14ac:dyDescent="0.25">
      <c r="P109" s="201" t="s">
        <v>383</v>
      </c>
    </row>
    <row r="110" spans="16:16" ht="15" customHeight="1" x14ac:dyDescent="0.25">
      <c r="P110" s="191" t="s">
        <v>384</v>
      </c>
    </row>
    <row r="111" spans="16:16" ht="15" customHeight="1" x14ac:dyDescent="0.25">
      <c r="P111" s="190" t="s">
        <v>385</v>
      </c>
    </row>
    <row r="112" spans="16:16" ht="15" customHeight="1" x14ac:dyDescent="0.25">
      <c r="P112" s="202" t="s">
        <v>386</v>
      </c>
    </row>
    <row r="113" spans="16:16" ht="15" customHeight="1" x14ac:dyDescent="0.25">
      <c r="P113" s="203" t="s">
        <v>387</v>
      </c>
    </row>
    <row r="114" spans="16:16" ht="15" customHeight="1" x14ac:dyDescent="0.25">
      <c r="P114" s="202" t="s">
        <v>388</v>
      </c>
    </row>
    <row r="115" spans="16:16" ht="15" customHeight="1" x14ac:dyDescent="0.25">
      <c r="P115" s="203" t="s">
        <v>389</v>
      </c>
    </row>
    <row r="116" spans="16:16" ht="15" customHeight="1" x14ac:dyDescent="0.25">
      <c r="P116" s="202" t="s">
        <v>390</v>
      </c>
    </row>
    <row r="117" spans="16:16" ht="15" customHeight="1" x14ac:dyDescent="0.25">
      <c r="P117" s="203" t="s">
        <v>391</v>
      </c>
    </row>
    <row r="118" spans="16:16" ht="15" customHeight="1" x14ac:dyDescent="0.25">
      <c r="P118" s="191" t="s">
        <v>392</v>
      </c>
    </row>
    <row r="119" spans="16:16" ht="15" customHeight="1" x14ac:dyDescent="0.25">
      <c r="P119" s="204" t="s">
        <v>393</v>
      </c>
    </row>
    <row r="120" spans="16:16" ht="15" customHeight="1" x14ac:dyDescent="0.25">
      <c r="P120" s="205" t="s">
        <v>394</v>
      </c>
    </row>
    <row r="121" spans="16:16" ht="15" customHeight="1" x14ac:dyDescent="0.25">
      <c r="P121" s="203" t="s">
        <v>395</v>
      </c>
    </row>
    <row r="122" spans="16:16" ht="15" customHeight="1" x14ac:dyDescent="0.25">
      <c r="P122" s="202" t="s">
        <v>396</v>
      </c>
    </row>
    <row r="123" spans="16:16" ht="15" customHeight="1" x14ac:dyDescent="0.25">
      <c r="P123" s="203" t="s">
        <v>397</v>
      </c>
    </row>
    <row r="124" spans="16:16" ht="15" customHeight="1" x14ac:dyDescent="0.25">
      <c r="P124" s="202" t="s">
        <v>398</v>
      </c>
    </row>
    <row r="125" spans="16:16" ht="15" customHeight="1" x14ac:dyDescent="0.25">
      <c r="P125" s="203" t="s">
        <v>399</v>
      </c>
    </row>
    <row r="126" spans="16:16" ht="15" customHeight="1" x14ac:dyDescent="0.25">
      <c r="P126" s="205" t="s">
        <v>400</v>
      </c>
    </row>
    <row r="127" spans="16:16" ht="15" customHeight="1" x14ac:dyDescent="0.25">
      <c r="P127" s="203" t="s">
        <v>401</v>
      </c>
    </row>
    <row r="128" spans="16:16" ht="15" customHeight="1" x14ac:dyDescent="0.25">
      <c r="P128" s="202" t="s">
        <v>402</v>
      </c>
    </row>
    <row r="129" spans="16:16" ht="15" customHeight="1" x14ac:dyDescent="0.25">
      <c r="P129" s="206" t="s">
        <v>403</v>
      </c>
    </row>
    <row r="130" spans="16:16" ht="15" customHeight="1" x14ac:dyDescent="0.25">
      <c r="P130" s="207" t="s">
        <v>404</v>
      </c>
    </row>
    <row r="131" spans="16:16" ht="15" customHeight="1" x14ac:dyDescent="0.25">
      <c r="P131" s="208" t="s">
        <v>405</v>
      </c>
    </row>
    <row r="132" spans="16:16" ht="15" customHeight="1" x14ac:dyDescent="0.25">
      <c r="P132" s="207" t="s">
        <v>406</v>
      </c>
    </row>
    <row r="133" spans="16:16" ht="15" customHeight="1" x14ac:dyDescent="0.25">
      <c r="P133" s="203" t="s">
        <v>407</v>
      </c>
    </row>
    <row r="134" spans="16:16" ht="15" customHeight="1" x14ac:dyDescent="0.25">
      <c r="P134" s="207" t="s">
        <v>408</v>
      </c>
    </row>
    <row r="135" spans="16:16" ht="15" customHeight="1" x14ac:dyDescent="0.25">
      <c r="P135" s="208" t="s">
        <v>409</v>
      </c>
    </row>
    <row r="136" spans="16:16" ht="15" customHeight="1" x14ac:dyDescent="0.25">
      <c r="P136" s="209" t="s">
        <v>410</v>
      </c>
    </row>
    <row r="137" spans="16:16" ht="15" customHeight="1" x14ac:dyDescent="0.25">
      <c r="P137" s="210" t="s">
        <v>411</v>
      </c>
    </row>
    <row r="138" spans="16:16" ht="15" customHeight="1" x14ac:dyDescent="0.25">
      <c r="P138" s="211" t="s">
        <v>412</v>
      </c>
    </row>
    <row r="139" spans="16:16" ht="15" customHeight="1" x14ac:dyDescent="0.25">
      <c r="P139" s="212" t="s">
        <v>413</v>
      </c>
    </row>
    <row r="140" spans="16:16" ht="15" customHeight="1" x14ac:dyDescent="0.25">
      <c r="P140" s="213" t="s">
        <v>414</v>
      </c>
    </row>
    <row r="141" spans="16:16" ht="15" customHeight="1" x14ac:dyDescent="0.25">
      <c r="P141" s="204" t="s">
        <v>415</v>
      </c>
    </row>
    <row r="142" spans="16:16" ht="15" customHeight="1" x14ac:dyDescent="0.25">
      <c r="P142" s="202" t="s">
        <v>416</v>
      </c>
    </row>
    <row r="143" spans="16:16" ht="15" customHeight="1" x14ac:dyDescent="0.25">
      <c r="P143" s="190" t="s">
        <v>417</v>
      </c>
    </row>
    <row r="144" spans="16:16" ht="15" customHeight="1" x14ac:dyDescent="0.25">
      <c r="P144" s="213" t="s">
        <v>418</v>
      </c>
    </row>
    <row r="145" spans="16:16" ht="15" customHeight="1" x14ac:dyDescent="0.25">
      <c r="P145" s="204" t="s">
        <v>419</v>
      </c>
    </row>
    <row r="146" spans="16:16" ht="15" customHeight="1" x14ac:dyDescent="0.25">
      <c r="P146" s="207" t="s">
        <v>420</v>
      </c>
    </row>
    <row r="147" spans="16:16" ht="15" customHeight="1" x14ac:dyDescent="0.25">
      <c r="P147" s="203" t="s">
        <v>421</v>
      </c>
    </row>
    <row r="148" spans="16:16" ht="15" customHeight="1" x14ac:dyDescent="0.25">
      <c r="P148" s="202" t="s">
        <v>422</v>
      </c>
    </row>
    <row r="149" spans="16:16" ht="15" customHeight="1" x14ac:dyDescent="0.25">
      <c r="P149" s="190" t="s">
        <v>423</v>
      </c>
    </row>
    <row r="150" spans="16:16" ht="15" customHeight="1" x14ac:dyDescent="0.25">
      <c r="P150" s="213" t="s">
        <v>424</v>
      </c>
    </row>
    <row r="151" spans="16:16" ht="15" customHeight="1" x14ac:dyDescent="0.25">
      <c r="P151" s="190" t="s">
        <v>425</v>
      </c>
    </row>
    <row r="152" spans="16:16" ht="15" customHeight="1" x14ac:dyDescent="0.25">
      <c r="P152" s="191" t="s">
        <v>426</v>
      </c>
    </row>
    <row r="153" spans="16:16" ht="15" customHeight="1" x14ac:dyDescent="0.25">
      <c r="P153" s="203" t="s">
        <v>427</v>
      </c>
    </row>
    <row r="154" spans="16:16" ht="15" customHeight="1" x14ac:dyDescent="0.25">
      <c r="P154" s="202" t="s">
        <v>428</v>
      </c>
    </row>
    <row r="155" spans="16:16" ht="15" customHeight="1" x14ac:dyDescent="0.25">
      <c r="P155" s="203" t="s">
        <v>429</v>
      </c>
    </row>
    <row r="156" spans="16:16" ht="15" customHeight="1" x14ac:dyDescent="0.25">
      <c r="P156" s="202" t="s">
        <v>430</v>
      </c>
    </row>
    <row r="157" spans="16:16" ht="15" customHeight="1" x14ac:dyDescent="0.25">
      <c r="P157" s="204" t="s">
        <v>431</v>
      </c>
    </row>
    <row r="158" spans="16:16" ht="15" customHeight="1" x14ac:dyDescent="0.25">
      <c r="P158" s="191" t="s">
        <v>432</v>
      </c>
    </row>
    <row r="159" spans="16:16" ht="15" customHeight="1" x14ac:dyDescent="0.25">
      <c r="P159" s="196" t="s">
        <v>433</v>
      </c>
    </row>
    <row r="160" spans="16:16" ht="15" customHeight="1" x14ac:dyDescent="0.25">
      <c r="P160" s="214" t="s">
        <v>434</v>
      </c>
    </row>
    <row r="161" spans="16:16" ht="15" customHeight="1" x14ac:dyDescent="0.25">
      <c r="P161" s="190" t="s">
        <v>435</v>
      </c>
    </row>
    <row r="162" spans="16:16" ht="15" customHeight="1" x14ac:dyDescent="0.25">
      <c r="P162" s="191" t="s">
        <v>436</v>
      </c>
    </row>
    <row r="163" spans="16:16" ht="15" customHeight="1" x14ac:dyDescent="0.25">
      <c r="P163" s="190" t="s">
        <v>437</v>
      </c>
    </row>
    <row r="164" spans="16:16" ht="15" customHeight="1" x14ac:dyDescent="0.25">
      <c r="P164" s="191" t="s">
        <v>438</v>
      </c>
    </row>
    <row r="165" spans="16:16" ht="15" customHeight="1" x14ac:dyDescent="0.25">
      <c r="P165" s="190" t="s">
        <v>439</v>
      </c>
    </row>
    <row r="166" spans="16:16" ht="15" customHeight="1" x14ac:dyDescent="0.25">
      <c r="P166" s="191" t="s">
        <v>440</v>
      </c>
    </row>
    <row r="167" spans="16:16" ht="15" customHeight="1" x14ac:dyDescent="0.25">
      <c r="P167" s="190" t="s">
        <v>441</v>
      </c>
    </row>
    <row r="168" spans="16:16" ht="15" customHeight="1" x14ac:dyDescent="0.25">
      <c r="P168" s="191" t="s">
        <v>442</v>
      </c>
    </row>
    <row r="169" spans="16:16" ht="15" customHeight="1" x14ac:dyDescent="0.25">
      <c r="P169" s="190" t="s">
        <v>443</v>
      </c>
    </row>
    <row r="170" spans="16:16" ht="15" customHeight="1" x14ac:dyDescent="0.25">
      <c r="P170" s="191" t="s">
        <v>444</v>
      </c>
    </row>
    <row r="171" spans="16:16" ht="15" customHeight="1" x14ac:dyDescent="0.25">
      <c r="P171" s="190" t="s">
        <v>445</v>
      </c>
    </row>
    <row r="172" spans="16:16" ht="15" customHeight="1" x14ac:dyDescent="0.25">
      <c r="P172" s="191" t="s">
        <v>446</v>
      </c>
    </row>
    <row r="173" spans="16:16" ht="15" customHeight="1" x14ac:dyDescent="0.25">
      <c r="P173" s="190" t="s">
        <v>447</v>
      </c>
    </row>
    <row r="174" spans="16:16" ht="15" customHeight="1" x14ac:dyDescent="0.25">
      <c r="P174" s="191" t="s">
        <v>448</v>
      </c>
    </row>
    <row r="175" spans="16:16" ht="15" customHeight="1" x14ac:dyDescent="0.25">
      <c r="P175" s="190" t="s">
        <v>449</v>
      </c>
    </row>
    <row r="176" spans="16:16" ht="15" customHeight="1" x14ac:dyDescent="0.25">
      <c r="P176" s="202" t="s">
        <v>450</v>
      </c>
    </row>
    <row r="177" spans="16:16" ht="15" customHeight="1" x14ac:dyDescent="0.25">
      <c r="P177" s="190" t="s">
        <v>451</v>
      </c>
    </row>
    <row r="178" spans="16:16" ht="15" customHeight="1" x14ac:dyDescent="0.25">
      <c r="P178" s="191" t="s">
        <v>452</v>
      </c>
    </row>
    <row r="179" spans="16:16" ht="15" customHeight="1" x14ac:dyDescent="0.25">
      <c r="P179" s="190" t="s">
        <v>453</v>
      </c>
    </row>
    <row r="180" spans="16:16" ht="15" customHeight="1" x14ac:dyDescent="0.25">
      <c r="P180" s="193" t="s">
        <v>454</v>
      </c>
    </row>
    <row r="181" spans="16:16" ht="15" customHeight="1" x14ac:dyDescent="0.25">
      <c r="P181" s="190" t="s">
        <v>455</v>
      </c>
    </row>
    <row r="182" spans="16:16" ht="15" customHeight="1" x14ac:dyDescent="0.25">
      <c r="P182" s="191" t="s">
        <v>456</v>
      </c>
    </row>
    <row r="183" spans="16:16" ht="15" customHeight="1" x14ac:dyDescent="0.25">
      <c r="P183" s="190" t="s">
        <v>457</v>
      </c>
    </row>
    <row r="184" spans="16:16" ht="15" customHeight="1" x14ac:dyDescent="0.25">
      <c r="P184" s="191" t="s">
        <v>458</v>
      </c>
    </row>
    <row r="185" spans="16:16" ht="15" customHeight="1" x14ac:dyDescent="0.25">
      <c r="P185" s="196" t="s">
        <v>459</v>
      </c>
    </row>
    <row r="186" spans="16:16" ht="15" customHeight="1" x14ac:dyDescent="0.25">
      <c r="P186" s="191" t="s">
        <v>460</v>
      </c>
    </row>
    <row r="187" spans="16:16" ht="15" customHeight="1" x14ac:dyDescent="0.25">
      <c r="P187" s="196" t="s">
        <v>461</v>
      </c>
    </row>
    <row r="188" spans="16:16" ht="15" customHeight="1" x14ac:dyDescent="0.25">
      <c r="P188" s="193" t="s">
        <v>462</v>
      </c>
    </row>
    <row r="189" spans="16:16" ht="15" customHeight="1" x14ac:dyDescent="0.25">
      <c r="P189" s="192" t="s">
        <v>463</v>
      </c>
    </row>
    <row r="190" spans="16:16" ht="15" customHeight="1" x14ac:dyDescent="0.25">
      <c r="P190" s="200" t="s">
        <v>464</v>
      </c>
    </row>
    <row r="191" spans="16:16" ht="15" customHeight="1" x14ac:dyDescent="0.25">
      <c r="P191" s="190" t="s">
        <v>465</v>
      </c>
    </row>
    <row r="192" spans="16:16" ht="15" customHeight="1" x14ac:dyDescent="0.25">
      <c r="P192" s="215" t="s">
        <v>466</v>
      </c>
    </row>
    <row r="193" spans="16:16" ht="15" customHeight="1" x14ac:dyDescent="0.25">
      <c r="P193" s="190" t="s">
        <v>467</v>
      </c>
    </row>
    <row r="194" spans="16:16" ht="15" customHeight="1" x14ac:dyDescent="0.25">
      <c r="P194" s="200" t="s">
        <v>468</v>
      </c>
    </row>
    <row r="195" spans="16:16" ht="15" customHeight="1" x14ac:dyDescent="0.25">
      <c r="P195" s="192" t="s">
        <v>469</v>
      </c>
    </row>
    <row r="196" spans="16:16" ht="15" customHeight="1" x14ac:dyDescent="0.25">
      <c r="P196" s="193" t="s">
        <v>470</v>
      </c>
    </row>
    <row r="197" spans="16:16" ht="15" customHeight="1" x14ac:dyDescent="0.25">
      <c r="P197" s="190" t="s">
        <v>471</v>
      </c>
    </row>
    <row r="198" spans="16:16" ht="15" customHeight="1" x14ac:dyDescent="0.25">
      <c r="P198" s="191" t="s">
        <v>472</v>
      </c>
    </row>
    <row r="199" spans="16:16" ht="15" customHeight="1" x14ac:dyDescent="0.25">
      <c r="P199" s="190" t="s">
        <v>473</v>
      </c>
    </row>
    <row r="200" spans="16:16" ht="15" customHeight="1" x14ac:dyDescent="0.25">
      <c r="P200" s="191" t="s">
        <v>474</v>
      </c>
    </row>
    <row r="201" spans="16:16" ht="15" customHeight="1" x14ac:dyDescent="0.25">
      <c r="P201" s="190" t="s">
        <v>475</v>
      </c>
    </row>
    <row r="202" spans="16:16" ht="15" customHeight="1" x14ac:dyDescent="0.25">
      <c r="P202" s="191" t="s">
        <v>476</v>
      </c>
    </row>
    <row r="203" spans="16:16" ht="15" customHeight="1" x14ac:dyDescent="0.25">
      <c r="P203" s="192" t="s">
        <v>477</v>
      </c>
    </row>
    <row r="204" spans="16:16" ht="15" customHeight="1" x14ac:dyDescent="0.25">
      <c r="P204" s="191" t="s">
        <v>478</v>
      </c>
    </row>
    <row r="205" spans="16:16" ht="15" customHeight="1" x14ac:dyDescent="0.25">
      <c r="P205" s="190" t="s">
        <v>479</v>
      </c>
    </row>
    <row r="206" spans="16:16" ht="15" customHeight="1" x14ac:dyDescent="0.25">
      <c r="P206" s="191" t="s">
        <v>480</v>
      </c>
    </row>
    <row r="207" spans="16:16" ht="15" customHeight="1" x14ac:dyDescent="0.25">
      <c r="P207" s="190" t="s">
        <v>481</v>
      </c>
    </row>
    <row r="208" spans="16:16" ht="15" customHeight="1" x14ac:dyDescent="0.25">
      <c r="P208" s="191" t="s">
        <v>482</v>
      </c>
    </row>
    <row r="209" spans="16:16" ht="15" customHeight="1" x14ac:dyDescent="0.25">
      <c r="P209" s="190" t="s">
        <v>483</v>
      </c>
    </row>
    <row r="210" spans="16:16" ht="15" customHeight="1" x14ac:dyDescent="0.25">
      <c r="P210" s="193" t="s">
        <v>484</v>
      </c>
    </row>
    <row r="211" spans="16:16" ht="15" customHeight="1" x14ac:dyDescent="0.25">
      <c r="P211" s="190" t="s">
        <v>485</v>
      </c>
    </row>
    <row r="212" spans="16:16" ht="15" customHeight="1" x14ac:dyDescent="0.25">
      <c r="P212" s="191" t="s">
        <v>486</v>
      </c>
    </row>
    <row r="213" spans="16:16" ht="15" customHeight="1" x14ac:dyDescent="0.25">
      <c r="P213" s="190" t="s">
        <v>487</v>
      </c>
    </row>
    <row r="214" spans="16:16" ht="15" customHeight="1" x14ac:dyDescent="0.25">
      <c r="P214" s="193" t="s">
        <v>488</v>
      </c>
    </row>
    <row r="215" spans="16:16" ht="15" customHeight="1" x14ac:dyDescent="0.25">
      <c r="P215" s="204" t="s">
        <v>489</v>
      </c>
    </row>
    <row r="216" spans="16:16" ht="15" customHeight="1" x14ac:dyDescent="0.25">
      <c r="P216" s="191" t="s">
        <v>490</v>
      </c>
    </row>
    <row r="217" spans="16:16" ht="15" customHeight="1" x14ac:dyDescent="0.25">
      <c r="P217" s="196" t="s">
        <v>491</v>
      </c>
    </row>
    <row r="218" spans="16:16" ht="15" customHeight="1" x14ac:dyDescent="0.25">
      <c r="P218" s="191" t="s">
        <v>492</v>
      </c>
    </row>
    <row r="219" spans="16:16" ht="15" customHeight="1" x14ac:dyDescent="0.25">
      <c r="P219" s="192" t="s">
        <v>493</v>
      </c>
    </row>
    <row r="220" spans="16:16" ht="15" customHeight="1" x14ac:dyDescent="0.25">
      <c r="P220" s="205" t="s">
        <v>494</v>
      </c>
    </row>
    <row r="221" spans="16:16" ht="15" customHeight="1" x14ac:dyDescent="0.25">
      <c r="P221" s="203" t="s">
        <v>495</v>
      </c>
    </row>
    <row r="222" spans="16:16" ht="15" customHeight="1" x14ac:dyDescent="0.25">
      <c r="P222" s="202" t="s">
        <v>496</v>
      </c>
    </row>
    <row r="223" spans="16:16" ht="15" customHeight="1" x14ac:dyDescent="0.25">
      <c r="P223" s="190" t="s">
        <v>497</v>
      </c>
    </row>
    <row r="224" spans="16:16" ht="15" customHeight="1" x14ac:dyDescent="0.25">
      <c r="P224" s="191" t="s">
        <v>498</v>
      </c>
    </row>
    <row r="225" spans="16:16" ht="15" customHeight="1" x14ac:dyDescent="0.25">
      <c r="P225" s="190" t="s">
        <v>499</v>
      </c>
    </row>
    <row r="226" spans="16:16" ht="15" customHeight="1" x14ac:dyDescent="0.25">
      <c r="P226" s="191" t="s">
        <v>500</v>
      </c>
    </row>
    <row r="227" spans="16:16" ht="15" customHeight="1" x14ac:dyDescent="0.25">
      <c r="P227" s="203" t="s">
        <v>501</v>
      </c>
    </row>
    <row r="228" spans="16:16" ht="15" customHeight="1" x14ac:dyDescent="0.25">
      <c r="P228" s="191" t="s">
        <v>502</v>
      </c>
    </row>
    <row r="229" spans="16:16" ht="15" customHeight="1" x14ac:dyDescent="0.25">
      <c r="P229" s="192" t="s">
        <v>503</v>
      </c>
    </row>
    <row r="230" spans="16:16" ht="15" customHeight="1" x14ac:dyDescent="0.25">
      <c r="P230" s="193" t="s">
        <v>504</v>
      </c>
    </row>
    <row r="231" spans="16:16" ht="15" customHeight="1" x14ac:dyDescent="0.25">
      <c r="P231" s="192" t="s">
        <v>505</v>
      </c>
    </row>
    <row r="232" spans="16:16" ht="15" customHeight="1" x14ac:dyDescent="0.25">
      <c r="P232" s="191" t="s">
        <v>506</v>
      </c>
    </row>
    <row r="233" spans="16:16" ht="15" customHeight="1" x14ac:dyDescent="0.25">
      <c r="P233" s="190" t="s">
        <v>507</v>
      </c>
    </row>
    <row r="234" spans="16:16" ht="15" customHeight="1" x14ac:dyDescent="0.25">
      <c r="P234" s="191" t="s">
        <v>508</v>
      </c>
    </row>
    <row r="235" spans="16:16" ht="15" customHeight="1" x14ac:dyDescent="0.25">
      <c r="P235" s="196" t="s">
        <v>509</v>
      </c>
    </row>
    <row r="236" spans="16:16" ht="15" customHeight="1" x14ac:dyDescent="0.25">
      <c r="P236" s="193" t="s">
        <v>510</v>
      </c>
    </row>
    <row r="237" spans="16:16" ht="15" customHeight="1" x14ac:dyDescent="0.25">
      <c r="P237" s="192" t="s">
        <v>511</v>
      </c>
    </row>
    <row r="238" spans="16:16" ht="15" customHeight="1" x14ac:dyDescent="0.25">
      <c r="P238" s="191" t="s">
        <v>512</v>
      </c>
    </row>
    <row r="239" spans="16:16" ht="15" customHeight="1" x14ac:dyDescent="0.25">
      <c r="P239" s="190" t="s">
        <v>513</v>
      </c>
    </row>
    <row r="240" spans="16:16" ht="15" customHeight="1" x14ac:dyDescent="0.25">
      <c r="P240" s="216" t="s">
        <v>514</v>
      </c>
    </row>
    <row r="241" spans="16:16" ht="15" customHeight="1" x14ac:dyDescent="0.25">
      <c r="P241" s="217" t="s">
        <v>515</v>
      </c>
    </row>
    <row r="242" spans="16:16" ht="15" customHeight="1" x14ac:dyDescent="0.25">
      <c r="P242" s="202" t="s">
        <v>516</v>
      </c>
    </row>
    <row r="243" spans="16:16" ht="15" customHeight="1" x14ac:dyDescent="0.25">
      <c r="P243" s="190" t="s">
        <v>517</v>
      </c>
    </row>
    <row r="244" spans="16:16" ht="15" customHeight="1" x14ac:dyDescent="0.25">
      <c r="P244" s="202" t="s">
        <v>518</v>
      </c>
    </row>
    <row r="245" spans="16:16" ht="15" customHeight="1" x14ac:dyDescent="0.25">
      <c r="P245" s="190" t="s">
        <v>519</v>
      </c>
    </row>
    <row r="246" spans="16:16" ht="15" customHeight="1" x14ac:dyDescent="0.25">
      <c r="P246" s="191" t="s">
        <v>520</v>
      </c>
    </row>
    <row r="247" spans="16:16" ht="15" customHeight="1" x14ac:dyDescent="0.25">
      <c r="P247" s="190" t="s">
        <v>521</v>
      </c>
    </row>
    <row r="248" spans="16:16" ht="15" customHeight="1" x14ac:dyDescent="0.25">
      <c r="P248" s="191" t="s">
        <v>522</v>
      </c>
    </row>
    <row r="249" spans="16:16" ht="15" customHeight="1" x14ac:dyDescent="0.25">
      <c r="P249" s="203" t="s">
        <v>523</v>
      </c>
    </row>
    <row r="250" spans="16:16" ht="15" customHeight="1" x14ac:dyDescent="0.25">
      <c r="P250" s="200" t="s">
        <v>524</v>
      </c>
    </row>
    <row r="251" spans="16:16" ht="15" customHeight="1" x14ac:dyDescent="0.25">
      <c r="P251" s="190" t="s">
        <v>525</v>
      </c>
    </row>
    <row r="252" spans="16:16" ht="15" customHeight="1" x14ac:dyDescent="0.25">
      <c r="P252" s="191" t="s">
        <v>526</v>
      </c>
    </row>
    <row r="253" spans="16:16" ht="15" customHeight="1" x14ac:dyDescent="0.25">
      <c r="P253" s="190" t="s">
        <v>527</v>
      </c>
    </row>
    <row r="254" spans="16:16" ht="15" customHeight="1" x14ac:dyDescent="0.25">
      <c r="P254" s="193" t="s">
        <v>528</v>
      </c>
    </row>
    <row r="255" spans="16:16" ht="15" customHeight="1" x14ac:dyDescent="0.25">
      <c r="P255" s="196" t="s">
        <v>529</v>
      </c>
    </row>
    <row r="256" spans="16:16" ht="15" customHeight="1" x14ac:dyDescent="0.25">
      <c r="P256" s="191" t="s">
        <v>530</v>
      </c>
    </row>
  </sheetData>
  <mergeCells count="11">
    <mergeCell ref="B9:B10"/>
    <mergeCell ref="B11:B12"/>
    <mergeCell ref="C26:D26"/>
    <mergeCell ref="C27:D27"/>
    <mergeCell ref="C34:D34"/>
    <mergeCell ref="C28:D28"/>
    <mergeCell ref="C29:D29"/>
    <mergeCell ref="C30:D30"/>
    <mergeCell ref="C31:D31"/>
    <mergeCell ref="C32:D32"/>
    <mergeCell ref="C33:D33"/>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A6D9D81E45EE946938A1A0818917BB5" ma:contentTypeVersion="10" ma:contentTypeDescription="Crée un document." ma:contentTypeScope="" ma:versionID="e7cd96548ca7c15f5ec0e1573f044632">
  <xsd:schema xmlns:xsd="http://www.w3.org/2001/XMLSchema" xmlns:xs="http://www.w3.org/2001/XMLSchema" xmlns:p="http://schemas.microsoft.com/office/2006/metadata/properties" xmlns:ns2="a7fc6368-1d1d-4042-b06a-35d13c3ec790" xmlns:ns3="ef196833-2147-41b0-9d6f-76563dcbbc83" targetNamespace="http://schemas.microsoft.com/office/2006/metadata/properties" ma:root="true" ma:fieldsID="8f2aceb5cf56ad77ec4e814ac2904331" ns2:_="" ns3:_="">
    <xsd:import namespace="a7fc6368-1d1d-4042-b06a-35d13c3ec790"/>
    <xsd:import namespace="ef196833-2147-41b0-9d6f-76563dcbbc8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fc6368-1d1d-4042-b06a-35d13c3ec7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bbae9e2-941c-4d5a-93ba-8f6468e998c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196833-2147-41b0-9d6f-76563dcbbc8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4dd3df3-cc9c-4094-8ec2-733b0948ae94}" ma:internalName="TaxCatchAll" ma:showField="CatchAllData" ma:web="ef196833-2147-41b0-9d6f-76563dcbbc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f196833-2147-41b0-9d6f-76563dcbbc83" xsi:nil="true"/>
    <lcf76f155ced4ddcb4097134ff3c332f xmlns="a7fc6368-1d1d-4042-b06a-35d13c3ec79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2EC399-3A97-408D-A803-4A1403CEE0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fc6368-1d1d-4042-b06a-35d13c3ec790"/>
    <ds:schemaRef ds:uri="ef196833-2147-41b0-9d6f-76563dcbbc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E40CE78-40FF-4049-BF30-831A97EE4A32}">
  <ds:schemaRefs>
    <ds:schemaRef ds:uri="http://schemas.openxmlformats.org/package/2006/metadata/core-properties"/>
    <ds:schemaRef ds:uri="http://purl.org/dc/dcmitype/"/>
    <ds:schemaRef ds:uri="http://purl.org/dc/terms/"/>
    <ds:schemaRef ds:uri="ccdb75ce-c0b7-4ff5-9fa7-cc4f5a87d5d8"/>
    <ds:schemaRef ds:uri="http://purl.org/dc/elements/1.1/"/>
    <ds:schemaRef ds:uri="http://www.w3.org/XML/1998/namespace"/>
    <ds:schemaRef ds:uri="http://schemas.microsoft.com/office/2006/documentManagement/types"/>
    <ds:schemaRef ds:uri="http://schemas.microsoft.com/office/infopath/2007/PartnerControls"/>
    <ds:schemaRef ds:uri="9dd70855-4555-4fc6-8fbc-e6f843257071"/>
    <ds:schemaRef ds:uri="http://schemas.microsoft.com/office/2006/metadata/properties"/>
    <ds:schemaRef ds:uri="ef196833-2147-41b0-9d6f-76563dcbbc83"/>
    <ds:schemaRef ds:uri="a7fc6368-1d1d-4042-b06a-35d13c3ec790"/>
  </ds:schemaRefs>
</ds:datastoreItem>
</file>

<file path=customXml/itemProps3.xml><?xml version="1.0" encoding="utf-8"?>
<ds:datastoreItem xmlns:ds="http://schemas.openxmlformats.org/officeDocument/2006/customXml" ds:itemID="{796766D9-9737-4E14-865C-CF47BEC294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Entête </vt:lpstr>
      <vt:lpstr>A lire</vt:lpstr>
      <vt:lpstr>VecteursIN</vt:lpstr>
      <vt:lpstr>Usages</vt:lpstr>
      <vt:lpstr>AA</vt:lpstr>
      <vt:lpstr>Résultats_Indices</vt:lpstr>
      <vt:lpstr>Résultats_Pistes</vt:lpstr>
      <vt:lpstr>Paramètres</vt:lpstr>
      <vt:lpstr>'Entête '!Zone_d_impression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Jean-Benoit Verbeke</dc:creator>
  <cp:keywords/>
  <dc:description/>
  <cp:lastModifiedBy>Magali Houyet</cp:lastModifiedBy>
  <cp:revision/>
  <dcterms:created xsi:type="dcterms:W3CDTF">2025-11-01T09:07:50Z</dcterms:created>
  <dcterms:modified xsi:type="dcterms:W3CDTF">2026-03-11T08:33:46Z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0x0101000A6D9D81E45EE946938A1A0818917BB5</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2026-02-04T09:57:00Z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28be0ecc-09a7-4ec1-a289-3517ef29e363</vt:lpwstr>
  </property>
  <property fmtid="{D5CDD505-2E9C-101B-9397-08002B2CF9AE}" pid="10" name="MSIP_Label_97a477d1-147d-4e34-b5e3-7b26d2f44870_ContentBits">
    <vt:lpwstr>0</vt:lpwstr>
  </property>
  <property fmtid="{D5CDD505-2E9C-101B-9397-08002B2CF9AE}" pid="11" name="MSIP_Label_97a477d1-147d-4e34-b5e3-7b26d2f44870_Tag">
    <vt:lpwstr>10, 3, 0, 1</vt:lpwstr>
  </property>
</Properties>
</file>