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namedSheetViews/namedSheetView1.xml" ContentType="application/vnd.ms-excel.namedsheetview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walloniegov.sharepoint.com/sites/AGWAMURE/Documents partages/Méthodologie AMUREBA (MAJ)/02. Révision en cours/"/>
    </mc:Choice>
  </mc:AlternateContent>
  <xr:revisionPtr revIDLastSave="1156" documentId="8_{3BDA3F1B-8A3F-4EF9-8FD1-C7F0F25FF6AA}" xr6:coauthVersionLast="47" xr6:coauthVersionMax="47" xr10:uidLastSave="{B64293D3-16A4-4591-820E-AD5E698EF0B8}"/>
  <bookViews>
    <workbookView xWindow="28680" yWindow="-120" windowWidth="29040" windowHeight="15720" tabRatio="408" activeTab="4" xr2:uid="{A434A138-5E15-493B-B937-3E2AE7A59378}"/>
  </bookViews>
  <sheets>
    <sheet name="Entête " sheetId="3" r:id="rId1"/>
    <sheet name="A lire" sheetId="9" r:id="rId2"/>
    <sheet name="Factures" sheetId="7" r:id="rId3"/>
    <sheet name="Usages" sheetId="6" r:id="rId4"/>
    <sheet name="AA" sheetId="4" r:id="rId5"/>
    <sheet name="Résultats_Indices" sheetId="11" r:id="rId6"/>
    <sheet name="Résultats_Pistes" sheetId="14" r:id="rId7"/>
    <sheet name="Paramètres" sheetId="12" state="hidden" r:id="rId8"/>
  </sheets>
  <externalReferences>
    <externalReference r:id="rId9"/>
  </externalReferences>
  <definedNames>
    <definedName name="___PP9">#REF!</definedName>
    <definedName name="__PP9">#REF!</definedName>
    <definedName name="_xlnm._FilterDatabase" localSheetId="4" hidden="1">AA!$A$4:$AL$24</definedName>
    <definedName name="_PP9">#REF!</definedName>
    <definedName name="_xlnm.Database" localSheetId="4">#REF!</definedName>
    <definedName name="_xlnm.Database" localSheetId="2">#REF!</definedName>
    <definedName name="_xlnm.Database">#REF!</definedName>
    <definedName name="COM_25">#REF!</definedName>
    <definedName name="COM_29">#REF!</definedName>
    <definedName name="EDI_10">#REF!</definedName>
    <definedName name="EDI_8">#REF!</definedName>
    <definedName name="EDI_9">#REF!</definedName>
    <definedName name="EGla_11">#REF!</definedName>
    <definedName name="Epsilon">#REF!</definedName>
    <definedName name="GEN_4">#REF!</definedName>
    <definedName name="GEN_5">#REF!</definedName>
    <definedName name="GrondLambda" localSheetId="4">#REF!</definedName>
    <definedName name="GrondLambda" localSheetId="2">[1]Constantes0!$B$2</definedName>
    <definedName name="GrondLambda">#REF!</definedName>
    <definedName name="GrondwaterfactorGw" localSheetId="4">#REF!</definedName>
    <definedName name="GrondwaterfactorGw" localSheetId="2">[1]Constantes0!$B$3</definedName>
    <definedName name="GrondwaterfactorGw">#REF!</definedName>
    <definedName name="_xlnm.Print_Titles" localSheetId="4">#REF!</definedName>
    <definedName name="_xlnm.Print_Titles" localSheetId="2">#REF!</definedName>
    <definedName name="_xlnm.Print_Titles">#REF!</definedName>
    <definedName name="JparCal">#REF!</definedName>
    <definedName name="NomClient">#REF!</definedName>
    <definedName name="PRIX">#REF!</definedName>
    <definedName name="qry_Export_Efficience">#REF!</definedName>
    <definedName name="qry_Export_EfficienceCO2">#REF!</definedName>
    <definedName name="Sigma">#REF!</definedName>
    <definedName name="table" localSheetId="4">#REF!</definedName>
    <definedName name="table" localSheetId="2">[1]Constantes!$A$8:$A$9</definedName>
    <definedName name="table">#REF!</definedName>
    <definedName name="TCONSCh" localSheetId="4">#REF!</definedName>
    <definedName name="TCONSCh" localSheetId="2">#REF!</definedName>
    <definedName name="TCONSCh">#REF!</definedName>
    <definedName name="TCONSFd" localSheetId="4">#REF!</definedName>
    <definedName name="TCONSFd" localSheetId="2">#REF!</definedName>
    <definedName name="TCONSFd">#REF!</definedName>
    <definedName name="Touinon" localSheetId="4">#REF!</definedName>
    <definedName name="Touinon" localSheetId="2">[1]Constantes!$A$8:$B$9</definedName>
    <definedName name="Touinon">#REF!</definedName>
    <definedName name="WeerstandRse" localSheetId="4">#REF!</definedName>
    <definedName name="WeerstandRse" localSheetId="2">[1]Constantes0!$B$5</definedName>
    <definedName name="WeerstandRse">#REF!</definedName>
    <definedName name="WeerstandRsi" localSheetId="4">#REF!</definedName>
    <definedName name="WeerstandRsi" localSheetId="2">[1]Constantes0!$B$4</definedName>
    <definedName name="WeerstandRsi">#REF!</definedName>
    <definedName name="ZéroAbs">#REF!</definedName>
    <definedName name="_xlnm.Print_Area" localSheetId="0">'Entête '!$A$1:$F$30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1" l="1"/>
  <c r="D8" i="11"/>
  <c r="C7" i="11"/>
  <c r="D7" i="11"/>
  <c r="C31" i="11"/>
  <c r="C28" i="11"/>
  <c r="D28" i="11" s="1"/>
  <c r="E28" i="11" s="1"/>
  <c r="F28" i="11" s="1"/>
  <c r="G28" i="11" s="1"/>
  <c r="H28" i="11" s="1"/>
  <c r="I28" i="11" s="1"/>
  <c r="J28" i="11" s="1"/>
  <c r="K28" i="11" s="1"/>
  <c r="C34" i="11"/>
  <c r="D34" i="11" s="1"/>
  <c r="E34" i="11" s="1"/>
  <c r="F34" i="11" s="1"/>
  <c r="G34" i="11" s="1"/>
  <c r="H34" i="11" s="1"/>
  <c r="I34" i="11" s="1"/>
  <c r="J34" i="11" s="1"/>
  <c r="K34" i="11" s="1"/>
  <c r="C29" i="11"/>
  <c r="D29" i="11" s="1"/>
  <c r="E29" i="11" s="1"/>
  <c r="F29" i="11" s="1"/>
  <c r="G29" i="11" s="1"/>
  <c r="H29" i="11" s="1"/>
  <c r="I29" i="11" s="1"/>
  <c r="J29" i="11" s="1"/>
  <c r="K29" i="11" s="1"/>
  <c r="C35" i="11"/>
  <c r="D35" i="11" s="1"/>
  <c r="E35" i="11" s="1"/>
  <c r="F35" i="11" s="1"/>
  <c r="G35" i="11" s="1"/>
  <c r="H35" i="11" s="1"/>
  <c r="I35" i="11" s="1"/>
  <c r="J35" i="11" s="1"/>
  <c r="K35" i="11" s="1"/>
  <c r="C30" i="11"/>
  <c r="D30" i="11" s="1"/>
  <c r="E30" i="11" s="1"/>
  <c r="F30" i="11" s="1"/>
  <c r="G30" i="11" s="1"/>
  <c r="H30" i="11" s="1"/>
  <c r="I30" i="11" s="1"/>
  <c r="J30" i="11" s="1"/>
  <c r="K30" i="11" s="1"/>
  <c r="C36" i="11"/>
  <c r="D36" i="11" s="1"/>
  <c r="E36" i="11" s="1"/>
  <c r="F36" i="11" s="1"/>
  <c r="G36" i="11" s="1"/>
  <c r="H36" i="11" s="1"/>
  <c r="I36" i="11" s="1"/>
  <c r="J36" i="11" s="1"/>
  <c r="K36" i="11" s="1"/>
  <c r="D31" i="11"/>
  <c r="E31" i="11" s="1"/>
  <c r="F31" i="11" s="1"/>
  <c r="G31" i="11" s="1"/>
  <c r="H31" i="11" s="1"/>
  <c r="I31" i="11" s="1"/>
  <c r="J31" i="11" s="1"/>
  <c r="K31" i="11" s="1"/>
  <c r="C37" i="11"/>
  <c r="D37" i="11" s="1"/>
  <c r="E37" i="11" s="1"/>
  <c r="F37" i="11" s="1"/>
  <c r="G37" i="11" s="1"/>
  <c r="H37" i="11" s="1"/>
  <c r="I37" i="11" s="1"/>
  <c r="J37" i="11" s="1"/>
  <c r="K37" i="11" s="1"/>
  <c r="L5" i="14"/>
  <c r="K5" i="14"/>
  <c r="J5" i="14"/>
  <c r="I5" i="14"/>
  <c r="H5" i="14"/>
  <c r="G5" i="14"/>
  <c r="F5" i="14"/>
  <c r="E5" i="14"/>
  <c r="D21" i="11"/>
  <c r="E21" i="11"/>
  <c r="F21" i="11"/>
  <c r="G21" i="11"/>
  <c r="H21" i="11"/>
  <c r="I21" i="11"/>
  <c r="J21" i="11"/>
  <c r="K21" i="11"/>
  <c r="C21" i="11"/>
  <c r="E14" i="14"/>
  <c r="F14" i="14"/>
  <c r="G14" i="14"/>
  <c r="H14" i="14"/>
  <c r="I14" i="14"/>
  <c r="J14" i="14"/>
  <c r="K14" i="14"/>
  <c r="L14" i="14"/>
  <c r="E15" i="14"/>
  <c r="F15" i="14"/>
  <c r="G15" i="14"/>
  <c r="H15" i="14"/>
  <c r="I15" i="14"/>
  <c r="J15" i="14"/>
  <c r="K15" i="14"/>
  <c r="L15" i="14"/>
  <c r="E16" i="14"/>
  <c r="F16" i="14"/>
  <c r="G16" i="14"/>
  <c r="H16" i="14"/>
  <c r="I16" i="14"/>
  <c r="J16" i="14"/>
  <c r="K16" i="14"/>
  <c r="L16" i="14"/>
  <c r="V16" i="14" s="1"/>
  <c r="E17" i="14"/>
  <c r="F17" i="14"/>
  <c r="G17" i="14"/>
  <c r="H17" i="14"/>
  <c r="I17" i="14"/>
  <c r="J17" i="14"/>
  <c r="K17" i="14"/>
  <c r="L17" i="14"/>
  <c r="E18" i="14"/>
  <c r="F18" i="14"/>
  <c r="G18" i="14"/>
  <c r="H18" i="14"/>
  <c r="I18" i="14"/>
  <c r="J18" i="14"/>
  <c r="K18" i="14"/>
  <c r="L18" i="14"/>
  <c r="V18" i="14" s="1"/>
  <c r="E19" i="14"/>
  <c r="F19" i="14"/>
  <c r="G19" i="14"/>
  <c r="H19" i="14"/>
  <c r="I19" i="14"/>
  <c r="J19" i="14"/>
  <c r="K19" i="14"/>
  <c r="L19" i="14"/>
  <c r="V19" i="14" s="1"/>
  <c r="E20" i="14"/>
  <c r="F20" i="14"/>
  <c r="G20" i="14"/>
  <c r="H20" i="14"/>
  <c r="I20" i="14"/>
  <c r="J20" i="14"/>
  <c r="K20" i="14"/>
  <c r="L20" i="14"/>
  <c r="V20" i="14" s="1"/>
  <c r="E21" i="14"/>
  <c r="F21" i="14"/>
  <c r="G21" i="14"/>
  <c r="H21" i="14"/>
  <c r="I21" i="14"/>
  <c r="J21" i="14"/>
  <c r="K21" i="14"/>
  <c r="L21" i="14"/>
  <c r="V21" i="14" s="1"/>
  <c r="E22" i="14"/>
  <c r="F22" i="14"/>
  <c r="G22" i="14"/>
  <c r="H22" i="14"/>
  <c r="I22" i="14"/>
  <c r="J22" i="14"/>
  <c r="K22" i="14"/>
  <c r="L22" i="14"/>
  <c r="V22" i="14" s="1"/>
  <c r="E23" i="14"/>
  <c r="F23" i="14"/>
  <c r="G23" i="14"/>
  <c r="H23" i="14"/>
  <c r="I23" i="14"/>
  <c r="J23" i="14"/>
  <c r="K23" i="14"/>
  <c r="L23" i="14"/>
  <c r="E24" i="14"/>
  <c r="F24" i="14"/>
  <c r="G24" i="14"/>
  <c r="H24" i="14"/>
  <c r="I24" i="14"/>
  <c r="J24" i="14"/>
  <c r="K24" i="14"/>
  <c r="L24" i="14"/>
  <c r="V24" i="14" s="1"/>
  <c r="E25" i="14"/>
  <c r="F25" i="14"/>
  <c r="G25" i="14"/>
  <c r="H25" i="14"/>
  <c r="I25" i="14"/>
  <c r="J25" i="14"/>
  <c r="K25" i="14"/>
  <c r="L25" i="14"/>
  <c r="V25" i="14" s="1"/>
  <c r="E26" i="14"/>
  <c r="F26" i="14"/>
  <c r="G26" i="14"/>
  <c r="H26" i="14"/>
  <c r="I26" i="14"/>
  <c r="J26" i="14"/>
  <c r="K26" i="14"/>
  <c r="L26" i="14"/>
  <c r="V26" i="14" s="1"/>
  <c r="E27" i="14"/>
  <c r="F27" i="14"/>
  <c r="G27" i="14"/>
  <c r="H27" i="14"/>
  <c r="I27" i="14"/>
  <c r="J27" i="14"/>
  <c r="K27" i="14"/>
  <c r="L27" i="14"/>
  <c r="E28" i="14"/>
  <c r="F28" i="14"/>
  <c r="G28" i="14"/>
  <c r="H28" i="14"/>
  <c r="I28" i="14"/>
  <c r="J28" i="14"/>
  <c r="K28" i="14"/>
  <c r="L28" i="14"/>
  <c r="V28" i="14" s="1"/>
  <c r="E29" i="14"/>
  <c r="F29" i="14"/>
  <c r="G29" i="14"/>
  <c r="H29" i="14"/>
  <c r="I29" i="14"/>
  <c r="J29" i="14"/>
  <c r="K29" i="14"/>
  <c r="L29" i="14"/>
  <c r="V29" i="14" s="1"/>
  <c r="E30" i="14"/>
  <c r="F30" i="14"/>
  <c r="G30" i="14"/>
  <c r="H30" i="14"/>
  <c r="I30" i="14"/>
  <c r="J30" i="14"/>
  <c r="K30" i="14"/>
  <c r="L30" i="14"/>
  <c r="V30" i="14" s="1"/>
  <c r="E31" i="14"/>
  <c r="F31" i="14"/>
  <c r="G31" i="14"/>
  <c r="H31" i="14"/>
  <c r="I31" i="14"/>
  <c r="J31" i="14"/>
  <c r="K31" i="14"/>
  <c r="L31" i="14"/>
  <c r="V31" i="14" s="1"/>
  <c r="E32" i="14"/>
  <c r="F32" i="14"/>
  <c r="G32" i="14"/>
  <c r="H32" i="14"/>
  <c r="I32" i="14"/>
  <c r="J32" i="14"/>
  <c r="K32" i="14"/>
  <c r="L32" i="14"/>
  <c r="V32" i="14" s="1"/>
  <c r="E33" i="14"/>
  <c r="F33" i="14"/>
  <c r="G33" i="14"/>
  <c r="H33" i="14"/>
  <c r="I33" i="14"/>
  <c r="J33" i="14"/>
  <c r="K33" i="14"/>
  <c r="L33" i="14"/>
  <c r="V33" i="14" s="1"/>
  <c r="E34" i="14"/>
  <c r="F34" i="14"/>
  <c r="G34" i="14"/>
  <c r="H34" i="14"/>
  <c r="I34" i="14"/>
  <c r="J34" i="14"/>
  <c r="K34" i="14"/>
  <c r="L34" i="14"/>
  <c r="V34" i="14" s="1"/>
  <c r="E35" i="14"/>
  <c r="F35" i="14"/>
  <c r="G35" i="14"/>
  <c r="H35" i="14"/>
  <c r="I35" i="14"/>
  <c r="J35" i="14"/>
  <c r="K35" i="14"/>
  <c r="L35" i="14"/>
  <c r="V35" i="14" s="1"/>
  <c r="E36" i="14"/>
  <c r="F36" i="14"/>
  <c r="G36" i="14"/>
  <c r="H36" i="14"/>
  <c r="I36" i="14"/>
  <c r="J36" i="14"/>
  <c r="K36" i="14"/>
  <c r="L36" i="14"/>
  <c r="V36" i="14" s="1"/>
  <c r="E37" i="14"/>
  <c r="F37" i="14"/>
  <c r="G37" i="14"/>
  <c r="H37" i="14"/>
  <c r="I37" i="14"/>
  <c r="J37" i="14"/>
  <c r="K37" i="14"/>
  <c r="L37" i="14"/>
  <c r="E38" i="14"/>
  <c r="F38" i="14"/>
  <c r="G38" i="14"/>
  <c r="H38" i="14"/>
  <c r="I38" i="14"/>
  <c r="J38" i="14"/>
  <c r="K38" i="14"/>
  <c r="L38" i="14"/>
  <c r="V38" i="14" s="1"/>
  <c r="E39" i="14"/>
  <c r="F39" i="14"/>
  <c r="G39" i="14"/>
  <c r="H39" i="14"/>
  <c r="I39" i="14"/>
  <c r="J39" i="14"/>
  <c r="K39" i="14"/>
  <c r="L39" i="14"/>
  <c r="V39" i="14" s="1"/>
  <c r="E40" i="14"/>
  <c r="F40" i="14"/>
  <c r="G40" i="14"/>
  <c r="H40" i="14"/>
  <c r="I40" i="14"/>
  <c r="J40" i="14"/>
  <c r="K40" i="14"/>
  <c r="L40" i="14"/>
  <c r="V40" i="14" s="1"/>
  <c r="E41" i="14"/>
  <c r="F41" i="14"/>
  <c r="G41" i="14"/>
  <c r="H41" i="14"/>
  <c r="I41" i="14"/>
  <c r="J41" i="14"/>
  <c r="K41" i="14"/>
  <c r="L41" i="14"/>
  <c r="E42" i="14"/>
  <c r="F42" i="14"/>
  <c r="G42" i="14"/>
  <c r="H42" i="14"/>
  <c r="I42" i="14"/>
  <c r="J42" i="14"/>
  <c r="K42" i="14"/>
  <c r="L42" i="14"/>
  <c r="E43" i="14"/>
  <c r="F43" i="14"/>
  <c r="G43" i="14"/>
  <c r="H43" i="14"/>
  <c r="I43" i="14"/>
  <c r="J43" i="14"/>
  <c r="K43" i="14"/>
  <c r="L43" i="14"/>
  <c r="E44" i="14"/>
  <c r="F44" i="14"/>
  <c r="G44" i="14"/>
  <c r="H44" i="14"/>
  <c r="I44" i="14"/>
  <c r="J44" i="14"/>
  <c r="K44" i="14"/>
  <c r="L44" i="14"/>
  <c r="V44" i="14" s="1"/>
  <c r="E45" i="14"/>
  <c r="F45" i="14"/>
  <c r="G45" i="14"/>
  <c r="H45" i="14"/>
  <c r="I45" i="14"/>
  <c r="J45" i="14"/>
  <c r="K45" i="14"/>
  <c r="L45" i="14"/>
  <c r="V45" i="14" s="1"/>
  <c r="E46" i="14"/>
  <c r="F46" i="14"/>
  <c r="G46" i="14"/>
  <c r="H46" i="14"/>
  <c r="I46" i="14"/>
  <c r="J46" i="14"/>
  <c r="K46" i="14"/>
  <c r="L46" i="14"/>
  <c r="V46" i="14" s="1"/>
  <c r="E47" i="14"/>
  <c r="F47" i="14"/>
  <c r="G47" i="14"/>
  <c r="H47" i="14"/>
  <c r="I47" i="14"/>
  <c r="J47" i="14"/>
  <c r="K47" i="14"/>
  <c r="L47" i="14"/>
  <c r="V47" i="14" s="1"/>
  <c r="E48" i="14"/>
  <c r="F48" i="14"/>
  <c r="G48" i="14"/>
  <c r="H48" i="14"/>
  <c r="I48" i="14"/>
  <c r="J48" i="14"/>
  <c r="K48" i="14"/>
  <c r="L48" i="14"/>
  <c r="E49" i="14"/>
  <c r="F49" i="14"/>
  <c r="G49" i="14"/>
  <c r="H49" i="14"/>
  <c r="I49" i="14"/>
  <c r="J49" i="14"/>
  <c r="K49" i="14"/>
  <c r="L49" i="14"/>
  <c r="V49" i="14" s="1"/>
  <c r="E50" i="14"/>
  <c r="F50" i="14"/>
  <c r="G50" i="14"/>
  <c r="H50" i="14"/>
  <c r="I50" i="14"/>
  <c r="J50" i="14"/>
  <c r="K50" i="14"/>
  <c r="L50" i="14"/>
  <c r="V50" i="14" s="1"/>
  <c r="E51" i="14"/>
  <c r="F51" i="14"/>
  <c r="G51" i="14"/>
  <c r="H51" i="14"/>
  <c r="I51" i="14"/>
  <c r="J51" i="14"/>
  <c r="K51" i="14"/>
  <c r="L51" i="14"/>
  <c r="E52" i="14"/>
  <c r="F52" i="14"/>
  <c r="G52" i="14"/>
  <c r="H52" i="14"/>
  <c r="I52" i="14"/>
  <c r="J52" i="14"/>
  <c r="K52" i="14"/>
  <c r="L52" i="14"/>
  <c r="E53" i="14"/>
  <c r="F53" i="14"/>
  <c r="G53" i="14"/>
  <c r="H53" i="14"/>
  <c r="I53" i="14"/>
  <c r="J53" i="14"/>
  <c r="K53" i="14"/>
  <c r="L53" i="14"/>
  <c r="V53" i="14" s="1"/>
  <c r="E54" i="14"/>
  <c r="F54" i="14"/>
  <c r="G54" i="14"/>
  <c r="H54" i="14"/>
  <c r="I54" i="14"/>
  <c r="J54" i="14"/>
  <c r="K54" i="14"/>
  <c r="L54" i="14"/>
  <c r="V54" i="14" s="1"/>
  <c r="E55" i="14"/>
  <c r="F55" i="14"/>
  <c r="G55" i="14"/>
  <c r="H55" i="14"/>
  <c r="I55" i="14"/>
  <c r="J55" i="14"/>
  <c r="K55" i="14"/>
  <c r="U55" i="14" s="1"/>
  <c r="L55" i="14"/>
  <c r="E56" i="14"/>
  <c r="F56" i="14"/>
  <c r="G56" i="14"/>
  <c r="H56" i="14"/>
  <c r="I56" i="14"/>
  <c r="J56" i="14"/>
  <c r="K56" i="14"/>
  <c r="L56" i="14"/>
  <c r="E57" i="14"/>
  <c r="F57" i="14"/>
  <c r="G57" i="14"/>
  <c r="H57" i="14"/>
  <c r="I57" i="14"/>
  <c r="J57" i="14"/>
  <c r="K57" i="14"/>
  <c r="L57" i="14"/>
  <c r="V57" i="14" s="1"/>
  <c r="E58" i="14"/>
  <c r="F58" i="14"/>
  <c r="G58" i="14"/>
  <c r="H58" i="14"/>
  <c r="I58" i="14"/>
  <c r="J58" i="14"/>
  <c r="K58" i="14"/>
  <c r="L58" i="14"/>
  <c r="V58" i="14" s="1"/>
  <c r="E59" i="14"/>
  <c r="F59" i="14"/>
  <c r="G59" i="14"/>
  <c r="H59" i="14"/>
  <c r="I59" i="14"/>
  <c r="J59" i="14"/>
  <c r="K59" i="14"/>
  <c r="L59" i="14"/>
  <c r="V59" i="14" s="1"/>
  <c r="E60" i="14"/>
  <c r="F60" i="14"/>
  <c r="G60" i="14"/>
  <c r="H60" i="14"/>
  <c r="I60" i="14"/>
  <c r="J60" i="14"/>
  <c r="K60" i="14"/>
  <c r="L60" i="14"/>
  <c r="E61" i="14"/>
  <c r="F61" i="14"/>
  <c r="G61" i="14"/>
  <c r="H61" i="14"/>
  <c r="I61" i="14"/>
  <c r="J61" i="14"/>
  <c r="K61" i="14"/>
  <c r="L61" i="14"/>
  <c r="V61" i="14" s="1"/>
  <c r="E62" i="14"/>
  <c r="F62" i="14"/>
  <c r="G62" i="14"/>
  <c r="H62" i="14"/>
  <c r="I62" i="14"/>
  <c r="J62" i="14"/>
  <c r="K62" i="14"/>
  <c r="U62" i="14" s="1"/>
  <c r="L62" i="14"/>
  <c r="V62" i="14" s="1"/>
  <c r="E63" i="14"/>
  <c r="F63" i="14"/>
  <c r="G63" i="14"/>
  <c r="H63" i="14"/>
  <c r="I63" i="14"/>
  <c r="J63" i="14"/>
  <c r="K63" i="14"/>
  <c r="U63" i="14" s="1"/>
  <c r="L63" i="14"/>
  <c r="D15" i="14"/>
  <c r="D16" i="14"/>
  <c r="D17" i="14"/>
  <c r="D18" i="14"/>
  <c r="D19" i="14"/>
  <c r="D20" i="14"/>
  <c r="D21" i="14"/>
  <c r="D22" i="14"/>
  <c r="D23" i="14"/>
  <c r="D24" i="14"/>
  <c r="D25" i="14"/>
  <c r="D26" i="14"/>
  <c r="D27" i="14"/>
  <c r="D28" i="14"/>
  <c r="D29" i="14"/>
  <c r="D30" i="14"/>
  <c r="N30" i="14" s="1"/>
  <c r="D31" i="14"/>
  <c r="D32" i="14"/>
  <c r="D33" i="14"/>
  <c r="D34" i="14"/>
  <c r="D35" i="14"/>
  <c r="D36" i="14"/>
  <c r="D37" i="14"/>
  <c r="D38" i="14"/>
  <c r="N38" i="14" s="1"/>
  <c r="D39" i="14"/>
  <c r="D40" i="14"/>
  <c r="D41" i="14"/>
  <c r="D42" i="14"/>
  <c r="D43" i="14"/>
  <c r="D44" i="14"/>
  <c r="D45" i="14"/>
  <c r="D46" i="14"/>
  <c r="N46" i="14" s="1"/>
  <c r="D47" i="14"/>
  <c r="D48" i="14"/>
  <c r="D49" i="14"/>
  <c r="D50" i="14"/>
  <c r="D51" i="14"/>
  <c r="D52" i="14"/>
  <c r="D53" i="14"/>
  <c r="N53" i="14" s="1"/>
  <c r="D54" i="14"/>
  <c r="N54" i="14" s="1"/>
  <c r="D55" i="14"/>
  <c r="D56" i="14"/>
  <c r="D57" i="14"/>
  <c r="D58" i="14"/>
  <c r="D59" i="14"/>
  <c r="D60" i="14"/>
  <c r="D61" i="14"/>
  <c r="N61" i="14" s="1"/>
  <c r="D62" i="14"/>
  <c r="D63" i="14"/>
  <c r="D14" i="14"/>
  <c r="K2" i="6"/>
  <c r="J2" i="6"/>
  <c r="I2" i="6"/>
  <c r="H2" i="6"/>
  <c r="G2" i="6"/>
  <c r="F2" i="6"/>
  <c r="E2" i="6"/>
  <c r="Z13" i="14" s="1"/>
  <c r="D2" i="6"/>
  <c r="Y13" i="14" s="1"/>
  <c r="C2" i="6"/>
  <c r="D13" i="14" s="1"/>
  <c r="K20" i="11"/>
  <c r="K6" i="11" s="1"/>
  <c r="J20" i="11"/>
  <c r="I20" i="11"/>
  <c r="I6" i="11" s="1"/>
  <c r="H20" i="11"/>
  <c r="G20" i="11"/>
  <c r="F20" i="11"/>
  <c r="E20" i="11"/>
  <c r="D20" i="11"/>
  <c r="C20" i="11"/>
  <c r="E2" i="14"/>
  <c r="F2" i="14"/>
  <c r="G2" i="14"/>
  <c r="H2" i="14"/>
  <c r="I2" i="14"/>
  <c r="J2" i="14"/>
  <c r="K2" i="14"/>
  <c r="L2" i="14"/>
  <c r="D2" i="14"/>
  <c r="L6" i="14"/>
  <c r="K6" i="14"/>
  <c r="J6" i="14"/>
  <c r="I6" i="14"/>
  <c r="H6" i="14"/>
  <c r="G6" i="14"/>
  <c r="F6" i="14"/>
  <c r="E6" i="14"/>
  <c r="AH63" i="14"/>
  <c r="T63" i="14"/>
  <c r="C63" i="14"/>
  <c r="B63" i="14"/>
  <c r="AH62" i="14"/>
  <c r="O62" i="14"/>
  <c r="N62" i="14"/>
  <c r="C62" i="14"/>
  <c r="B62" i="14"/>
  <c r="AH61" i="14"/>
  <c r="R61" i="14"/>
  <c r="Q61" i="14"/>
  <c r="P61" i="14"/>
  <c r="C61" i="14"/>
  <c r="B61" i="14"/>
  <c r="AH60" i="14"/>
  <c r="T60" i="14"/>
  <c r="S60" i="14"/>
  <c r="R60" i="14"/>
  <c r="P60" i="14"/>
  <c r="C60" i="14"/>
  <c r="B60" i="14"/>
  <c r="AH59" i="14"/>
  <c r="U59" i="14"/>
  <c r="T59" i="14"/>
  <c r="R59" i="14"/>
  <c r="N59" i="14"/>
  <c r="C59" i="14"/>
  <c r="B59" i="14"/>
  <c r="AH58" i="14"/>
  <c r="T58" i="14"/>
  <c r="O58" i="14"/>
  <c r="N58" i="14"/>
  <c r="C58" i="14"/>
  <c r="B58" i="14"/>
  <c r="AH57" i="14"/>
  <c r="Q57" i="14"/>
  <c r="P57" i="14"/>
  <c r="N57" i="14"/>
  <c r="C57" i="14"/>
  <c r="B57" i="14"/>
  <c r="AH56" i="14"/>
  <c r="S56" i="14"/>
  <c r="R56" i="14"/>
  <c r="P56" i="14"/>
  <c r="C56" i="14"/>
  <c r="B56" i="14"/>
  <c r="AH55" i="14"/>
  <c r="T55" i="14"/>
  <c r="R55" i="14"/>
  <c r="C55" i="14"/>
  <c r="B55" i="14"/>
  <c r="AH54" i="14"/>
  <c r="T54" i="14"/>
  <c r="O54" i="14"/>
  <c r="C54" i="14"/>
  <c r="B54" i="14"/>
  <c r="AH53" i="14"/>
  <c r="Q53" i="14"/>
  <c r="P53" i="14"/>
  <c r="C53" i="14"/>
  <c r="B53" i="14"/>
  <c r="AH52" i="14"/>
  <c r="S52" i="14"/>
  <c r="R52" i="14"/>
  <c r="P52" i="14"/>
  <c r="C52" i="14"/>
  <c r="B52" i="14"/>
  <c r="AH51" i="14"/>
  <c r="U51" i="14"/>
  <c r="T51" i="14"/>
  <c r="R51" i="14"/>
  <c r="Q51" i="14"/>
  <c r="C51" i="14"/>
  <c r="B51" i="14"/>
  <c r="AH50" i="14"/>
  <c r="T50" i="14"/>
  <c r="S50" i="14"/>
  <c r="O50" i="14"/>
  <c r="N50" i="14"/>
  <c r="C50" i="14"/>
  <c r="B50" i="14"/>
  <c r="AH49" i="14"/>
  <c r="U49" i="14"/>
  <c r="Q49" i="14"/>
  <c r="P49" i="14"/>
  <c r="N49" i="14"/>
  <c r="C49" i="14"/>
  <c r="B49" i="14"/>
  <c r="AH48" i="14"/>
  <c r="S48" i="14"/>
  <c r="R48" i="14"/>
  <c r="P48" i="14"/>
  <c r="O48" i="14"/>
  <c r="N48" i="14"/>
  <c r="C48" i="14"/>
  <c r="B48" i="14"/>
  <c r="AH47" i="14"/>
  <c r="U47" i="14"/>
  <c r="T47" i="14"/>
  <c r="R47" i="14"/>
  <c r="Q47" i="14"/>
  <c r="P47" i="14"/>
  <c r="C47" i="14"/>
  <c r="B47" i="14"/>
  <c r="AH46" i="14"/>
  <c r="T46" i="14"/>
  <c r="S46" i="14"/>
  <c r="R46" i="14"/>
  <c r="P46" i="14"/>
  <c r="O46" i="14"/>
  <c r="C46" i="14"/>
  <c r="B46" i="14"/>
  <c r="AH45" i="14"/>
  <c r="U45" i="14"/>
  <c r="T45" i="14"/>
  <c r="Q45" i="14"/>
  <c r="P45" i="14"/>
  <c r="N45" i="14"/>
  <c r="C45" i="14"/>
  <c r="B45" i="14"/>
  <c r="AH44" i="14"/>
  <c r="T44" i="14"/>
  <c r="S44" i="14"/>
  <c r="R44" i="14"/>
  <c r="P44" i="14"/>
  <c r="O44" i="14"/>
  <c r="N44" i="14"/>
  <c r="C44" i="14"/>
  <c r="B44" i="14"/>
  <c r="AH43" i="14"/>
  <c r="U43" i="14"/>
  <c r="T43" i="14"/>
  <c r="R43" i="14"/>
  <c r="Q43" i="14"/>
  <c r="P43" i="14"/>
  <c r="C43" i="14"/>
  <c r="B43" i="14"/>
  <c r="AH42" i="14"/>
  <c r="N42" i="14"/>
  <c r="V42" i="14"/>
  <c r="T42" i="14"/>
  <c r="S42" i="14"/>
  <c r="R42" i="14"/>
  <c r="O42" i="14"/>
  <c r="C42" i="14"/>
  <c r="B42" i="14"/>
  <c r="AH41" i="14"/>
  <c r="V41" i="14"/>
  <c r="U41" i="14"/>
  <c r="T41" i="14"/>
  <c r="Q41" i="14"/>
  <c r="P41" i="14"/>
  <c r="N41" i="14"/>
  <c r="C41" i="14"/>
  <c r="B41" i="14"/>
  <c r="AH40" i="14"/>
  <c r="T40" i="14"/>
  <c r="S40" i="14"/>
  <c r="R40" i="14"/>
  <c r="P40" i="14"/>
  <c r="O40" i="14"/>
  <c r="N40" i="14"/>
  <c r="C40" i="14"/>
  <c r="B40" i="14"/>
  <c r="AH39" i="14"/>
  <c r="P39" i="14"/>
  <c r="U39" i="14"/>
  <c r="T39" i="14"/>
  <c r="R39" i="14"/>
  <c r="Q39" i="14"/>
  <c r="C39" i="14"/>
  <c r="B39" i="14"/>
  <c r="AH38" i="14"/>
  <c r="S38" i="14"/>
  <c r="R38" i="14"/>
  <c r="O38" i="14"/>
  <c r="C38" i="14"/>
  <c r="B38" i="14"/>
  <c r="AH37" i="14"/>
  <c r="U37" i="14"/>
  <c r="T37" i="14"/>
  <c r="R37" i="14"/>
  <c r="Q37" i="14"/>
  <c r="P37" i="14"/>
  <c r="C37" i="14"/>
  <c r="B37" i="14"/>
  <c r="AH36" i="14"/>
  <c r="R36" i="14"/>
  <c r="T36" i="14"/>
  <c r="S36" i="14"/>
  <c r="O36" i="14"/>
  <c r="N36" i="14"/>
  <c r="C36" i="14"/>
  <c r="B36" i="14"/>
  <c r="AH35" i="14"/>
  <c r="U35" i="14"/>
  <c r="T35" i="14"/>
  <c r="Q35" i="14"/>
  <c r="P35" i="14"/>
  <c r="N35" i="14"/>
  <c r="C35" i="14"/>
  <c r="B35" i="14"/>
  <c r="AH34" i="14"/>
  <c r="N34" i="14"/>
  <c r="S34" i="14"/>
  <c r="R34" i="14"/>
  <c r="P34" i="14"/>
  <c r="O34" i="14"/>
  <c r="C34" i="14"/>
  <c r="B34" i="14"/>
  <c r="AH33" i="14"/>
  <c r="U33" i="14"/>
  <c r="S33" i="14"/>
  <c r="R33" i="14"/>
  <c r="P33" i="14"/>
  <c r="N33" i="14"/>
  <c r="C33" i="14"/>
  <c r="B33" i="14"/>
  <c r="AH32" i="14"/>
  <c r="T32" i="14"/>
  <c r="S32" i="14"/>
  <c r="R32" i="14"/>
  <c r="P32" i="14"/>
  <c r="O32" i="14"/>
  <c r="N32" i="14"/>
  <c r="C32" i="14"/>
  <c r="B32" i="14"/>
  <c r="AH31" i="14"/>
  <c r="R31" i="14"/>
  <c r="U31" i="14"/>
  <c r="T31" i="14"/>
  <c r="Q31" i="14"/>
  <c r="P31" i="14"/>
  <c r="N31" i="14"/>
  <c r="C31" i="14"/>
  <c r="B31" i="14"/>
  <c r="AH30" i="14"/>
  <c r="T30" i="14"/>
  <c r="S30" i="14"/>
  <c r="R30" i="14"/>
  <c r="P30" i="14"/>
  <c r="O30" i="14"/>
  <c r="C30" i="14"/>
  <c r="B30" i="14"/>
  <c r="AH29" i="14"/>
  <c r="R29" i="14"/>
  <c r="U29" i="14"/>
  <c r="T29" i="14"/>
  <c r="Q29" i="14"/>
  <c r="P29" i="14"/>
  <c r="N29" i="14"/>
  <c r="C29" i="14"/>
  <c r="B29" i="14"/>
  <c r="AH28" i="14"/>
  <c r="T28" i="14"/>
  <c r="S28" i="14"/>
  <c r="R28" i="14"/>
  <c r="P28" i="14"/>
  <c r="O28" i="14"/>
  <c r="N28" i="14"/>
  <c r="C28" i="14"/>
  <c r="B28" i="14"/>
  <c r="AH27" i="14"/>
  <c r="V27" i="14"/>
  <c r="U27" i="14"/>
  <c r="T27" i="14"/>
  <c r="R27" i="14"/>
  <c r="Q27" i="14"/>
  <c r="P27" i="14"/>
  <c r="N27" i="14"/>
  <c r="C27" i="14"/>
  <c r="B27" i="14"/>
  <c r="AH26" i="14"/>
  <c r="T26" i="14"/>
  <c r="S26" i="14"/>
  <c r="R26" i="14"/>
  <c r="P26" i="14"/>
  <c r="O26" i="14"/>
  <c r="N26" i="14"/>
  <c r="C26" i="14"/>
  <c r="B26" i="14"/>
  <c r="AH25" i="14"/>
  <c r="U25" i="14"/>
  <c r="T25" i="14"/>
  <c r="R25" i="14"/>
  <c r="Q25" i="14"/>
  <c r="P25" i="14"/>
  <c r="N25" i="14"/>
  <c r="C25" i="14"/>
  <c r="B25" i="14"/>
  <c r="AH24" i="14"/>
  <c r="T24" i="14"/>
  <c r="S24" i="14"/>
  <c r="R24" i="14"/>
  <c r="P24" i="14"/>
  <c r="O24" i="14"/>
  <c r="N24" i="14"/>
  <c r="C24" i="14"/>
  <c r="B24" i="14"/>
  <c r="AH23" i="14"/>
  <c r="V23" i="14"/>
  <c r="U23" i="14"/>
  <c r="T23" i="14"/>
  <c r="R23" i="14"/>
  <c r="Q23" i="14"/>
  <c r="P23" i="14"/>
  <c r="N23" i="14"/>
  <c r="C23" i="14"/>
  <c r="B23" i="14"/>
  <c r="AH22" i="14"/>
  <c r="T22" i="14"/>
  <c r="S22" i="14"/>
  <c r="R22" i="14"/>
  <c r="P22" i="14"/>
  <c r="O22" i="14"/>
  <c r="N22" i="14"/>
  <c r="C22" i="14"/>
  <c r="B22" i="14"/>
  <c r="AH21" i="14"/>
  <c r="U21" i="14"/>
  <c r="T21" i="14"/>
  <c r="R21" i="14"/>
  <c r="Q21" i="14"/>
  <c r="P21" i="14"/>
  <c r="N21" i="14"/>
  <c r="C21" i="14"/>
  <c r="B21" i="14"/>
  <c r="AH20" i="14"/>
  <c r="T20" i="14"/>
  <c r="S20" i="14"/>
  <c r="R20" i="14"/>
  <c r="Q20" i="14"/>
  <c r="P20" i="14"/>
  <c r="O20" i="14"/>
  <c r="N20" i="14"/>
  <c r="C20" i="14"/>
  <c r="B20" i="14"/>
  <c r="AH19" i="14"/>
  <c r="U19" i="14"/>
  <c r="T19" i="14"/>
  <c r="S19" i="14"/>
  <c r="R19" i="14"/>
  <c r="Q19" i="14"/>
  <c r="P19" i="14"/>
  <c r="N19" i="14"/>
  <c r="C19" i="14"/>
  <c r="B19" i="14"/>
  <c r="AH18" i="14"/>
  <c r="T18" i="14"/>
  <c r="U18" i="14"/>
  <c r="S18" i="14"/>
  <c r="R18" i="14"/>
  <c r="P18" i="14"/>
  <c r="O18" i="14"/>
  <c r="N18" i="14"/>
  <c r="C18" i="14"/>
  <c r="B18" i="14"/>
  <c r="AH17" i="14"/>
  <c r="R17" i="14"/>
  <c r="U17" i="14"/>
  <c r="T17" i="14"/>
  <c r="Q17" i="14"/>
  <c r="P17" i="14"/>
  <c r="O17" i="14"/>
  <c r="N17" i="14"/>
  <c r="C17" i="14"/>
  <c r="B17" i="14"/>
  <c r="AH16" i="14"/>
  <c r="R16" i="14"/>
  <c r="P16" i="14"/>
  <c r="O16" i="14"/>
  <c r="N16" i="14"/>
  <c r="C16" i="14"/>
  <c r="B16" i="14"/>
  <c r="AH15" i="14"/>
  <c r="P15" i="14"/>
  <c r="T15" i="14"/>
  <c r="R15" i="14"/>
  <c r="Q15" i="14"/>
  <c r="C15" i="14"/>
  <c r="B15" i="14"/>
  <c r="AH14" i="14"/>
  <c r="V14" i="14"/>
  <c r="T14" i="14"/>
  <c r="S14" i="14"/>
  <c r="R14" i="14"/>
  <c r="N14" i="14"/>
  <c r="C14" i="14"/>
  <c r="B14" i="14"/>
  <c r="AF13" i="14"/>
  <c r="AE13" i="14"/>
  <c r="AD13" i="14"/>
  <c r="AC13" i="14"/>
  <c r="AB13" i="14"/>
  <c r="AA13" i="14"/>
  <c r="X13" i="14"/>
  <c r="S13" i="14"/>
  <c r="L13" i="14"/>
  <c r="K10" i="11" s="1"/>
  <c r="K19" i="11" s="1"/>
  <c r="K13" i="14"/>
  <c r="J10" i="11" s="1"/>
  <c r="J27" i="11" s="1"/>
  <c r="J13" i="14"/>
  <c r="I10" i="11" s="1"/>
  <c r="I27" i="11" s="1"/>
  <c r="I13" i="14"/>
  <c r="H10" i="11" s="1"/>
  <c r="H27" i="11" s="1"/>
  <c r="H13" i="14"/>
  <c r="G10" i="11" s="1"/>
  <c r="G27" i="11" s="1"/>
  <c r="G13" i="14"/>
  <c r="F10" i="11" s="1"/>
  <c r="F3" i="11" s="1"/>
  <c r="C13" i="14"/>
  <c r="B13" i="14"/>
  <c r="K15" i="11"/>
  <c r="J15" i="11"/>
  <c r="I15" i="11"/>
  <c r="H15" i="11"/>
  <c r="G15" i="11"/>
  <c r="F15" i="11"/>
  <c r="E15" i="11"/>
  <c r="D15" i="11"/>
  <c r="K11" i="11"/>
  <c r="K8" i="11" s="1"/>
  <c r="K23" i="11"/>
  <c r="F11" i="11"/>
  <c r="F8" i="11" s="1"/>
  <c r="G11" i="11"/>
  <c r="G8" i="11" s="1"/>
  <c r="H11" i="11"/>
  <c r="H8" i="11" s="1"/>
  <c r="I11" i="11"/>
  <c r="I8" i="11" s="1"/>
  <c r="J11" i="11"/>
  <c r="J8" i="11" s="1"/>
  <c r="F23" i="11"/>
  <c r="G23" i="11"/>
  <c r="H23" i="11"/>
  <c r="I23" i="11"/>
  <c r="J23" i="11"/>
  <c r="A24" i="4" a="1"/>
  <c r="A24" i="4" s="1"/>
  <c r="B24" i="4" a="1"/>
  <c r="B24" i="4" s="1"/>
  <c r="AD4" i="4"/>
  <c r="AE4" i="4"/>
  <c r="AF4" i="4"/>
  <c r="AG4" i="4"/>
  <c r="AH4" i="4"/>
  <c r="AI4" i="4"/>
  <c r="AJ4" i="4"/>
  <c r="AC4" i="4"/>
  <c r="P2" i="6"/>
  <c r="AV2" i="6" s="1"/>
  <c r="Q2" i="6"/>
  <c r="AW2" i="6" s="1"/>
  <c r="R2" i="6"/>
  <c r="AX2" i="6" s="1"/>
  <c r="S2" i="6"/>
  <c r="AY2" i="6" s="1"/>
  <c r="T2" i="6"/>
  <c r="AZ2" i="6" s="1"/>
  <c r="U2" i="6"/>
  <c r="BA2" i="6" s="1"/>
  <c r="T3" i="7"/>
  <c r="S3" i="7"/>
  <c r="R3" i="7"/>
  <c r="Q3" i="7"/>
  <c r="P3" i="7"/>
  <c r="T4" i="7"/>
  <c r="S4" i="7"/>
  <c r="R4" i="7"/>
  <c r="Q4" i="7"/>
  <c r="P4" i="7"/>
  <c r="J6" i="11" l="1"/>
  <c r="F27" i="11"/>
  <c r="F6" i="11"/>
  <c r="G6" i="11"/>
  <c r="H6" i="11"/>
  <c r="K33" i="11"/>
  <c r="J33" i="11"/>
  <c r="I33" i="11"/>
  <c r="K27" i="11"/>
  <c r="H33" i="11"/>
  <c r="G33" i="11"/>
  <c r="F33" i="11"/>
  <c r="F22" i="11"/>
  <c r="H22" i="11"/>
  <c r="I22" i="11"/>
  <c r="J22" i="11"/>
  <c r="G22" i="11"/>
  <c r="E22" i="11"/>
  <c r="U13" i="14"/>
  <c r="V13" i="14"/>
  <c r="E13" i="14"/>
  <c r="D10" i="11" s="1"/>
  <c r="T13" i="14"/>
  <c r="F13" i="14"/>
  <c r="E10" i="11" s="1"/>
  <c r="Q13" i="14"/>
  <c r="R13" i="14"/>
  <c r="K22" i="11"/>
  <c r="V51" i="14"/>
  <c r="N55" i="14"/>
  <c r="V55" i="14"/>
  <c r="U14" i="14"/>
  <c r="S15" i="14"/>
  <c r="Q16" i="14"/>
  <c r="O21" i="14"/>
  <c r="O23" i="14"/>
  <c r="U24" i="14"/>
  <c r="S25" i="14"/>
  <c r="P38" i="14"/>
  <c r="N51" i="14"/>
  <c r="U20" i="14"/>
  <c r="Q26" i="14"/>
  <c r="O27" i="14"/>
  <c r="U28" i="14"/>
  <c r="S29" i="14"/>
  <c r="O14" i="14"/>
  <c r="U15" i="14"/>
  <c r="S16" i="14"/>
  <c r="Q18" i="14"/>
  <c r="U22" i="14"/>
  <c r="Q30" i="14"/>
  <c r="O31" i="14"/>
  <c r="U32" i="14"/>
  <c r="P14" i="14"/>
  <c r="N15" i="14"/>
  <c r="V15" i="14"/>
  <c r="T16" i="14"/>
  <c r="T48" i="14"/>
  <c r="S61" i="14"/>
  <c r="Q14" i="14"/>
  <c r="O15" i="14"/>
  <c r="U16" i="14"/>
  <c r="S21" i="14"/>
  <c r="S23" i="14"/>
  <c r="O19" i="14"/>
  <c r="N37" i="14"/>
  <c r="V37" i="14"/>
  <c r="S45" i="14"/>
  <c r="S17" i="14"/>
  <c r="V17" i="14"/>
  <c r="Q22" i="14"/>
  <c r="U34" i="14"/>
  <c r="Q38" i="14"/>
  <c r="U48" i="14"/>
  <c r="O51" i="14"/>
  <c r="O55" i="14"/>
  <c r="P62" i="14"/>
  <c r="T33" i="14"/>
  <c r="P36" i="14"/>
  <c r="R41" i="14"/>
  <c r="O43" i="14"/>
  <c r="N43" i="14"/>
  <c r="U52" i="14"/>
  <c r="U56" i="14"/>
  <c r="Q62" i="14"/>
  <c r="O63" i="14"/>
  <c r="N63" i="14"/>
  <c r="O35" i="14"/>
  <c r="S41" i="14"/>
  <c r="R49" i="14"/>
  <c r="R53" i="14"/>
  <c r="R57" i="14"/>
  <c r="Q34" i="14"/>
  <c r="T38" i="14"/>
  <c r="U44" i="14"/>
  <c r="Q46" i="14"/>
  <c r="S49" i="14"/>
  <c r="S53" i="14"/>
  <c r="S57" i="14"/>
  <c r="V63" i="14"/>
  <c r="Q24" i="14"/>
  <c r="O25" i="14"/>
  <c r="U26" i="14"/>
  <c r="S27" i="14"/>
  <c r="Q28" i="14"/>
  <c r="O29" i="14"/>
  <c r="U30" i="14"/>
  <c r="S31" i="14"/>
  <c r="Q32" i="14"/>
  <c r="O33" i="14"/>
  <c r="S37" i="14"/>
  <c r="O39" i="14"/>
  <c r="N39" i="14"/>
  <c r="R35" i="14"/>
  <c r="P58" i="14"/>
  <c r="Q33" i="14"/>
  <c r="T34" i="14"/>
  <c r="U36" i="14"/>
  <c r="U40" i="14"/>
  <c r="Q42" i="14"/>
  <c r="P42" i="14"/>
  <c r="V43" i="14"/>
  <c r="R45" i="14"/>
  <c r="O47" i="14"/>
  <c r="N47" i="14"/>
  <c r="Q50" i="14"/>
  <c r="P50" i="14"/>
  <c r="T52" i="14"/>
  <c r="Q54" i="14"/>
  <c r="P54" i="14"/>
  <c r="T56" i="14"/>
  <c r="Q58" i="14"/>
  <c r="O59" i="14"/>
  <c r="U60" i="14"/>
  <c r="V48" i="14"/>
  <c r="T49" i="14"/>
  <c r="R50" i="14"/>
  <c r="P51" i="14"/>
  <c r="N52" i="14"/>
  <c r="V52" i="14"/>
  <c r="T53" i="14"/>
  <c r="R54" i="14"/>
  <c r="P55" i="14"/>
  <c r="N56" i="14"/>
  <c r="V56" i="14"/>
  <c r="T57" i="14"/>
  <c r="R58" i="14"/>
  <c r="P59" i="14"/>
  <c r="N60" i="14"/>
  <c r="V60" i="14"/>
  <c r="T61" i="14"/>
  <c r="R62" i="14"/>
  <c r="P63" i="14"/>
  <c r="O52" i="14"/>
  <c r="U53" i="14"/>
  <c r="S54" i="14"/>
  <c r="Q55" i="14"/>
  <c r="O56" i="14"/>
  <c r="U57" i="14"/>
  <c r="S58" i="14"/>
  <c r="Q59" i="14"/>
  <c r="O60" i="14"/>
  <c r="U61" i="14"/>
  <c r="S62" i="14"/>
  <c r="Q63" i="14"/>
  <c r="T62" i="14"/>
  <c r="R63" i="14"/>
  <c r="S35" i="14"/>
  <c r="Q36" i="14"/>
  <c r="O37" i="14"/>
  <c r="U38" i="14"/>
  <c r="S39" i="14"/>
  <c r="Q40" i="14"/>
  <c r="O41" i="14"/>
  <c r="U42" i="14"/>
  <c r="S43" i="14"/>
  <c r="Q44" i="14"/>
  <c r="O45" i="14"/>
  <c r="U46" i="14"/>
  <c r="S47" i="14"/>
  <c r="Q48" i="14"/>
  <c r="O49" i="14"/>
  <c r="U50" i="14"/>
  <c r="S51" i="14"/>
  <c r="Q52" i="14"/>
  <c r="O53" i="14"/>
  <c r="U54" i="14"/>
  <c r="S55" i="14"/>
  <c r="Q56" i="14"/>
  <c r="O57" i="14"/>
  <c r="U58" i="14"/>
  <c r="S59" i="14"/>
  <c r="Q60" i="14"/>
  <c r="O61" i="14"/>
  <c r="S63" i="14"/>
  <c r="J7" i="11"/>
  <c r="K24" i="11"/>
  <c r="K25" i="11" s="1"/>
  <c r="I7" i="11"/>
  <c r="G12" i="11"/>
  <c r="F12" i="11"/>
  <c r="E12" i="11"/>
  <c r="G7" i="11"/>
  <c r="F7" i="11"/>
  <c r="D12" i="11"/>
  <c r="K12" i="11"/>
  <c r="J24" i="11"/>
  <c r="J25" i="11" s="1"/>
  <c r="K7" i="11"/>
  <c r="J12" i="11"/>
  <c r="AE20" i="14" s="1"/>
  <c r="F24" i="11"/>
  <c r="F25" i="11" s="1"/>
  <c r="I12" i="11"/>
  <c r="H12" i="11"/>
  <c r="G3" i="11"/>
  <c r="G19" i="11"/>
  <c r="J3" i="11"/>
  <c r="J19" i="11"/>
  <c r="I19" i="11"/>
  <c r="H19" i="11"/>
  <c r="H3" i="11"/>
  <c r="G24" i="11"/>
  <c r="G25" i="11" s="1"/>
  <c r="H24" i="11"/>
  <c r="H25" i="11" s="1"/>
  <c r="I3" i="11"/>
  <c r="F19" i="11"/>
  <c r="K3" i="11"/>
  <c r="H7" i="11"/>
  <c r="I24" i="11"/>
  <c r="I25" i="11" s="1"/>
  <c r="BI2" i="6"/>
  <c r="BH2" i="6"/>
  <c r="BG2" i="6"/>
  <c r="BK2" i="6"/>
  <c r="BF2" i="6"/>
  <c r="BJ2" i="6"/>
  <c r="AP2" i="6"/>
  <c r="AO2" i="6"/>
  <c r="AQ2" i="6"/>
  <c r="AN2" i="6"/>
  <c r="AM2" i="6"/>
  <c r="AL2" i="6"/>
  <c r="AB2" i="6"/>
  <c r="AC2" i="6"/>
  <c r="AD2" i="6"/>
  <c r="AE2" i="6"/>
  <c r="AF2" i="6"/>
  <c r="AG2" i="6"/>
  <c r="AK6" i="4"/>
  <c r="AK7" i="4"/>
  <c r="AK8" i="4"/>
  <c r="AK9" i="4"/>
  <c r="AK10" i="4"/>
  <c r="AK11" i="4"/>
  <c r="AK12" i="4"/>
  <c r="AK13" i="4"/>
  <c r="AK14" i="4"/>
  <c r="AK15" i="4"/>
  <c r="AK16" i="4"/>
  <c r="AK17" i="4"/>
  <c r="AK18" i="4"/>
  <c r="AK19" i="4"/>
  <c r="AK20" i="4"/>
  <c r="AK21" i="4"/>
  <c r="AK22" i="4"/>
  <c r="AK23" i="4"/>
  <c r="AK24" i="4"/>
  <c r="AK5" i="4"/>
  <c r="E33" i="11" l="1"/>
  <c r="E27" i="11"/>
  <c r="D33" i="11"/>
  <c r="D27" i="11"/>
  <c r="AB49" i="14"/>
  <c r="G13" i="11"/>
  <c r="G14" i="11" s="1"/>
  <c r="AF43" i="14"/>
  <c r="K13" i="11"/>
  <c r="K14" i="11" s="1"/>
  <c r="AC29" i="14"/>
  <c r="H13" i="11"/>
  <c r="H14" i="11" s="1"/>
  <c r="D8" i="14"/>
  <c r="AD23" i="14"/>
  <c r="I13" i="11"/>
  <c r="I14" i="11" s="1"/>
  <c r="AA60" i="14"/>
  <c r="F13" i="11"/>
  <c r="F14" i="11" s="1"/>
  <c r="AE33" i="14"/>
  <c r="J13" i="11"/>
  <c r="J14" i="11" s="1"/>
  <c r="Z38" i="14"/>
  <c r="Z34" i="14"/>
  <c r="Y31" i="14"/>
  <c r="AC54" i="14"/>
  <c r="Z54" i="14"/>
  <c r="AC51" i="14"/>
  <c r="Z42" i="14"/>
  <c r="AC35" i="14"/>
  <c r="Y33" i="14"/>
  <c r="AD48" i="14"/>
  <c r="AB27" i="14"/>
  <c r="AF18" i="14"/>
  <c r="AE53" i="14"/>
  <c r="AD49" i="14"/>
  <c r="AA55" i="14"/>
  <c r="Y63" i="14"/>
  <c r="AE34" i="14"/>
  <c r="AC45" i="14"/>
  <c r="AC25" i="14"/>
  <c r="Y59" i="14"/>
  <c r="AD60" i="14"/>
  <c r="AF41" i="14"/>
  <c r="Y39" i="14"/>
  <c r="AB55" i="14"/>
  <c r="AE50" i="14"/>
  <c r="AD54" i="14"/>
  <c r="AB20" i="14"/>
  <c r="Y29" i="14"/>
  <c r="AC19" i="14"/>
  <c r="AF15" i="14"/>
  <c r="AC21" i="14"/>
  <c r="AF59" i="14"/>
  <c r="AB62" i="14"/>
  <c r="AA28" i="14"/>
  <c r="AC20" i="14"/>
  <c r="AB42" i="14"/>
  <c r="AB19" i="14"/>
  <c r="AF33" i="14"/>
  <c r="Y47" i="14"/>
  <c r="AB35" i="14"/>
  <c r="Z43" i="14"/>
  <c r="AE22" i="14"/>
  <c r="AF40" i="14"/>
  <c r="AE36" i="14"/>
  <c r="AB63" i="14"/>
  <c r="AE42" i="14"/>
  <c r="Y55" i="14"/>
  <c r="Y18" i="14"/>
  <c r="AD19" i="14"/>
  <c r="AE28" i="14"/>
  <c r="Z62" i="14"/>
  <c r="K16" i="11"/>
  <c r="K17" i="11" s="1"/>
  <c r="K5" i="11" s="1"/>
  <c r="AF61" i="14"/>
  <c r="AF57" i="14"/>
  <c r="AF30" i="14"/>
  <c r="AF26" i="14"/>
  <c r="AF62" i="14"/>
  <c r="AF42" i="14"/>
  <c r="AF34" i="14"/>
  <c r="AF54" i="14"/>
  <c r="AF50" i="14"/>
  <c r="AF32" i="14"/>
  <c r="AF28" i="14"/>
  <c r="AF24" i="14"/>
  <c r="AF20" i="14"/>
  <c r="AF58" i="14"/>
  <c r="AF46" i="14"/>
  <c r="AF36" i="14"/>
  <c r="AF31" i="14"/>
  <c r="AF27" i="14"/>
  <c r="AF23" i="14"/>
  <c r="AF38" i="14"/>
  <c r="AF16" i="14"/>
  <c r="AF14" i="14"/>
  <c r="F16" i="11"/>
  <c r="F17" i="11" s="1"/>
  <c r="F5" i="11" s="1"/>
  <c r="AA51" i="14"/>
  <c r="AA47" i="14"/>
  <c r="AA43" i="14"/>
  <c r="AA39" i="14"/>
  <c r="AA35" i="14"/>
  <c r="AA37" i="14"/>
  <c r="AA57" i="14"/>
  <c r="AA53" i="14"/>
  <c r="AA49" i="14"/>
  <c r="AA41" i="14"/>
  <c r="AA31" i="14"/>
  <c r="AA27" i="14"/>
  <c r="AA23" i="14"/>
  <c r="AA45" i="14"/>
  <c r="AA61" i="14"/>
  <c r="AA29" i="14"/>
  <c r="AA19" i="14"/>
  <c r="AA25" i="14"/>
  <c r="AA20" i="14"/>
  <c r="AA17" i="14"/>
  <c r="AA15" i="14"/>
  <c r="AA58" i="14"/>
  <c r="AD46" i="14"/>
  <c r="AA52" i="14"/>
  <c r="AD62" i="14"/>
  <c r="AA48" i="14"/>
  <c r="AE38" i="14"/>
  <c r="AA63" i="14"/>
  <c r="AC53" i="14"/>
  <c r="AA46" i="14"/>
  <c r="AC59" i="14"/>
  <c r="AE54" i="14"/>
  <c r="AA62" i="14"/>
  <c r="AE52" i="14"/>
  <c r="Y43" i="14"/>
  <c r="Z36" i="14"/>
  <c r="AD61" i="14"/>
  <c r="AD52" i="14"/>
  <c r="AC39" i="14"/>
  <c r="AA32" i="14"/>
  <c r="AF37" i="14"/>
  <c r="AC27" i="14"/>
  <c r="AD18" i="14"/>
  <c r="AD26" i="14"/>
  <c r="AE19" i="14"/>
  <c r="AC33" i="14"/>
  <c r="Z17" i="14"/>
  <c r="AE32" i="14"/>
  <c r="AA44" i="14"/>
  <c r="Y27" i="14"/>
  <c r="AF17" i="14"/>
  <c r="Y53" i="14"/>
  <c r="AE15" i="14"/>
  <c r="Y15" i="14"/>
  <c r="Z28" i="14"/>
  <c r="Z20" i="14"/>
  <c r="Z18" i="14"/>
  <c r="G16" i="11"/>
  <c r="G17" i="11" s="1"/>
  <c r="G5" i="11" s="1"/>
  <c r="AB59" i="14"/>
  <c r="AB40" i="14"/>
  <c r="AB38" i="14"/>
  <c r="AB32" i="14"/>
  <c r="AB28" i="14"/>
  <c r="AB24" i="14"/>
  <c r="AB60" i="14"/>
  <c r="AB44" i="14"/>
  <c r="AB34" i="14"/>
  <c r="AB30" i="14"/>
  <c r="AB26" i="14"/>
  <c r="AB22" i="14"/>
  <c r="AB18" i="14"/>
  <c r="AB29" i="14"/>
  <c r="AB25" i="14"/>
  <c r="AB21" i="14"/>
  <c r="AB16" i="14"/>
  <c r="AB56" i="14"/>
  <c r="AB52" i="14"/>
  <c r="AB48" i="14"/>
  <c r="AB36" i="14"/>
  <c r="AB15" i="14"/>
  <c r="AA42" i="14"/>
  <c r="AD40" i="14"/>
  <c r="AD57" i="14"/>
  <c r="AB46" i="14"/>
  <c r="AC62" i="14"/>
  <c r="Y52" i="14"/>
  <c r="Y45" i="14"/>
  <c r="AD38" i="14"/>
  <c r="AE58" i="14"/>
  <c r="AC47" i="14"/>
  <c r="AC41" i="14"/>
  <c r="AE61" i="14"/>
  <c r="Z51" i="14"/>
  <c r="AD42" i="14"/>
  <c r="AF35" i="14"/>
  <c r="Y60" i="14"/>
  <c r="AC31" i="14"/>
  <c r="AC17" i="14"/>
  <c r="AE26" i="14"/>
  <c r="AB17" i="14"/>
  <c r="Y25" i="14"/>
  <c r="AF19" i="14"/>
  <c r="AC61" i="14"/>
  <c r="AF25" i="14"/>
  <c r="AA18" i="14"/>
  <c r="AE24" i="14"/>
  <c r="AE14" i="14"/>
  <c r="AC15" i="14"/>
  <c r="AB61" i="14"/>
  <c r="AA50" i="14"/>
  <c r="AB45" i="14"/>
  <c r="Y41" i="14"/>
  <c r="AD34" i="14"/>
  <c r="Z58" i="14"/>
  <c r="Z50" i="14"/>
  <c r="Z39" i="14"/>
  <c r="Z56" i="14"/>
  <c r="AF44" i="14"/>
  <c r="AC37" i="14"/>
  <c r="Y61" i="14"/>
  <c r="AB51" i="14"/>
  <c r="AB37" i="14"/>
  <c r="AB53" i="14"/>
  <c r="Z46" i="14"/>
  <c r="AA40" i="14"/>
  <c r="AD50" i="14"/>
  <c r="AA59" i="14"/>
  <c r="Y51" i="14"/>
  <c r="AA38" i="14"/>
  <c r="AF60" i="14"/>
  <c r="AE30" i="14"/>
  <c r="Z16" i="14"/>
  <c r="AB39" i="14"/>
  <c r="AA24" i="14"/>
  <c r="AB58" i="14"/>
  <c r="AE16" i="14"/>
  <c r="AA26" i="14"/>
  <c r="AF51" i="14"/>
  <c r="AA14" i="14"/>
  <c r="AC16" i="14"/>
  <c r="E16" i="11"/>
  <c r="Z60" i="14"/>
  <c r="Z29" i="14"/>
  <c r="Z25" i="14"/>
  <c r="Z37" i="14"/>
  <c r="Z33" i="14"/>
  <c r="Z57" i="14"/>
  <c r="Z53" i="14"/>
  <c r="Z49" i="14"/>
  <c r="Z41" i="14"/>
  <c r="Z31" i="14"/>
  <c r="Z27" i="14"/>
  <c r="Z23" i="14"/>
  <c r="Z19" i="14"/>
  <c r="Z45" i="14"/>
  <c r="Z35" i="14"/>
  <c r="Z30" i="14"/>
  <c r="Z26" i="14"/>
  <c r="Z22" i="14"/>
  <c r="Z61" i="14"/>
  <c r="D16" i="11"/>
  <c r="Y48" i="14"/>
  <c r="Y44" i="14"/>
  <c r="Y40" i="14"/>
  <c r="Y36" i="14"/>
  <c r="Y38" i="14"/>
  <c r="Y62" i="14"/>
  <c r="Y42" i="14"/>
  <c r="Y32" i="14"/>
  <c r="Y28" i="14"/>
  <c r="Y24" i="14"/>
  <c r="Y54" i="14"/>
  <c r="Y50" i="14"/>
  <c r="Y58" i="14"/>
  <c r="Y46" i="14"/>
  <c r="Y30" i="14"/>
  <c r="Y26" i="14"/>
  <c r="Y22" i="14"/>
  <c r="Y17" i="14"/>
  <c r="Y16" i="14"/>
  <c r="Y20" i="14"/>
  <c r="I16" i="11"/>
  <c r="I17" i="11" s="1"/>
  <c r="I5" i="11" s="1"/>
  <c r="AD58" i="14"/>
  <c r="AD31" i="14"/>
  <c r="AD27" i="14"/>
  <c r="AD55" i="14"/>
  <c r="AD51" i="14"/>
  <c r="AD63" i="14"/>
  <c r="AD47" i="14"/>
  <c r="AD59" i="14"/>
  <c r="AD39" i="14"/>
  <c r="AD29" i="14"/>
  <c r="AD25" i="14"/>
  <c r="AD21" i="14"/>
  <c r="AD35" i="14"/>
  <c r="AD32" i="14"/>
  <c r="AD28" i="14"/>
  <c r="AD24" i="14"/>
  <c r="AD20" i="14"/>
  <c r="AD17" i="14"/>
  <c r="AD43" i="14"/>
  <c r="AD37" i="14"/>
  <c r="AD15" i="14"/>
  <c r="AD14" i="14"/>
  <c r="AF49" i="14"/>
  <c r="AE57" i="14"/>
  <c r="AF47" i="14"/>
  <c r="AC55" i="14"/>
  <c r="AE44" i="14"/>
  <c r="AB57" i="14"/>
  <c r="AF45" i="14"/>
  <c r="AA36" i="14"/>
  <c r="AF48" i="14"/>
  <c r="AB41" i="14"/>
  <c r="AC58" i="14"/>
  <c r="Y37" i="14"/>
  <c r="Z32" i="14"/>
  <c r="AA21" i="14"/>
  <c r="AB54" i="14"/>
  <c r="Z24" i="14"/>
  <c r="AD16" i="14"/>
  <c r="AD22" i="14"/>
  <c r="Y34" i="14"/>
  <c r="Y23" i="14"/>
  <c r="Y57" i="14"/>
  <c r="Y49" i="14"/>
  <c r="AA16" i="14"/>
  <c r="J16" i="11"/>
  <c r="J17" i="11" s="1"/>
  <c r="J5" i="11" s="1"/>
  <c r="AE62" i="14"/>
  <c r="AE49" i="14"/>
  <c r="AE45" i="14"/>
  <c r="AE41" i="14"/>
  <c r="AE37" i="14"/>
  <c r="AE55" i="14"/>
  <c r="AE51" i="14"/>
  <c r="AE63" i="14"/>
  <c r="AE47" i="14"/>
  <c r="AE59" i="14"/>
  <c r="AE39" i="14"/>
  <c r="AE29" i="14"/>
  <c r="AE25" i="14"/>
  <c r="AE35" i="14"/>
  <c r="AE43" i="14"/>
  <c r="AE27" i="14"/>
  <c r="AE21" i="14"/>
  <c r="AE23" i="14"/>
  <c r="AE17" i="14"/>
  <c r="AE31" i="14"/>
  <c r="AE18" i="14"/>
  <c r="AE60" i="14"/>
  <c r="AA54" i="14"/>
  <c r="Z44" i="14"/>
  <c r="AE40" i="14"/>
  <c r="AB33" i="14"/>
  <c r="AA56" i="14"/>
  <c r="AD36" i="14"/>
  <c r="AD53" i="14"/>
  <c r="AB43" i="14"/>
  <c r="AC57" i="14"/>
  <c r="AC49" i="14"/>
  <c r="AD41" i="14"/>
  <c r="AA34" i="14"/>
  <c r="AF52" i="14"/>
  <c r="AE56" i="14"/>
  <c r="AF63" i="14"/>
  <c r="AD56" i="14"/>
  <c r="AE48" i="14"/>
  <c r="AD33" i="14"/>
  <c r="Z47" i="14"/>
  <c r="AB31" i="14"/>
  <c r="AF29" i="14"/>
  <c r="AC23" i="14"/>
  <c r="AB50" i="14"/>
  <c r="AB23" i="14"/>
  <c r="AA30" i="14"/>
  <c r="Z21" i="14"/>
  <c r="Z59" i="14"/>
  <c r="AA33" i="14"/>
  <c r="AB14" i="14"/>
  <c r="Z15" i="14"/>
  <c r="H16" i="11"/>
  <c r="H17" i="11" s="1"/>
  <c r="H5" i="11" s="1"/>
  <c r="AC50" i="14"/>
  <c r="AC46" i="14"/>
  <c r="AC42" i="14"/>
  <c r="AC38" i="14"/>
  <c r="AC60" i="14"/>
  <c r="AC44" i="14"/>
  <c r="AC34" i="14"/>
  <c r="AC30" i="14"/>
  <c r="AC26" i="14"/>
  <c r="AC56" i="14"/>
  <c r="AC52" i="14"/>
  <c r="AC48" i="14"/>
  <c r="AC36" i="14"/>
  <c r="AC40" i="14"/>
  <c r="AC24" i="14"/>
  <c r="AC18" i="14"/>
  <c r="AC22" i="14"/>
  <c r="AC14" i="14"/>
  <c r="AC28" i="14"/>
  <c r="AC32" i="14"/>
  <c r="AF53" i="14"/>
  <c r="AC63" i="14"/>
  <c r="AC43" i="14"/>
  <c r="Z52" i="14"/>
  <c r="Y56" i="14"/>
  <c r="Z48" i="14"/>
  <c r="AF39" i="14"/>
  <c r="Z63" i="14"/>
  <c r="AF56" i="14"/>
  <c r="AD44" i="14"/>
  <c r="Y35" i="14"/>
  <c r="Z55" i="14"/>
  <c r="AB47" i="14"/>
  <c r="Z40" i="14"/>
  <c r="AD45" i="14"/>
  <c r="AA22" i="14"/>
  <c r="AD30" i="14"/>
  <c r="Y19" i="14"/>
  <c r="AF22" i="14"/>
  <c r="AE46" i="14"/>
  <c r="Y21" i="14"/>
  <c r="AF55" i="14"/>
  <c r="AF21" i="14"/>
  <c r="Y14" i="14"/>
  <c r="Z14" i="14"/>
  <c r="E11" i="11"/>
  <c r="D11" i="11"/>
  <c r="D6" i="11" s="1"/>
  <c r="C11" i="11"/>
  <c r="C6" i="11" s="1"/>
  <c r="BC2" i="6"/>
  <c r="F20" i="12"/>
  <c r="E8" i="11" l="1"/>
  <c r="E6" i="11"/>
  <c r="D17" i="11"/>
  <c r="D5" i="11" s="1"/>
  <c r="D13" i="11"/>
  <c r="D10" i="14"/>
  <c r="L10" i="14"/>
  <c r="J10" i="14"/>
  <c r="K10" i="14"/>
  <c r="I10" i="14"/>
  <c r="H10" i="14"/>
  <c r="G10" i="14"/>
  <c r="E10" i="14"/>
  <c r="F10" i="14"/>
  <c r="E13" i="11"/>
  <c r="E14" i="11" s="1"/>
  <c r="E17" i="11"/>
  <c r="E5" i="11" s="1"/>
  <c r="F4" i="11"/>
  <c r="G4" i="11"/>
  <c r="F24" i="12"/>
  <c r="E23" i="12"/>
  <c r="F23" i="12" s="1"/>
  <c r="E22" i="12"/>
  <c r="D22" i="12"/>
  <c r="E21" i="12"/>
  <c r="D21" i="12"/>
  <c r="E19" i="12"/>
  <c r="D19" i="12"/>
  <c r="E18" i="12"/>
  <c r="D18" i="12"/>
  <c r="F17" i="12"/>
  <c r="E16" i="12"/>
  <c r="D16" i="12"/>
  <c r="E15" i="12"/>
  <c r="D15" i="12"/>
  <c r="E14" i="12"/>
  <c r="D14" i="12"/>
  <c r="E13" i="12"/>
  <c r="D13" i="12"/>
  <c r="E11" i="12"/>
  <c r="D11" i="12"/>
  <c r="D12" i="12" s="1"/>
  <c r="F12" i="12" s="1"/>
  <c r="E10" i="12"/>
  <c r="D10" i="12"/>
  <c r="F9" i="12"/>
  <c r="F8" i="12"/>
  <c r="F7" i="12"/>
  <c r="F6" i="12"/>
  <c r="D14" i="11" l="1"/>
  <c r="D4" i="11"/>
  <c r="F10" i="12"/>
  <c r="F18" i="12"/>
  <c r="F13" i="12"/>
  <c r="F19" i="12"/>
  <c r="F14" i="12"/>
  <c r="F21" i="12"/>
  <c r="F22" i="12"/>
  <c r="F16" i="12"/>
  <c r="F11" i="12"/>
  <c r="F15" i="12"/>
  <c r="P6" i="4" l="1"/>
  <c r="R6" i="4" s="1"/>
  <c r="P7" i="4"/>
  <c r="P8" i="4"/>
  <c r="R8" i="4" s="1"/>
  <c r="P9" i="4"/>
  <c r="R9" i="4" s="1"/>
  <c r="P10" i="4"/>
  <c r="R10" i="4" s="1"/>
  <c r="P11" i="4"/>
  <c r="R11" i="4" s="1"/>
  <c r="P12" i="4"/>
  <c r="R12" i="4" s="1"/>
  <c r="P13" i="4"/>
  <c r="R13" i="4" s="1"/>
  <c r="P14" i="4"/>
  <c r="R14" i="4" s="1"/>
  <c r="P15" i="4"/>
  <c r="R15" i="4" s="1"/>
  <c r="P16" i="4"/>
  <c r="R16" i="4" s="1"/>
  <c r="P17" i="4"/>
  <c r="R17" i="4" s="1"/>
  <c r="P18" i="4"/>
  <c r="R18" i="4" s="1"/>
  <c r="P19" i="4"/>
  <c r="R19" i="4" s="1"/>
  <c r="P20" i="4"/>
  <c r="R20" i="4" s="1"/>
  <c r="P21" i="4"/>
  <c r="R21" i="4" s="1"/>
  <c r="P22" i="4"/>
  <c r="R22" i="4" s="1"/>
  <c r="P23" i="4"/>
  <c r="R23" i="4" s="1"/>
  <c r="P24" i="4"/>
  <c r="R24" i="4" s="1"/>
  <c r="P5" i="4"/>
  <c r="R5" i="4" s="1"/>
  <c r="R7" i="4"/>
  <c r="B23" i="4" a="1"/>
  <c r="B23" i="4" s="1"/>
  <c r="B22" i="4" a="1"/>
  <c r="B22" i="4" s="1"/>
  <c r="B21" i="4" a="1"/>
  <c r="B21" i="4" s="1"/>
  <c r="B20" i="4" a="1"/>
  <c r="B20" i="4" s="1"/>
  <c r="B19" i="4" a="1"/>
  <c r="B19" i="4" s="1"/>
  <c r="B18" i="4" a="1"/>
  <c r="B18" i="4" s="1"/>
  <c r="B17" i="4" a="1"/>
  <c r="B17" i="4" s="1"/>
  <c r="B16" i="4" a="1"/>
  <c r="B16" i="4" s="1"/>
  <c r="B15" i="4" a="1"/>
  <c r="B15" i="4" s="1"/>
  <c r="B14" i="4" a="1"/>
  <c r="B14" i="4" s="1"/>
  <c r="B13" i="4" a="1"/>
  <c r="B13" i="4" s="1"/>
  <c r="B12" i="4" a="1"/>
  <c r="B12" i="4" s="1"/>
  <c r="B11" i="4" a="1"/>
  <c r="B11" i="4" s="1"/>
  <c r="B10" i="4" a="1"/>
  <c r="B10" i="4" s="1"/>
  <c r="B9" i="4" a="1"/>
  <c r="B9" i="4" s="1"/>
  <c r="B8" i="4" a="1"/>
  <c r="B8" i="4" s="1"/>
  <c r="B7" i="4" a="1"/>
  <c r="B7" i="4" s="1"/>
  <c r="B6" i="4" a="1"/>
  <c r="B6" i="4" s="1"/>
  <c r="B5" i="4" a="1"/>
  <c r="B5" i="4" s="1"/>
  <c r="A23" i="4" a="1"/>
  <c r="A23" i="4" s="1"/>
  <c r="A22" i="4" a="1"/>
  <c r="A22" i="4" s="1"/>
  <c r="A21" i="4" a="1"/>
  <c r="A21" i="4" s="1"/>
  <c r="A20" i="4" a="1"/>
  <c r="A20" i="4" s="1"/>
  <c r="A19" i="4" a="1"/>
  <c r="A19" i="4" s="1"/>
  <c r="A18" i="4" a="1"/>
  <c r="A18" i="4" s="1"/>
  <c r="A17" i="4" a="1"/>
  <c r="A17" i="4" s="1"/>
  <c r="A16" i="4" a="1"/>
  <c r="A16" i="4" s="1"/>
  <c r="A15" i="4" a="1"/>
  <c r="A15" i="4" s="1"/>
  <c r="A14" i="4" a="1"/>
  <c r="A14" i="4" s="1"/>
  <c r="A13" i="4" a="1"/>
  <c r="A13" i="4" s="1"/>
  <c r="A12" i="4" a="1"/>
  <c r="A12" i="4" s="1"/>
  <c r="A11" i="4" a="1"/>
  <c r="A11" i="4" s="1"/>
  <c r="A10" i="4" a="1"/>
  <c r="A10" i="4" s="1"/>
  <c r="A9" i="4" a="1"/>
  <c r="A9" i="4" s="1"/>
  <c r="A8" i="4" a="1"/>
  <c r="A8" i="4" s="1"/>
  <c r="A7" i="4" a="1"/>
  <c r="A7" i="4" s="1"/>
  <c r="A6" i="4" a="1"/>
  <c r="A6" i="4" s="1"/>
  <c r="A5" i="4" a="1"/>
  <c r="A5" i="4" s="1"/>
  <c r="M4" i="7"/>
  <c r="E23" i="11"/>
  <c r="D23" i="11"/>
  <c r="C23" i="11"/>
  <c r="C15" i="11"/>
  <c r="G4" i="14" l="1"/>
  <c r="H4" i="14"/>
  <c r="F4" i="14"/>
  <c r="E4" i="14"/>
  <c r="L4" i="14"/>
  <c r="K4" i="14"/>
  <c r="J4" i="14"/>
  <c r="I4" i="14"/>
  <c r="BE2" i="6"/>
  <c r="BD2" i="6"/>
  <c r="U3" i="7"/>
  <c r="O3" i="7"/>
  <c r="N3" i="7"/>
  <c r="M3" i="7"/>
  <c r="A5" i="9"/>
  <c r="I4" i="11" l="1"/>
  <c r="J4" i="11"/>
  <c r="K4" i="11"/>
  <c r="H4" i="11"/>
  <c r="AA2" i="6"/>
  <c r="AK2" i="6"/>
  <c r="Z2" i="6"/>
  <c r="AJ2" i="6"/>
  <c r="O2" i="6"/>
  <c r="P13" i="14" s="1"/>
  <c r="N2" i="6"/>
  <c r="U4" i="7"/>
  <c r="O4" i="7"/>
  <c r="N4" i="7"/>
  <c r="C24" i="11"/>
  <c r="M2" i="6"/>
  <c r="N13" i="14" s="1"/>
  <c r="AI2" i="6"/>
  <c r="C10" i="11"/>
  <c r="Y2" i="6"/>
  <c r="C33" i="11" l="1"/>
  <c r="C27" i="11"/>
  <c r="AT2" i="6"/>
  <c r="O13" i="14"/>
  <c r="AU2" i="6"/>
  <c r="U17" i="4"/>
  <c r="U5" i="4"/>
  <c r="U10" i="4"/>
  <c r="U18" i="4"/>
  <c r="U19" i="4"/>
  <c r="U13" i="4"/>
  <c r="U21" i="4"/>
  <c r="U6" i="4"/>
  <c r="U22" i="4"/>
  <c r="U7" i="4"/>
  <c r="U15" i="4"/>
  <c r="U23" i="4"/>
  <c r="U8" i="4"/>
  <c r="U16" i="4"/>
  <c r="U24" i="4"/>
  <c r="C3" i="11"/>
  <c r="C19" i="11"/>
  <c r="E3" i="11"/>
  <c r="E19" i="11"/>
  <c r="D3" i="11"/>
  <c r="D19" i="11"/>
  <c r="AS2" i="6"/>
  <c r="D24" i="11"/>
  <c r="E24" i="11"/>
  <c r="E25" i="11" s="1"/>
  <c r="C12" i="11"/>
  <c r="C13" i="11" l="1"/>
  <c r="C14" i="11" s="1"/>
  <c r="D7" i="14"/>
  <c r="C25" i="11"/>
  <c r="D9" i="14"/>
  <c r="C22" i="11"/>
  <c r="D25" i="11"/>
  <c r="D22" i="11"/>
  <c r="E7" i="11"/>
  <c r="X61" i="14"/>
  <c r="X57" i="14"/>
  <c r="X36" i="14"/>
  <c r="X30" i="14"/>
  <c r="X26" i="14"/>
  <c r="X38" i="14"/>
  <c r="X62" i="14"/>
  <c r="X42" i="14"/>
  <c r="X32" i="14"/>
  <c r="X28" i="14"/>
  <c r="X24" i="14"/>
  <c r="X20" i="14"/>
  <c r="X54" i="14"/>
  <c r="X50" i="14"/>
  <c r="X34" i="14"/>
  <c r="X31" i="14"/>
  <c r="X27" i="14"/>
  <c r="X23" i="14"/>
  <c r="X58" i="14"/>
  <c r="X14" i="14"/>
  <c r="X46" i="14"/>
  <c r="X29" i="14"/>
  <c r="X63" i="14"/>
  <c r="X52" i="14"/>
  <c r="X55" i="14"/>
  <c r="X22" i="14"/>
  <c r="X56" i="14"/>
  <c r="X48" i="14"/>
  <c r="X45" i="14"/>
  <c r="X47" i="14"/>
  <c r="X49" i="14"/>
  <c r="X16" i="14"/>
  <c r="X21" i="14"/>
  <c r="X60" i="14"/>
  <c r="X44" i="14"/>
  <c r="X53" i="14"/>
  <c r="X51" i="14"/>
  <c r="X25" i="14"/>
  <c r="X19" i="14"/>
  <c r="X37" i="14"/>
  <c r="X35" i="14"/>
  <c r="X43" i="14"/>
  <c r="X15" i="14"/>
  <c r="X18" i="14"/>
  <c r="X17" i="14"/>
  <c r="X40" i="14"/>
  <c r="X33" i="14"/>
  <c r="X41" i="14"/>
  <c r="X59" i="14"/>
  <c r="X39" i="14"/>
  <c r="C16" i="11"/>
  <c r="C17" i="11" s="1"/>
  <c r="C5" i="11" s="1"/>
  <c r="E4" i="11"/>
  <c r="C4" i="11" l="1"/>
  <c r="M24" i="4"/>
  <c r="T24" i="4" s="1"/>
  <c r="AL23" i="4"/>
  <c r="M23" i="4"/>
  <c r="T23" i="4" s="1"/>
  <c r="AL22" i="4"/>
  <c r="M22" i="4"/>
  <c r="T22" i="4" s="1"/>
  <c r="AL21" i="4"/>
  <c r="M21" i="4"/>
  <c r="T21" i="4" s="1"/>
  <c r="AL20" i="4"/>
  <c r="AL19" i="4"/>
  <c r="M19" i="4"/>
  <c r="T19" i="4" s="1"/>
  <c r="AL18" i="4"/>
  <c r="M18" i="4"/>
  <c r="T18" i="4" s="1"/>
  <c r="AL8" i="4"/>
  <c r="M8" i="4"/>
  <c r="T8" i="4" s="1"/>
  <c r="AL7" i="4"/>
  <c r="M7" i="4"/>
  <c r="T7" i="4" s="1"/>
  <c r="AL6" i="4"/>
  <c r="M6" i="4"/>
  <c r="T6" i="4" s="1"/>
  <c r="AL17" i="4"/>
  <c r="M17" i="4"/>
  <c r="T17" i="4" s="1"/>
  <c r="M5" i="4"/>
  <c r="AL16" i="4"/>
  <c r="M16" i="4"/>
  <c r="T16" i="4" s="1"/>
  <c r="AL15" i="4"/>
  <c r="M15" i="4"/>
  <c r="T15" i="4" s="1"/>
  <c r="AL14" i="4"/>
  <c r="U14" i="4"/>
  <c r="AL13" i="4"/>
  <c r="M13" i="4"/>
  <c r="T13" i="4" s="1"/>
  <c r="AL12" i="4"/>
  <c r="M12" i="4"/>
  <c r="T12" i="4" s="1"/>
  <c r="AL11" i="4"/>
  <c r="AL10" i="4"/>
  <c r="M10" i="4"/>
  <c r="T10" i="4" s="1"/>
  <c r="AL9" i="4"/>
  <c r="G3" i="14" l="1"/>
  <c r="F3" i="14"/>
  <c r="AI13" i="14"/>
  <c r="E3" i="14"/>
  <c r="L3" i="14"/>
  <c r="J3" i="14"/>
  <c r="K3" i="14"/>
  <c r="I3" i="14"/>
  <c r="H3" i="14"/>
  <c r="U9" i="4"/>
  <c r="T5" i="4"/>
  <c r="AL24" i="4"/>
  <c r="AL5" i="4"/>
  <c r="M14" i="4"/>
  <c r="T14" i="4" s="1"/>
  <c r="M9" i="4"/>
  <c r="U20" i="4"/>
  <c r="M20" i="4"/>
  <c r="T20" i="4" s="1"/>
  <c r="M11" i="4"/>
  <c r="T11" i="4" s="1"/>
  <c r="U11" i="4"/>
  <c r="U12" i="4"/>
  <c r="K8" i="14" l="1"/>
  <c r="K7" i="14"/>
  <c r="K9" i="14"/>
  <c r="I8" i="14"/>
  <c r="I9" i="14"/>
  <c r="I7" i="14"/>
  <c r="E8" i="14"/>
  <c r="E9" i="14"/>
  <c r="E7" i="14"/>
  <c r="J8" i="14"/>
  <c r="J7" i="14"/>
  <c r="J9" i="14"/>
  <c r="AI57" i="14"/>
  <c r="AJ57" i="14" s="1"/>
  <c r="AK57" i="14" s="1"/>
  <c r="AL57" i="14" s="1"/>
  <c r="AI49" i="14"/>
  <c r="AJ49" i="14" s="1"/>
  <c r="AK49" i="14" s="1"/>
  <c r="AL49" i="14" s="1"/>
  <c r="AI36" i="14"/>
  <c r="AJ36" i="14" s="1"/>
  <c r="AK36" i="14" s="1"/>
  <c r="AL36" i="14" s="1"/>
  <c r="AI62" i="14"/>
  <c r="AJ62" i="14" s="1"/>
  <c r="AK62" i="14" s="1"/>
  <c r="AL62" i="14" s="1"/>
  <c r="AI29" i="14"/>
  <c r="AJ29" i="14" s="1"/>
  <c r="AK29" i="14" s="1"/>
  <c r="AL29" i="14" s="1"/>
  <c r="AI24" i="14"/>
  <c r="AJ24" i="14" s="1"/>
  <c r="AK24" i="14" s="1"/>
  <c r="AL24" i="14" s="1"/>
  <c r="AI19" i="14"/>
  <c r="AJ19" i="14" s="1"/>
  <c r="AK19" i="14" s="1"/>
  <c r="AL19" i="14" s="1"/>
  <c r="AI16" i="14"/>
  <c r="AJ16" i="14" s="1"/>
  <c r="AK16" i="14" s="1"/>
  <c r="AL16" i="14" s="1"/>
  <c r="AI46" i="14"/>
  <c r="AJ46" i="14" s="1"/>
  <c r="AK46" i="14" s="1"/>
  <c r="AL46" i="14" s="1"/>
  <c r="AI48" i="14"/>
  <c r="AJ48" i="14" s="1"/>
  <c r="AK48" i="14" s="1"/>
  <c r="AL48" i="14" s="1"/>
  <c r="AI35" i="14"/>
  <c r="AJ35" i="14" s="1"/>
  <c r="AK35" i="14" s="1"/>
  <c r="AL35" i="14" s="1"/>
  <c r="AI32" i="14"/>
  <c r="AJ32" i="14" s="1"/>
  <c r="AK32" i="14" s="1"/>
  <c r="AL32" i="14" s="1"/>
  <c r="AI34" i="14"/>
  <c r="AJ34" i="14" s="1"/>
  <c r="AK34" i="14" s="1"/>
  <c r="AL34" i="14" s="1"/>
  <c r="AI53" i="14"/>
  <c r="AJ53" i="14" s="1"/>
  <c r="AK53" i="14" s="1"/>
  <c r="AL53" i="14" s="1"/>
  <c r="AI63" i="14"/>
  <c r="AJ63" i="14" s="1"/>
  <c r="AK63" i="14" s="1"/>
  <c r="AL63" i="14" s="1"/>
  <c r="AI58" i="14"/>
  <c r="AJ58" i="14" s="1"/>
  <c r="AK58" i="14" s="1"/>
  <c r="AL58" i="14" s="1"/>
  <c r="AI25" i="14"/>
  <c r="AJ25" i="14" s="1"/>
  <c r="AK25" i="14" s="1"/>
  <c r="AL25" i="14" s="1"/>
  <c r="AI20" i="14"/>
  <c r="AJ20" i="14" s="1"/>
  <c r="AK20" i="14" s="1"/>
  <c r="AL20" i="14" s="1"/>
  <c r="AI37" i="14"/>
  <c r="AJ37" i="14" s="1"/>
  <c r="AK37" i="14" s="1"/>
  <c r="AL37" i="14" s="1"/>
  <c r="AI26" i="14"/>
  <c r="AJ26" i="14" s="1"/>
  <c r="AK26" i="14" s="1"/>
  <c r="AL26" i="14" s="1"/>
  <c r="AI45" i="14"/>
  <c r="AJ45" i="14" s="1"/>
  <c r="AK45" i="14" s="1"/>
  <c r="AL45" i="14" s="1"/>
  <c r="AI39" i="14"/>
  <c r="AJ39" i="14" s="1"/>
  <c r="AK39" i="14" s="1"/>
  <c r="AL39" i="14" s="1"/>
  <c r="AI60" i="14"/>
  <c r="AJ60" i="14" s="1"/>
  <c r="AK60" i="14" s="1"/>
  <c r="AL60" i="14" s="1"/>
  <c r="AI59" i="14"/>
  <c r="AJ59" i="14" s="1"/>
  <c r="AK59" i="14" s="1"/>
  <c r="AL59" i="14" s="1"/>
  <c r="AI54" i="14"/>
  <c r="AJ54" i="14" s="1"/>
  <c r="AK54" i="14" s="1"/>
  <c r="AL54" i="14" s="1"/>
  <c r="AI21" i="14"/>
  <c r="AJ21" i="14" s="1"/>
  <c r="AK21" i="14" s="1"/>
  <c r="AL21" i="14" s="1"/>
  <c r="AI30" i="14"/>
  <c r="AJ30" i="14" s="1"/>
  <c r="AK30" i="14" s="1"/>
  <c r="AL30" i="14" s="1"/>
  <c r="AI15" i="14"/>
  <c r="AJ15" i="14" s="1"/>
  <c r="AK15" i="14" s="1"/>
  <c r="AL15" i="14" s="1"/>
  <c r="AI51" i="14"/>
  <c r="AJ51" i="14" s="1"/>
  <c r="AK51" i="14" s="1"/>
  <c r="AL51" i="14" s="1"/>
  <c r="AI27" i="14"/>
  <c r="AJ27" i="14" s="1"/>
  <c r="AK27" i="14" s="1"/>
  <c r="AL27" i="14" s="1"/>
  <c r="AI41" i="14"/>
  <c r="AJ41" i="14" s="1"/>
  <c r="AK41" i="14" s="1"/>
  <c r="AL41" i="14" s="1"/>
  <c r="AI14" i="14"/>
  <c r="AJ14" i="14" s="1"/>
  <c r="AK14" i="14" s="1"/>
  <c r="AL14" i="14" s="1"/>
  <c r="AI56" i="14"/>
  <c r="AJ56" i="14" s="1"/>
  <c r="AK56" i="14" s="1"/>
  <c r="AL56" i="14" s="1"/>
  <c r="AI55" i="14"/>
  <c r="AJ55" i="14" s="1"/>
  <c r="AK55" i="14" s="1"/>
  <c r="AL55" i="14" s="1"/>
  <c r="AI50" i="14"/>
  <c r="AJ50" i="14" s="1"/>
  <c r="AK50" i="14" s="1"/>
  <c r="AL50" i="14" s="1"/>
  <c r="AI17" i="14"/>
  <c r="AJ17" i="14" s="1"/>
  <c r="AK17" i="14" s="1"/>
  <c r="AL17" i="14" s="1"/>
  <c r="AI33" i="14"/>
  <c r="AJ33" i="14" s="1"/>
  <c r="AK33" i="14" s="1"/>
  <c r="AL33" i="14" s="1"/>
  <c r="AI61" i="14"/>
  <c r="AJ61" i="14" s="1"/>
  <c r="AK61" i="14" s="1"/>
  <c r="AL61" i="14" s="1"/>
  <c r="AI47" i="14"/>
  <c r="AJ47" i="14" s="1"/>
  <c r="AK47" i="14" s="1"/>
  <c r="AL47" i="14" s="1"/>
  <c r="AI31" i="14"/>
  <c r="AJ31" i="14" s="1"/>
  <c r="AK31" i="14" s="1"/>
  <c r="AL31" i="14" s="1"/>
  <c r="AI43" i="14"/>
  <c r="AJ43" i="14" s="1"/>
  <c r="AK43" i="14" s="1"/>
  <c r="AL43" i="14" s="1"/>
  <c r="AI40" i="14"/>
  <c r="AJ40" i="14" s="1"/>
  <c r="AK40" i="14" s="1"/>
  <c r="AL40" i="14" s="1"/>
  <c r="AI52" i="14"/>
  <c r="AJ52" i="14" s="1"/>
  <c r="AK52" i="14" s="1"/>
  <c r="AL52" i="14" s="1"/>
  <c r="AI22" i="14"/>
  <c r="AJ22" i="14" s="1"/>
  <c r="AK22" i="14" s="1"/>
  <c r="AL22" i="14" s="1"/>
  <c r="AI18" i="14"/>
  <c r="AJ18" i="14" s="1"/>
  <c r="AK18" i="14" s="1"/>
  <c r="AL18" i="14" s="1"/>
  <c r="AI38" i="14"/>
  <c r="AJ38" i="14" s="1"/>
  <c r="AK38" i="14" s="1"/>
  <c r="AL38" i="14" s="1"/>
  <c r="AI28" i="14"/>
  <c r="AJ28" i="14" s="1"/>
  <c r="AK28" i="14" s="1"/>
  <c r="AL28" i="14" s="1"/>
  <c r="AI42" i="14"/>
  <c r="AJ42" i="14" s="1"/>
  <c r="AK42" i="14" s="1"/>
  <c r="AL42" i="14" s="1"/>
  <c r="AI44" i="14"/>
  <c r="AJ44" i="14" s="1"/>
  <c r="AK44" i="14" s="1"/>
  <c r="AL44" i="14" s="1"/>
  <c r="AI23" i="14"/>
  <c r="AJ23" i="14" s="1"/>
  <c r="AK23" i="14" s="1"/>
  <c r="AL23" i="14" s="1"/>
  <c r="F8" i="14"/>
  <c r="F9" i="14"/>
  <c r="F7" i="14"/>
  <c r="L8" i="14"/>
  <c r="L7" i="14"/>
  <c r="L9" i="14"/>
  <c r="H8" i="14"/>
  <c r="H9" i="14"/>
  <c r="H7" i="14"/>
  <c r="G8" i="14"/>
  <c r="G7" i="14"/>
  <c r="G9" i="14"/>
  <c r="T9" i="4"/>
  <c r="R2" i="4"/>
  <c r="M2" i="4" l="1"/>
  <c r="C17"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tc={79FBFA77-9BBE-4FA9-AAAA-02D3ED25BDB4}</author>
    <author>tc={0E847FBC-23C5-4E39-B207-D8FFB6BC667E}</author>
    <author>tc={2090D1E9-4D92-45CE-B670-41F3B580B7A8}</author>
    <author>tc={8895C33F-8229-417E-912B-C52AA2C5C3AE}</author>
    <author>tc={B816114E-0385-431A-9F74-0F645591A837}</author>
    <author>tc={6C820AFE-2ACC-4A05-8E76-149BE61D109E}</author>
    <author>tc={9EA8ED37-9C28-4728-A788-8E9134A23C34}</author>
  </authors>
  <commentList>
    <comment ref="B8" authorId="0" shapeId="0" xr:uid="{79FBFA77-9BBE-4FA9-AAAA-02D3ED25BDB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Valeur négative à introduire</t>
      </text>
    </comment>
    <comment ref="B10" authorId="1" shapeId="0" xr:uid="{0E847FBC-23C5-4E39-B207-D8FFB6BC667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Doit être &gt;= SER Auto
Dans le cas d’un ⅓ invest SER Prod = SER Conso</t>
      </text>
    </comment>
    <comment ref="B12" authorId="2" shapeId="0" xr:uid="{2090D1E9-4D92-45CE-B670-41F3B580B7A8}">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Les ajustements structurels sont introduits dans l’onglet «Usages» </t>
      </text>
    </comment>
    <comment ref="E16" authorId="3" shapeId="0" xr:uid="{8895C33F-8229-417E-912B-C52AA2C5C3A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 ref="E18" authorId="4" shapeId="0" xr:uid="{B816114E-0385-431A-9F74-0F645591A83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 ref="E20" authorId="5" shapeId="0" xr:uid="{6C820AFE-2ACC-4A05-8E76-149BE61D109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 ref="E22" authorId="6" shapeId="0" xr:uid="{9EA8ED37-9C28-4728-A788-8E9134A23C3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Liste déroulante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tc={359E213B-E7A7-4636-B636-FFFDBA153DF0}</author>
    <author>tc={A41A5A3A-4CE4-44A7-90DF-71CAEC2DD80E}</author>
    <author>tc={1AB099BB-93CD-42D4-B3A5-03DD869B8895}</author>
  </authors>
  <commentList>
    <comment ref="BC1" authorId="0" shapeId="0" xr:uid="{359E213B-E7A7-4636-B636-FFFDBA153DF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Il s’agit de répartir le gain des pistes entre les différents usages. La somme des % d’une année = 100%.</t>
      </text>
    </comment>
    <comment ref="B2" authorId="1" shapeId="0" xr:uid="{A41A5A3A-4CE4-44A7-90DF-71CAEC2DD80E}">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&gt; Ajouter / Supprimer des lignes si nécessaires
&gt; Les ajustements structurels sont introduits dans l’onglet «Usages» soit comme un nouvel usage, soit en modifiant les consommations et émissions spécifiques de référence dans la colonne de l’année de suivi
</t>
      </text>
    </comment>
    <comment ref="B8" authorId="2" shapeId="0" xr:uid="{1AB099BB-93CD-42D4-B3A5-03DD869B889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Exemple d’ajustement structurel lié à un nouvel usage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tc={D33A3888-7AEB-48CC-BA05-5DA9303FD0A4}</author>
    <author>tc={FB2C3382-F3EA-464E-BC17-F1D6B8D9CA6A}</author>
    <author>tc={8B3B422B-47E2-4DF2-9369-43F7BA718D26}</author>
    <author>tc={ABF34A79-AF25-4AB3-8768-46BB078E2A70}</author>
    <author>tc={7AE327FE-84A5-478D-9228-D1595B4A989B}</author>
    <author>tc={E364C5F4-F4D0-48E3-B571-1D38822D2117}</author>
    <author>tc={F9028F43-6348-4CF8-BB8F-EA33BEBF52E0}</author>
  </authors>
  <commentList>
    <comment ref="AC3" authorId="0" shapeId="0" xr:uid="{D33A3888-7AEB-48CC-BA05-5DA9303FD0A4}">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Il s’agit du % d’amélioration supplémentaire par rapport à l’année précédente</t>
      </text>
    </comment>
    <comment ref="A4" authorId="1" shapeId="0" xr:uid="{FB2C3382-F3EA-464E-BC17-F1D6B8D9CA6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Ajouter des lignes si nécessaire</t>
      </text>
    </comment>
    <comment ref="K4" authorId="2" shapeId="0" xr:uid="{8B3B422B-47E2-4DF2-9369-43F7BA718D26}">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Encodez ici la partie autoconsommée en ER en valeur négative</t>
      </text>
    </comment>
    <comment ref="L4" authorId="3" shapeId="0" xr:uid="{ABF34A79-AF25-4AB3-8768-46BB078E2A7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Air PAC, PV, éolien, en valeur négative</t>
      </text>
    </comment>
    <comment ref="V4" authorId="4" shapeId="0" xr:uid="{7AE327FE-84A5-478D-9228-D1595B4A989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Ne pas modifier une piste A, B, Z en R si elle est réalisée!!</t>
      </text>
    </comment>
    <comment ref="Z4" authorId="5" shapeId="0" xr:uid="{E364C5F4-F4D0-48E3-B571-1D38822D211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=1 si piste ferme en CC</t>
      </text>
    </comment>
    <comment ref="AA4" authorId="6" shapeId="0" xr:uid="{F9028F43-6348-4CF8-BB8F-EA33BEBF52E0}">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=1 si piste conditionnelles en CC</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<sst xmlns="http://schemas.openxmlformats.org/spreadsheetml/2006/main" count="447" uniqueCount="310">
  <si>
    <t>Audit de suivi</t>
  </si>
  <si>
    <t>Données de l'année</t>
  </si>
  <si>
    <t>Entite_test</t>
  </si>
  <si>
    <t>Révision 1</t>
  </si>
  <si>
    <t>Communauté (liste déroulante)</t>
  </si>
  <si>
    <t>www.pirotech.be</t>
  </si>
  <si>
    <t>Agoria</t>
  </si>
  <si>
    <t>Carmeuse</t>
  </si>
  <si>
    <t>Crystal Computing</t>
  </si>
  <si>
    <t>Essenscia</t>
  </si>
  <si>
    <t>FBB-FEDICER</t>
  </si>
  <si>
    <t>FEBELCEM</t>
  </si>
  <si>
    <t>Fediex</t>
  </si>
  <si>
    <t>Fedustria</t>
  </si>
  <si>
    <t>Fevia</t>
  </si>
  <si>
    <t>GSV</t>
  </si>
  <si>
    <t>InDUfed</t>
  </si>
  <si>
    <t>Lhoist</t>
  </si>
  <si>
    <t>Comment remplir ce document?</t>
  </si>
  <si>
    <t>1) Compléter le nom de l'entité, la date/révision de l'audit et la communauté dans l'onglet Entête</t>
  </si>
  <si>
    <t>2) Compléter les cases en suivant la logique ci-dessous (attention de ne pas modifier les cellules avec des formules)</t>
  </si>
  <si>
    <t>Les cases en jaune sont à compléter</t>
  </si>
  <si>
    <t>Les cases blanches sont des formules</t>
  </si>
  <si>
    <t>3) Ne pas ajouter de lignes ni de colonnes</t>
  </si>
  <si>
    <t>Consignes</t>
  </si>
  <si>
    <t>Onglet factures</t>
  </si>
  <si>
    <t>* Les unités exprimées sont pour l'énergie finale le MWhf et pour les émissions équivalentes CO2 les tonnes.</t>
  </si>
  <si>
    <t>* Dans le cas où une partie de l'énergie finale est exportée vers une autre entité (hors périmètre), la case "export" doit être complétée et exprimés en valeur négative.</t>
  </si>
  <si>
    <t>* La production SER est exprimée en MWh et correspond soit à la production TOTALE SER (incl PV, biocarburant, biogass, % biomasse, SER air ambiant) soit à l'autoconsommation dans le cas ou la SER appartient à un tiers-investisseur.</t>
  </si>
  <si>
    <t>* L'énergie finale et les émissions doivent être exprimée en utilisant les facteurs de conversions calculé sur base des données de l'AWAC pour les combustibles commerciaux (onglet paramètre). Pour les autres combustibles, l'auditeur doit préciser les facteurs qu'il utilise en les enregistrant dans le tableau (onglet paramètre). Dans le cas des combustibles commerciaux, il est demandé d'utiliser la formule et de ne pas faire d'arrondis sur la valeur.</t>
  </si>
  <si>
    <t>* Les émissions "non- énergétique (i.e issues des procédés, fluides frigo,…) sont a compléter dans "Process".</t>
  </si>
  <si>
    <t>Onglet Usages</t>
  </si>
  <si>
    <t>*</t>
  </si>
  <si>
    <t>Onglet AA</t>
  </si>
  <si>
    <t>* Les unités exprimées sont pour l'énergie finale le MWhf et pour les émissions équivalentes CO2 les tonnes. Les gains en énergie sont distingués en électricité, combustible et SER. Les gains en émissions CO2 sont distingué en électricité, combustible et process.</t>
  </si>
  <si>
    <t>* Une piste  A ou B réalisée reste en A ou B</t>
  </si>
  <si>
    <t>* Compléter les colonnes AC, AD, AE, … en fonction du pourcentage d'execution de la piste pour l'année étudiée.</t>
  </si>
  <si>
    <t>* Ajouter les nouvelles pistes eventuelles.</t>
  </si>
  <si>
    <t>* Actualiser les valeur des pistes si nécessaires (attention les gains SER sont exprimés en valeur négative pour une augmentation de la consommation SER).</t>
  </si>
  <si>
    <t>Energie finale (MWh)</t>
  </si>
  <si>
    <t>Emissions CO2 (tCO2)</t>
  </si>
  <si>
    <t>Electricité achetée</t>
  </si>
  <si>
    <t>Combustible et chaleur fossile</t>
  </si>
  <si>
    <t>Process (émissions)</t>
  </si>
  <si>
    <t>Combustible et Elec SER (Autocons)</t>
  </si>
  <si>
    <t>Export (et réinjection SER)</t>
  </si>
  <si>
    <t>SER Prod</t>
  </si>
  <si>
    <t>Ajustement conjoncturel</t>
  </si>
  <si>
    <t>Ferme</t>
  </si>
  <si>
    <t>Ferme + cond</t>
  </si>
  <si>
    <t>Engageant</t>
  </si>
  <si>
    <t>Gain énergie (MWh)</t>
  </si>
  <si>
    <t>IEE</t>
  </si>
  <si>
    <t>þ</t>
  </si>
  <si>
    <t>Gain CO2 tot (tCO2)</t>
  </si>
  <si>
    <t>Gain CO2 énergie (tCO2)</t>
  </si>
  <si>
    <t>Gains Prod SER (MWh)</t>
  </si>
  <si>
    <t>ISER</t>
  </si>
  <si>
    <t>CS référence 
MWhf/Unité</t>
  </si>
  <si>
    <t>Facteurs d'influence</t>
  </si>
  <si>
    <t>CRE</t>
  </si>
  <si>
    <t>Réf</t>
  </si>
  <si>
    <t>Usage</t>
  </si>
  <si>
    <t>Description</t>
  </si>
  <si>
    <t>Unités</t>
  </si>
  <si>
    <t xml:space="preserve">  01</t>
  </si>
  <si>
    <t>Usage 1</t>
  </si>
  <si>
    <t>Description 1</t>
  </si>
  <si>
    <t xml:space="preserve">  02</t>
  </si>
  <si>
    <t>Usage 2</t>
  </si>
  <si>
    <t>Description 2</t>
  </si>
  <si>
    <t xml:space="preserve">  03</t>
  </si>
  <si>
    <t>Usage 3</t>
  </si>
  <si>
    <t>Description 3</t>
  </si>
  <si>
    <t xml:space="preserve">  04</t>
  </si>
  <si>
    <t>Usage 4</t>
  </si>
  <si>
    <t>Description 4</t>
  </si>
  <si>
    <t xml:space="preserve">  05</t>
  </si>
  <si>
    <t>Description 5</t>
  </si>
  <si>
    <t xml:space="preserve">  06</t>
  </si>
  <si>
    <t>Nouvel usage</t>
  </si>
  <si>
    <t>Description 6</t>
  </si>
  <si>
    <t xml:space="preserve">  07</t>
  </si>
  <si>
    <t>Description 7</t>
  </si>
  <si>
    <t xml:space="preserve">  08</t>
  </si>
  <si>
    <t>Description 8</t>
  </si>
  <si>
    <t xml:space="preserve">  09</t>
  </si>
  <si>
    <t>Description 9</t>
  </si>
  <si>
    <t xml:space="preserve">  10</t>
  </si>
  <si>
    <t>Description 10</t>
  </si>
  <si>
    <t xml:space="preserve">  11</t>
  </si>
  <si>
    <t>Description 11</t>
  </si>
  <si>
    <t xml:space="preserve">  12</t>
  </si>
  <si>
    <t>Description 12</t>
  </si>
  <si>
    <t xml:space="preserve">  13</t>
  </si>
  <si>
    <t>Description 13</t>
  </si>
  <si>
    <t xml:space="preserve">  14</t>
  </si>
  <si>
    <t>Description 14</t>
  </si>
  <si>
    <t xml:space="preserve">  15</t>
  </si>
  <si>
    <t>Description 15</t>
  </si>
  <si>
    <t xml:space="preserve">  16</t>
  </si>
  <si>
    <t>Description 16</t>
  </si>
  <si>
    <t xml:space="preserve">  17</t>
  </si>
  <si>
    <t>Description 17</t>
  </si>
  <si>
    <t xml:space="preserve">  18</t>
  </si>
  <si>
    <t>Description 18</t>
  </si>
  <si>
    <t xml:space="preserve">  19</t>
  </si>
  <si>
    <t>Description 19</t>
  </si>
  <si>
    <t xml:space="preserve">  20</t>
  </si>
  <si>
    <t>Description 20</t>
  </si>
  <si>
    <t xml:space="preserve">  21</t>
  </si>
  <si>
    <t>Description 21</t>
  </si>
  <si>
    <t xml:space="preserve">  22</t>
  </si>
  <si>
    <t>Description 22</t>
  </si>
  <si>
    <t xml:space="preserve">  23</t>
  </si>
  <si>
    <t>Description 23</t>
  </si>
  <si>
    <t xml:space="preserve">  24</t>
  </si>
  <si>
    <t>Description 24</t>
  </si>
  <si>
    <t xml:space="preserve">  25</t>
  </si>
  <si>
    <t>Description 25</t>
  </si>
  <si>
    <t xml:space="preserve">  26</t>
  </si>
  <si>
    <t>Description 26</t>
  </si>
  <si>
    <t xml:space="preserve">  27</t>
  </si>
  <si>
    <t>Description 27</t>
  </si>
  <si>
    <t xml:space="preserve">  28</t>
  </si>
  <si>
    <t>Description 28</t>
  </si>
  <si>
    <t xml:space="preserve">  29</t>
  </si>
  <si>
    <t>Description 29</t>
  </si>
  <si>
    <t xml:space="preserve">  30</t>
  </si>
  <si>
    <t>Description 30</t>
  </si>
  <si>
    <t xml:space="preserve">  31</t>
  </si>
  <si>
    <t>Description 31</t>
  </si>
  <si>
    <t xml:space="preserve">  32</t>
  </si>
  <si>
    <t>Description 32</t>
  </si>
  <si>
    <t xml:space="preserve">  33</t>
  </si>
  <si>
    <t>Description 33</t>
  </si>
  <si>
    <t xml:space="preserve">  34</t>
  </si>
  <si>
    <t>Description 34</t>
  </si>
  <si>
    <t xml:space="preserve">  35</t>
  </si>
  <si>
    <t>Description 35</t>
  </si>
  <si>
    <t xml:space="preserve">  36</t>
  </si>
  <si>
    <t>Description 36</t>
  </si>
  <si>
    <t xml:space="preserve">  37</t>
  </si>
  <si>
    <t>Description 37</t>
  </si>
  <si>
    <t xml:space="preserve">  38</t>
  </si>
  <si>
    <t>Description 38</t>
  </si>
  <si>
    <t xml:space="preserve">  39</t>
  </si>
  <si>
    <t>Description 39</t>
  </si>
  <si>
    <t xml:space="preserve">  40</t>
  </si>
  <si>
    <t>Description 40</t>
  </si>
  <si>
    <t xml:space="preserve">  41</t>
  </si>
  <si>
    <t>Description 41</t>
  </si>
  <si>
    <t xml:space="preserve">  42</t>
  </si>
  <si>
    <t>Description 42</t>
  </si>
  <si>
    <t xml:space="preserve">  43</t>
  </si>
  <si>
    <t>Description 43</t>
  </si>
  <si>
    <t xml:space="preserve">  44</t>
  </si>
  <si>
    <t>Description 44</t>
  </si>
  <si>
    <t xml:space="preserve">  45</t>
  </si>
  <si>
    <t>Description 45</t>
  </si>
  <si>
    <t xml:space="preserve">  46</t>
  </si>
  <si>
    <t>Description 46</t>
  </si>
  <si>
    <t xml:space="preserve">  47</t>
  </si>
  <si>
    <t>Description 47</t>
  </si>
  <si>
    <t xml:space="preserve">  48</t>
  </si>
  <si>
    <t>Description 48</t>
  </si>
  <si>
    <t xml:space="preserve">  49</t>
  </si>
  <si>
    <t>Description 49</t>
  </si>
  <si>
    <t xml:space="preserve">  50</t>
  </si>
  <si>
    <t>Description 50</t>
  </si>
  <si>
    <t>Actions d'amélioration</t>
  </si>
  <si>
    <t>économie</t>
  </si>
  <si>
    <t>Inclu aux objectifs</t>
  </si>
  <si>
    <t>Entité</t>
  </si>
  <si>
    <t>Communauté</t>
  </si>
  <si>
    <t>Ref</t>
  </si>
  <si>
    <t>Titre</t>
  </si>
  <si>
    <t>Catégories</t>
  </si>
  <si>
    <t>MWh élec</t>
  </si>
  <si>
    <t>MWh comb</t>
  </si>
  <si>
    <t>MWh SER autoconso</t>
  </si>
  <si>
    <t>MWh SER
Prod</t>
  </si>
  <si>
    <t>Total 
MWhf</t>
  </si>
  <si>
    <t>t CO2
 élec</t>
  </si>
  <si>
    <t>t CO2 
comb</t>
  </si>
  <si>
    <t>tCO2 
Energie</t>
  </si>
  <si>
    <t>tCO2 
process</t>
  </si>
  <si>
    <t>tCO2 
Total</t>
  </si>
  <si>
    <t>Gain €/an</t>
  </si>
  <si>
    <t>Gain IEE</t>
  </si>
  <si>
    <t>Gain SER</t>
  </si>
  <si>
    <t>Faisabilité</t>
  </si>
  <si>
    <t>Investissement €</t>
  </si>
  <si>
    <t>TRA (ans)</t>
  </si>
  <si>
    <t>TRI (%)</t>
  </si>
  <si>
    <t>ferme</t>
  </si>
  <si>
    <t>condit</t>
  </si>
  <si>
    <t>Jalon</t>
  </si>
  <si>
    <t>Progression tot</t>
  </si>
  <si>
    <t>Ferme + condi</t>
  </si>
  <si>
    <t>Comportement (Maintenance, Regulation, sensibilisation)</t>
  </si>
  <si>
    <t>Batiment (Eclairage, isolation, …)</t>
  </si>
  <si>
    <t>SER biomasse, biogaz, e-fuel, Cogen SER</t>
  </si>
  <si>
    <t>B</t>
  </si>
  <si>
    <t>SER PV, éolien, géothermie, solaire</t>
  </si>
  <si>
    <t>Récupération chaleur fatale</t>
  </si>
  <si>
    <t>Efficacité Energétique (moteur, rendement, isolation ...)</t>
  </si>
  <si>
    <t>R</t>
  </si>
  <si>
    <t>Calculs des indices</t>
  </si>
  <si>
    <t>CRA</t>
  </si>
  <si>
    <t>AEE</t>
  </si>
  <si>
    <t>CRA Ajustée</t>
  </si>
  <si>
    <t>IEE Ajusté</t>
  </si>
  <si>
    <t>Emissions réelles (Energie)</t>
  </si>
  <si>
    <t>ERA (Energie)</t>
  </si>
  <si>
    <t>ICO2</t>
  </si>
  <si>
    <t>ERA Ajusté</t>
  </si>
  <si>
    <t>ICO2 Ajusté</t>
  </si>
  <si>
    <t>Indices principaux</t>
  </si>
  <si>
    <t>IC énergie (kgCO2/MWh)</t>
  </si>
  <si>
    <t>Gain énergie finale (MWh)</t>
  </si>
  <si>
    <t>Gain émissions total (tCO2)</t>
  </si>
  <si>
    <t>Gain SER (MWh)</t>
  </si>
  <si>
    <t>IEE (%)</t>
  </si>
  <si>
    <t>AEE (%)</t>
  </si>
  <si>
    <t>iC (kg CO2/ MWh)</t>
  </si>
  <si>
    <t>iSER (%)</t>
  </si>
  <si>
    <t>AEEg</t>
  </si>
  <si>
    <t>Gain MWh</t>
  </si>
  <si>
    <t>Variation CRE réf - AA</t>
  </si>
  <si>
    <t>CRA-variation CRE/usage</t>
  </si>
  <si>
    <t>% usage</t>
  </si>
  <si>
    <t>Coefficients de transformation</t>
  </si>
  <si>
    <t>Catégories d'AA</t>
  </si>
  <si>
    <t>/https://awac.be/wp-content/uploads/2022/12/Fuel-Conversion-Factors_AwAC_2020.pdf</t>
  </si>
  <si>
    <t>*** à classer ***</t>
  </si>
  <si>
    <t>Vecteur</t>
  </si>
  <si>
    <t>Unité</t>
  </si>
  <si>
    <t>Energie finale MWhf/unité</t>
  </si>
  <si>
    <t>Emission 
[T CO2/unité]</t>
  </si>
  <si>
    <t>Ratio 
kgCO2/MWh</t>
  </si>
  <si>
    <t>CCS-CCU</t>
  </si>
  <si>
    <t>Electricité réseau</t>
  </si>
  <si>
    <t>MWh</t>
  </si>
  <si>
    <t>Electricité PV</t>
  </si>
  <si>
    <t>Economie circulaire</t>
  </si>
  <si>
    <t>Electricité éolien</t>
  </si>
  <si>
    <t>Gaz Naturel</t>
  </si>
  <si>
    <t>MWhs</t>
  </si>
  <si>
    <t>Fluide frigorigène</t>
  </si>
  <si>
    <t>m³</t>
  </si>
  <si>
    <t>Fuel Switch (Electrification, H2, …)</t>
  </si>
  <si>
    <t>Mazout</t>
  </si>
  <si>
    <t>litres</t>
  </si>
  <si>
    <t>Modal shift transport (Electrif, HVO, …)</t>
  </si>
  <si>
    <t>ORC</t>
  </si>
  <si>
    <t>Propane</t>
  </si>
  <si>
    <t>PPA</t>
  </si>
  <si>
    <t>Butane</t>
  </si>
  <si>
    <t>Procédé</t>
  </si>
  <si>
    <t>Bois (bûches)</t>
  </si>
  <si>
    <t>tonnes</t>
  </si>
  <si>
    <t>Bois (plaquettes)</t>
  </si>
  <si>
    <t>Réseau chaleur (externe)</t>
  </si>
  <si>
    <t>Essence</t>
  </si>
  <si>
    <t>Charbon</t>
  </si>
  <si>
    <t>LPG</t>
  </si>
  <si>
    <t>Vapeur (optimisation, desteaming,…)</t>
  </si>
  <si>
    <t>kg</t>
  </si>
  <si>
    <t>Bois (pellets)</t>
  </si>
  <si>
    <t>Liginite</t>
  </si>
  <si>
    <t>Anthracite</t>
  </si>
  <si>
    <t>PCI/PCS</t>
  </si>
  <si>
    <t>Gaz naturel</t>
  </si>
  <si>
    <t>Gaz de prétrole liquéfié (butane, propane, LPG, …)</t>
  </si>
  <si>
    <t>Gasoil (mazout)</t>
  </si>
  <si>
    <t>Bois</t>
  </si>
  <si>
    <t>Biomasse</t>
  </si>
  <si>
    <t>Electricité</t>
  </si>
  <si>
    <t>Chaleur</t>
  </si>
  <si>
    <t>AEE individuels</t>
  </si>
  <si>
    <t>AEE partiels</t>
  </si>
  <si>
    <t>Rappel des objectifs de l'AG</t>
  </si>
  <si>
    <t>ISER (%)</t>
  </si>
  <si>
    <t>IC Energie (kg CO2/MWh)</t>
  </si>
  <si>
    <t>IC Energie + Process (kg CO2/MWh)</t>
  </si>
  <si>
    <t>Progression réalisée au cours de l'année en %</t>
  </si>
  <si>
    <t>Communautés</t>
  </si>
  <si>
    <t>Non applicable</t>
  </si>
  <si>
    <t>Service Public de Wallonie</t>
  </si>
  <si>
    <t>Actions amélioration réalisées vs référence</t>
  </si>
  <si>
    <t>ES Spec.référence 
kg CO2/Unité</t>
  </si>
  <si>
    <t>CRE (MWh)</t>
  </si>
  <si>
    <t>Emissions Energie (Tonnes)</t>
  </si>
  <si>
    <t>Gain Energie en % par usage</t>
  </si>
  <si>
    <t>Investissements (€)</t>
  </si>
  <si>
    <t>IEE ajusté</t>
  </si>
  <si>
    <t>Détail ENERGIE</t>
  </si>
  <si>
    <t>Détail EMISSIONS</t>
  </si>
  <si>
    <t>Objectifs fermes</t>
  </si>
  <si>
    <t>Objectifs fermes + conditionnels</t>
  </si>
  <si>
    <t>Obj IEE ferme</t>
  </si>
  <si>
    <t>Obj IEE F+C</t>
  </si>
  <si>
    <t>IC Energie + Process F+C (kg CO2/MWh)</t>
  </si>
  <si>
    <t>IC Energie F+C (kg CO2/MWh)</t>
  </si>
  <si>
    <t>ISER F+C (%)</t>
  </si>
  <si>
    <t>Obj ISER ferme (%)</t>
  </si>
  <si>
    <t>Obj IC global (kg CO2/MWh)</t>
  </si>
  <si>
    <t>IC global (kg CO2/MWh)</t>
  </si>
  <si>
    <t>Obj IC Energie ferme (kg CO2/MWh)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</si>
</sst>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_ * #,##0.00_ ;_ * \-#,##0.00_ ;_ * &quot;-&quot;??_ ;_ @_ "/>
    <numFmt numFmtId="166" formatCode="#,##0\ &quot;€&quot;"/>
    <numFmt numFmtId="167" formatCode="0.000"/>
    <numFmt numFmtId="168" formatCode="#,##0.0"/>
    <numFmt numFmtId="169" formatCode="#,##0.000"/>
    <numFmt numFmtId="170" formatCode="0.00000"/>
    <numFmt numFmtId="171" formatCode="0.0"/>
  </numFmts>
  <fonts count="61" x14ac:knownFonts="1">
    <font>
      <sz val="11"/>
      <color theme="1"/>
      <name val="Aptos Narrow"/>
      <family val="2"/>
      <scheme val="minor"/>
    </font>
    <font>
      <sz val="11"/>
      <color theme="1"/>
      <name val="Aptos Narrow"/>
      <family val="2"/>
      <scheme val="minor"/>
    </font>
    <font>
      <sz val="10"/>
      <name val="Arial"/>
      <family val="2"/>
    </font>
    <font>
      <sz val="12"/>
      <name val="Times New Roman"/>
      <family val="1"/>
    </font>
    <font>
      <sz val="12"/>
      <color theme="0" tint="-4.9989318521683403E-2"/>
      <name val="Times New Roman"/>
      <family val="1"/>
    </font>
    <font>
      <b/>
      <sz val="20"/>
      <name val="Times New Roman"/>
      <family val="1"/>
    </font>
    <font>
      <sz val="10"/>
      <color theme="0" tint="-4.9989318521683403E-2"/>
      <name val="Times New Roman"/>
      <family val="1"/>
    </font>
    <font>
      <b/>
      <u/>
      <sz val="16"/>
      <name val="Arial"/>
      <family val="2"/>
    </font>
    <font>
      <b/>
      <sz val="18"/>
      <color theme="0" tint="-4.9989318521683403E-2"/>
      <name val="Times New Roman"/>
      <family val="1"/>
    </font>
    <font>
      <b/>
      <u/>
      <sz val="18"/>
      <color theme="0" tint="-4.9989318521683403E-2"/>
      <name val="Times New Roman"/>
      <family val="1"/>
    </font>
    <font>
      <sz val="16"/>
      <name val="Arial"/>
      <family val="2"/>
    </font>
    <font>
      <sz val="12"/>
      <name val="Arial"/>
      <family val="2"/>
    </font>
    <font>
      <sz val="11"/>
      <color theme="0" tint="-4.9989318521683403E-2"/>
      <name val="Times New Roman"/>
      <family val="1"/>
    </font>
    <font>
      <u/>
      <sz val="10"/>
      <color indexed="12"/>
      <name val="MS Sans Serif"/>
      <family val="2"/>
    </font>
    <font>
      <u/>
      <sz val="12"/>
      <color theme="10"/>
      <name val="Arial"/>
      <family val="2"/>
    </font>
    <font>
      <sz val="12"/>
      <color indexed="12"/>
      <name val="Arial"/>
      <family val="2"/>
    </font>
    <font>
      <sz val="10"/>
      <color theme="4" tint="-0.499984740745262"/>
      <name val="Arial"/>
      <family val="2"/>
    </font>
    <font>
      <u/>
      <sz val="10"/>
      <color indexed="12"/>
      <name val="Arial"/>
      <family val="2"/>
    </font>
    <font>
      <b/>
      <sz val="9"/>
      <color indexed="10"/>
      <name val="Arial"/>
      <family val="2"/>
    </font>
    <font>
      <sz val="22"/>
      <color theme="0"/>
      <name val="Aptos Narrow"/>
      <family val="2"/>
      <scheme val="minor"/>
    </font>
    <font>
      <b/>
      <sz val="12"/>
      <color theme="1"/>
      <name val="Aptos Narrow"/>
      <family val="2"/>
      <scheme val="minor"/>
    </font>
    <font>
      <b/>
      <sz val="11"/>
      <color rgb="FFFF0000"/>
      <name val="Aptos Narrow"/>
      <family val="2"/>
      <scheme val="minor"/>
    </font>
    <font>
      <b/>
      <sz val="11"/>
      <color theme="8" tint="0.79998168889431442"/>
      <name val="Arial"/>
      <family val="2"/>
    </font>
    <font>
      <sz val="11"/>
      <name val="Aptos Narrow"/>
      <family val="2"/>
      <scheme val="minor"/>
    </font>
    <font>
      <sz val="10"/>
      <color rgb="FF0000FF"/>
      <name val="Arial"/>
      <family val="2"/>
    </font>
    <font>
      <sz val="10"/>
      <color theme="1"/>
      <name val="Arial"/>
      <family val="2"/>
    </font>
    <font>
      <sz val="10"/>
      <color rgb="FFFF0000"/>
      <name val="Arial"/>
      <family val="2"/>
    </font>
    <font>
      <sz val="10"/>
      <name val="Times New Roman"/>
      <family val="1"/>
    </font>
    <font>
      <sz val="10"/>
      <color indexed="8"/>
      <name val="Arial"/>
      <family val="2"/>
    </font>
    <font>
      <sz val="10"/>
      <color rgb="FF0000FF"/>
      <name val="Times New Roman"/>
      <family val="1"/>
    </font>
    <font>
      <sz val="10"/>
      <color indexed="12"/>
      <name val="Times New Roman"/>
      <family val="1"/>
    </font>
    <font>
      <sz val="8"/>
      <name val="Aptos Narrow"/>
      <family val="2"/>
      <scheme val="minor"/>
    </font>
    <font>
      <sz val="10"/>
      <color indexed="8"/>
      <name val="Times New Roman"/>
      <family val="1"/>
    </font>
    <font>
      <sz val="11"/>
      <color theme="0"/>
      <name val="Aptos Narrow"/>
      <family val="2"/>
      <scheme val="minor"/>
    </font>
    <font>
      <b/>
      <sz val="11"/>
      <color rgb="FFFF0000"/>
      <name val="Arial"/>
      <family val="2"/>
    </font>
    <font>
      <sz val="16"/>
      <color theme="0"/>
      <name val="Aptos Narrow"/>
      <family val="2"/>
      <scheme val="minor"/>
    </font>
    <font>
      <sz val="10"/>
      <color theme="0"/>
      <name val="Times New Roman"/>
      <family val="1"/>
    </font>
    <font>
      <sz val="11"/>
      <color theme="1"/>
      <name val="Times New Roman"/>
      <family val="1"/>
    </font>
    <font>
      <sz val="11"/>
      <color theme="0"/>
      <name val="Times New Roman"/>
      <family val="1"/>
    </font>
    <font>
      <sz val="11"/>
      <name val="Times New Roman"/>
      <family val="1"/>
    </font>
    <font>
      <sz val="10"/>
      <color theme="1"/>
      <name val="Times New Roman"/>
      <family val="1"/>
    </font>
    <font>
      <sz val="12"/>
      <color theme="0"/>
      <name val="Arial"/>
      <family val="2"/>
    </font>
    <font>
      <sz val="12"/>
      <color theme="0"/>
      <name val="Times New Roman"/>
      <family val="1"/>
    </font>
    <font>
      <i/>
      <sz val="10"/>
      <name val="Times New Roman"/>
      <family val="1"/>
    </font>
    <font>
      <sz val="10"/>
      <name val="Wingdings"/>
      <charset val="2"/>
    </font>
    <font>
      <sz val="10"/>
      <color theme="0"/>
      <name val="Wingdings"/>
      <charset val="2"/>
    </font>
    <font>
      <b/>
      <sz val="11"/>
      <color theme="1"/>
      <name val="Aptos Narrow"/>
      <family val="2"/>
      <scheme val="minor"/>
    </font>
    <font>
      <u/>
      <sz val="11"/>
      <color theme="1"/>
      <name val="Aptos Narrow"/>
      <family val="2"/>
      <scheme val="minor"/>
    </font>
    <font>
      <b/>
      <sz val="10"/>
      <color theme="0"/>
      <name val="Arial Nova"/>
      <family val="2"/>
    </font>
    <font>
      <sz val="10"/>
      <color theme="0"/>
      <name val="Arial Nova"/>
      <family val="2"/>
    </font>
    <font>
      <sz val="10"/>
      <color rgb="FF0D505E"/>
      <name val="Arial Nova"/>
      <family val="2"/>
    </font>
    <font>
      <sz val="11"/>
      <color rgb="FF0D505E"/>
      <name val="Aptos Narrow"/>
      <family val="2"/>
      <scheme val="minor"/>
    </font>
    <font>
      <sz val="11"/>
      <color rgb="FFFF0000"/>
      <name val="Aptos Narrow"/>
      <family val="2"/>
      <scheme val="minor"/>
    </font>
    <font>
      <sz val="11"/>
      <color theme="0"/>
      <name val="Arial Nova"/>
      <family val="2"/>
    </font>
    <font>
      <sz val="16"/>
      <color rgb="FF0000FF"/>
      <name val="Arial"/>
      <family val="2"/>
    </font>
    <font>
      <sz val="14"/>
      <name val="Arial"/>
      <family val="2"/>
    </font>
    <font>
      <b/>
      <sz val="16"/>
      <name val="Arial"/>
      <family val="2"/>
    </font>
    <font>
      <b/>
      <sz val="16"/>
      <color rgb="FF0000FF"/>
      <name val="Arial"/>
      <family val="2"/>
    </font>
    <font>
      <b/>
      <sz val="16"/>
      <color theme="4" tint="-0.249977111117893"/>
      <name val="Arial"/>
      <family val="2"/>
    </font>
    <font>
      <b/>
      <sz val="16"/>
      <color indexed="10"/>
      <name val="Arial"/>
      <family val="2"/>
    </font>
    <font>
      <sz val="14"/>
      <color rgb="FF0000FF"/>
      <name val="Arial"/>
      <family val="2"/>
    </font>
  </fonts>
  <fills count="2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70C0"/>
        <bgColor indexed="64"/>
      </patternFill>
    </fill>
    <fill>
      <patternFill patternType="solid">
        <fgColor theme="8" tint="-0.249977111117893"/>
        <bgColor indexed="64"/>
      </patternFill>
    </fill>
    <fill>
      <patternFill patternType="solid">
        <fgColor rgb="FFFFFF99"/>
        <bgColor theme="4" tint="0.79998168889431442"/>
      </patternFill>
    </fill>
    <fill>
      <patternFill patternType="solid">
        <fgColor indexed="22"/>
        <bgColor indexed="64"/>
      </patternFill>
    </fill>
    <fill>
      <patternFill patternType="solid">
        <fgColor indexed="22"/>
        <bgColor indexed="0"/>
      </patternFill>
    </fill>
    <fill>
      <patternFill patternType="solid">
        <fgColor indexed="43"/>
        <bgColor indexed="64"/>
      </patternFill>
    </fill>
    <fill>
      <patternFill patternType="solid">
        <fgColor rgb="FFC0000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bgColor indexed="64"/>
      </patternFill>
    </fill>
    <fill>
      <patternFill patternType="solid">
        <fgColor theme="5" tint="0.59999389629810485"/>
        <bgColor indexed="64"/>
      </patternFill>
    </fill>
    <fill>
      <patternFill patternType="solid">
        <fgColor rgb="FFE2EAE6"/>
        <bgColor indexed="64"/>
      </patternFill>
    </fill>
    <fill>
      <patternFill patternType="solid">
        <fgColor rgb="FFFFFF99"/>
        <bgColor indexed="64"/>
      </patternFill>
    </fill>
    <fill>
      <patternFill patternType="solid">
        <fgColor theme="2"/>
        <bgColor indexed="64"/>
      </patternFill>
    </fill>
    <fill>
      <patternFill patternType="solid">
        <fgColor theme="0"/>
        <bgColor theme="4" tint="0.79998168889431442"/>
      </patternFill>
    </fill>
    <fill>
      <patternFill patternType="solid">
        <fgColor rgb="FFFFFF99"/>
        <bgColor indexed="0"/>
      </patternFill>
    </fill>
  </fills>
  <borders count="26">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thin">
        <color indexed="64"/>
      </left>
      <right/>
      <top/>
      <bottom style="thin">
        <color indexed="64"/>
      </bottom>
      <diagonal/>
    </border>
    <border>
      <left style="thin">
        <color indexed="64"/>
      </left>
      <right style="thin">
        <color theme="4" tint="0.39997558519241921"/>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s>
  <cellStyleXfs count="12">
    <xf numFmtId="0" fontId="0" fillId="0" borderId="0"/>
    <xf numFmtId="9" fontId="1" fillId="0" borderId="0" applyFont="0" applyFill="0" applyBorder="0" applyAlignment="0" applyProtection="0"/>
    <xf numFmtId="0" fontId="2" fillId="0" borderId="0"/>
    <xf numFmtId="0" fontId="13" fillId="0" borderId="0" applyNumberFormat="0" applyFill="0" applyBorder="0" applyAlignment="0" applyProtection="0"/>
    <xf numFmtId="165" fontId="1" fillId="0" borderId="0" applyFont="0" applyFill="0" applyBorder="0" applyAlignment="0" applyProtection="0"/>
    <xf numFmtId="0" fontId="28" fillId="0" borderId="0"/>
    <xf numFmtId="0" fontId="28" fillId="0" borderId="0"/>
    <xf numFmtId="0" fontId="3" fillId="0" borderId="0"/>
    <xf numFmtId="0" fontId="28" fillId="0" borderId="0"/>
    <xf numFmtId="9" fontId="3" fillId="0" borderId="0" applyFont="0" applyFill="0" applyBorder="0" applyAlignment="0" applyProtection="0"/>
    <xf numFmtId="0" fontId="28" fillId="0" borderId="0"/>
    <xf numFmtId="0" fontId="1" fillId="0" borderId="0"/>
  </cellStyleXfs>
  <cellXfs count="233">
    <xf numFmtId="0" fontId="0" fillId="0" borderId="0" xfId="0"/>
    <xf numFmtId="0" fontId="3" fillId="2" borderId="1" xfId="2" applyFont="1" applyFill="1" applyBorder="1"/>
    <xf numFmtId="0" fontId="3" fillId="2" borderId="0" xfId="2" applyFont="1" applyFill="1"/>
    <xf numFmtId="0" fontId="4" fillId="2" borderId="0" xfId="2" applyFont="1" applyFill="1"/>
    <xf numFmtId="0" fontId="3" fillId="2" borderId="2" xfId="2" applyFont="1" applyFill="1" applyBorder="1"/>
    <xf numFmtId="0" fontId="5" fillId="2" borderId="3" xfId="2" applyFont="1" applyFill="1" applyBorder="1"/>
    <xf numFmtId="0" fontId="3" fillId="2" borderId="4" xfId="2" applyFont="1" applyFill="1" applyBorder="1"/>
    <xf numFmtId="0" fontId="6" fillId="2" borderId="0" xfId="2" applyFont="1" applyFill="1"/>
    <xf numFmtId="0" fontId="3" fillId="2" borderId="5" xfId="2" applyFont="1" applyFill="1" applyBorder="1" applyAlignment="1">
      <alignment horizontal="center"/>
    </xf>
    <xf numFmtId="0" fontId="3" fillId="2" borderId="6" xfId="2" applyFont="1" applyFill="1" applyBorder="1" applyAlignment="1">
      <alignment horizontal="center"/>
    </xf>
    <xf numFmtId="0" fontId="8" fillId="2" borderId="0" xfId="2" applyFont="1" applyFill="1" applyAlignment="1">
      <alignment horizontal="center"/>
    </xf>
    <xf numFmtId="0" fontId="3" fillId="2" borderId="5" xfId="2" applyFont="1" applyFill="1" applyBorder="1"/>
    <xf numFmtId="0" fontId="3" fillId="2" borderId="6" xfId="2" applyFont="1" applyFill="1" applyBorder="1"/>
    <xf numFmtId="0" fontId="9" fillId="2" borderId="0" xfId="2" applyFont="1" applyFill="1" applyAlignment="1">
      <alignment horizontal="center"/>
    </xf>
    <xf numFmtId="0" fontId="10" fillId="2" borderId="0" xfId="2" applyFont="1" applyFill="1" applyAlignment="1">
      <alignment horizontal="center"/>
    </xf>
    <xf numFmtId="0" fontId="11" fillId="2" borderId="5" xfId="2" applyFont="1" applyFill="1" applyBorder="1"/>
    <xf numFmtId="0" fontId="11" fillId="2" borderId="6" xfId="2" applyFont="1" applyFill="1" applyBorder="1"/>
    <xf numFmtId="0" fontId="12" fillId="2" borderId="0" xfId="2" applyFont="1" applyFill="1" applyAlignment="1">
      <alignment horizontal="justify"/>
    </xf>
    <xf numFmtId="0" fontId="11" fillId="2" borderId="0" xfId="2" applyFont="1" applyFill="1"/>
    <xf numFmtId="0" fontId="12" fillId="2" borderId="0" xfId="2" applyFont="1" applyFill="1"/>
    <xf numFmtId="0" fontId="11" fillId="3" borderId="5" xfId="2" applyFont="1" applyFill="1" applyBorder="1" applyAlignment="1">
      <alignment horizontal="left" indent="3"/>
    </xf>
    <xf numFmtId="0" fontId="11" fillId="3" borderId="0" xfId="2" applyFont="1" applyFill="1" applyAlignment="1">
      <alignment horizontal="left" indent="1"/>
    </xf>
    <xf numFmtId="0" fontId="11" fillId="3" borderId="0" xfId="2" applyFont="1" applyFill="1"/>
    <xf numFmtId="0" fontId="11" fillId="3" borderId="6" xfId="2" applyFont="1" applyFill="1" applyBorder="1"/>
    <xf numFmtId="0" fontId="14" fillId="3" borderId="5" xfId="3" applyFont="1" applyFill="1" applyBorder="1" applyAlignment="1">
      <alignment horizontal="left" indent="3"/>
    </xf>
    <xf numFmtId="0" fontId="15" fillId="3" borderId="0" xfId="2" applyFont="1" applyFill="1" applyAlignment="1">
      <alignment horizontal="left"/>
    </xf>
    <xf numFmtId="0" fontId="11" fillId="2" borderId="7" xfId="2" applyFont="1" applyFill="1" applyBorder="1"/>
    <xf numFmtId="0" fontId="11" fillId="2" borderId="1" xfId="2" applyFont="1" applyFill="1" applyBorder="1"/>
    <xf numFmtId="0" fontId="11" fillId="2" borderId="8" xfId="2" applyFont="1" applyFill="1" applyBorder="1"/>
    <xf numFmtId="0" fontId="19" fillId="0" borderId="0" xfId="0" applyFont="1" applyAlignment="1">
      <alignment horizontal="center" vertical="center"/>
    </xf>
    <xf numFmtId="0" fontId="0" fillId="0" borderId="0" xfId="0" applyAlignment="1">
      <alignment horizontal="center"/>
    </xf>
    <xf numFmtId="0" fontId="20" fillId="0" borderId="0" xfId="0" applyFont="1"/>
    <xf numFmtId="3" fontId="2" fillId="0" borderId="0" xfId="1" applyNumberFormat="1" applyFont="1" applyAlignment="1">
      <alignment horizontal="center" vertical="center" wrapText="1"/>
    </xf>
    <xf numFmtId="3" fontId="2" fillId="0" borderId="0" xfId="1" applyNumberFormat="1" applyFont="1" applyFill="1" applyBorder="1" applyAlignment="1">
      <alignment horizontal="center" vertical="center" wrapText="1"/>
    </xf>
    <xf numFmtId="3" fontId="21" fillId="0" borderId="0" xfId="0" applyNumberFormat="1" applyFont="1" applyAlignment="1">
      <alignment horizontal="center"/>
    </xf>
    <xf numFmtId="1" fontId="0" fillId="0" borderId="0" xfId="0" applyNumberFormat="1" applyAlignment="1">
      <alignment horizontal="center"/>
    </xf>
    <xf numFmtId="0" fontId="22" fillId="5" borderId="10" xfId="0" applyFont="1" applyFill="1" applyBorder="1" applyAlignment="1">
      <alignment horizontal="center" vertical="center"/>
    </xf>
    <xf numFmtId="0" fontId="22" fillId="5" borderId="10" xfId="0" applyFont="1" applyFill="1" applyBorder="1" applyAlignment="1">
      <alignment horizontal="center" vertical="center" wrapText="1"/>
    </xf>
    <xf numFmtId="0" fontId="22" fillId="5" borderId="11" xfId="0" applyFont="1" applyFill="1" applyBorder="1" applyAlignment="1">
      <alignment horizontal="center" vertical="center"/>
    </xf>
    <xf numFmtId="0" fontId="22" fillId="5" borderId="11" xfId="0" applyFont="1" applyFill="1" applyBorder="1" applyAlignment="1">
      <alignment horizontal="center" vertical="center" wrapText="1"/>
    </xf>
    <xf numFmtId="0" fontId="22" fillId="5" borderId="12" xfId="0" applyFont="1" applyFill="1" applyBorder="1" applyAlignment="1">
      <alignment horizontal="center" vertical="center" wrapText="1"/>
    </xf>
    <xf numFmtId="0" fontId="22" fillId="5" borderId="1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 xfId="0" applyFont="1" applyFill="1" applyBorder="1" applyAlignment="1">
      <alignment horizontal="center" vertical="center" wrapText="1"/>
    </xf>
    <xf numFmtId="164" fontId="23" fillId="0" borderId="10" xfId="1" applyNumberFormat="1" applyFont="1" applyBorder="1" applyAlignment="1">
      <alignment horizontal="center"/>
    </xf>
    <xf numFmtId="3" fontId="2" fillId="0" borderId="10" xfId="1" applyNumberFormat="1" applyFont="1" applyBorder="1" applyAlignment="1">
      <alignment horizontal="center" vertical="center" wrapText="1"/>
    </xf>
    <xf numFmtId="0" fontId="24" fillId="6" borderId="10" xfId="0" applyFont="1" applyFill="1" applyBorder="1" applyAlignment="1">
      <alignment horizontal="left" vertical="center" wrapText="1"/>
    </xf>
    <xf numFmtId="3" fontId="24" fillId="6" borderId="10" xfId="0" applyNumberFormat="1" applyFont="1" applyFill="1" applyBorder="1" applyAlignment="1">
      <alignment horizontal="center" vertical="center" wrapText="1"/>
    </xf>
    <xf numFmtId="1" fontId="2" fillId="0" borderId="10" xfId="1" applyNumberFormat="1" applyFont="1" applyBorder="1" applyAlignment="1">
      <alignment horizontal="center" vertical="center" wrapText="1"/>
    </xf>
    <xf numFmtId="166" fontId="24" fillId="6" borderId="10" xfId="4" applyNumberFormat="1" applyFont="1" applyFill="1" applyBorder="1" applyAlignment="1">
      <alignment horizontal="center" vertical="center" wrapText="1"/>
    </xf>
    <xf numFmtId="164" fontId="2" fillId="0" borderId="10" xfId="1" applyNumberFormat="1" applyFont="1" applyBorder="1" applyAlignment="1">
      <alignment horizontal="center" vertical="center" wrapText="1"/>
    </xf>
    <xf numFmtId="0" fontId="24" fillId="6" borderId="10" xfId="0" applyFont="1" applyFill="1" applyBorder="1" applyAlignment="1">
      <alignment horizontal="center" vertical="center" wrapText="1"/>
    </xf>
    <xf numFmtId="164" fontId="24" fillId="6" borderId="10" xfId="1" applyNumberFormat="1" applyFont="1" applyFill="1" applyBorder="1" applyAlignment="1">
      <alignment horizontal="center" vertical="center" wrapText="1"/>
    </xf>
    <xf numFmtId="1" fontId="24" fillId="6" borderId="10" xfId="0" applyNumberFormat="1" applyFont="1" applyFill="1" applyBorder="1" applyAlignment="1">
      <alignment horizontal="center" vertical="center" wrapText="1"/>
    </xf>
    <xf numFmtId="1" fontId="2" fillId="0" borderId="10" xfId="0" applyNumberFormat="1" applyFont="1" applyBorder="1" applyAlignment="1">
      <alignment horizontal="center" vertical="center" wrapText="1"/>
    </xf>
    <xf numFmtId="3" fontId="0" fillId="0" borderId="0" xfId="0" applyNumberFormat="1"/>
    <xf numFmtId="0" fontId="27" fillId="8" borderId="10" xfId="5" applyFont="1" applyFill="1" applyBorder="1" applyAlignment="1">
      <alignment horizontal="center"/>
    </xf>
    <xf numFmtId="3" fontId="27" fillId="0" borderId="0" xfId="6" applyNumberFormat="1" applyFont="1" applyAlignment="1">
      <alignment horizontal="center" wrapText="1"/>
    </xf>
    <xf numFmtId="3" fontId="27" fillId="0" borderId="11" xfId="6" applyNumberFormat="1" applyFont="1" applyBorder="1" applyAlignment="1">
      <alignment horizontal="center" wrapText="1"/>
    </xf>
    <xf numFmtId="0" fontId="27" fillId="0" borderId="0" xfId="7" applyFont="1"/>
    <xf numFmtId="0" fontId="27" fillId="0" borderId="0" xfId="7" applyFont="1" applyAlignment="1">
      <alignment horizontal="center"/>
    </xf>
    <xf numFmtId="0" fontId="27" fillId="0" borderId="0" xfId="7" applyFont="1" applyAlignment="1">
      <alignment horizontal="right"/>
    </xf>
    <xf numFmtId="0" fontId="27" fillId="7" borderId="10" xfId="7" applyFont="1" applyFill="1" applyBorder="1"/>
    <xf numFmtId="0" fontId="27" fillId="7" borderId="10" xfId="7" applyFont="1" applyFill="1" applyBorder="1" applyAlignment="1">
      <alignment horizontal="center"/>
    </xf>
    <xf numFmtId="3" fontId="29" fillId="9" borderId="10" xfId="7" applyNumberFormat="1" applyFont="1" applyFill="1" applyBorder="1" applyAlignment="1">
      <alignment horizontal="center"/>
    </xf>
    <xf numFmtId="3" fontId="27" fillId="0" borderId="0" xfId="9" applyNumberFormat="1" applyFont="1" applyAlignment="1">
      <alignment horizontal="center"/>
    </xf>
    <xf numFmtId="9" fontId="27" fillId="0" borderId="0" xfId="9" applyFont="1"/>
    <xf numFmtId="9" fontId="27" fillId="0" borderId="0" xfId="9" applyFont="1" applyAlignment="1">
      <alignment horizontal="center"/>
    </xf>
    <xf numFmtId="3" fontId="27" fillId="0" borderId="0" xfId="7" applyNumberFormat="1" applyFont="1" applyAlignment="1">
      <alignment horizontal="center"/>
    </xf>
    <xf numFmtId="3" fontId="27" fillId="0" borderId="10" xfId="7" applyNumberFormat="1" applyFont="1" applyBorder="1" applyAlignment="1">
      <alignment horizontal="center"/>
    </xf>
    <xf numFmtId="164" fontId="27" fillId="0" borderId="0" xfId="9" applyNumberFormat="1" applyFont="1" applyFill="1" applyBorder="1" applyAlignment="1">
      <alignment horizontal="center"/>
    </xf>
    <xf numFmtId="164" fontId="27" fillId="0" borderId="0" xfId="7" applyNumberFormat="1" applyFont="1"/>
    <xf numFmtId="0" fontId="32" fillId="8" borderId="10" xfId="10" applyFont="1" applyFill="1" applyBorder="1" applyAlignment="1">
      <alignment horizontal="center"/>
    </xf>
    <xf numFmtId="168" fontId="27" fillId="0" borderId="0" xfId="6" applyNumberFormat="1" applyFont="1" applyAlignment="1">
      <alignment horizontal="center" wrapText="1"/>
    </xf>
    <xf numFmtId="164" fontId="29" fillId="0" borderId="0" xfId="9" applyNumberFormat="1" applyFont="1" applyFill="1" applyBorder="1" applyAlignment="1">
      <alignment horizontal="center"/>
    </xf>
    <xf numFmtId="0" fontId="27" fillId="0" borderId="0" xfId="5" applyFont="1" applyAlignment="1">
      <alignment horizontal="center"/>
    </xf>
    <xf numFmtId="0" fontId="27" fillId="0" borderId="17" xfId="5" applyFont="1" applyBorder="1" applyAlignment="1">
      <alignment horizontal="center"/>
    </xf>
    <xf numFmtId="168" fontId="29" fillId="0" borderId="17" xfId="7" applyNumberFormat="1" applyFont="1" applyBorder="1" applyAlignment="1">
      <alignment horizontal="center"/>
    </xf>
    <xf numFmtId="0" fontId="27" fillId="7" borderId="10" xfId="7" applyFont="1" applyFill="1" applyBorder="1" applyAlignment="1">
      <alignment horizontal="left" indent="1"/>
    </xf>
    <xf numFmtId="169" fontId="27" fillId="0" borderId="10" xfId="6" applyNumberFormat="1" applyFont="1" applyBorder="1" applyAlignment="1">
      <alignment horizontal="center" wrapText="1"/>
    </xf>
    <xf numFmtId="169" fontId="29" fillId="9" borderId="10" xfId="7" applyNumberFormat="1" applyFont="1" applyFill="1" applyBorder="1" applyAlignment="1">
      <alignment horizontal="center"/>
    </xf>
    <xf numFmtId="3" fontId="27" fillId="0" borderId="0" xfId="7" applyNumberFormat="1" applyFont="1"/>
    <xf numFmtId="164" fontId="27" fillId="0" borderId="10" xfId="1" applyNumberFormat="1" applyFont="1" applyBorder="1" applyAlignment="1">
      <alignment horizontal="center"/>
    </xf>
    <xf numFmtId="3" fontId="29" fillId="0" borderId="0" xfId="7" applyNumberFormat="1" applyFont="1" applyAlignment="1">
      <alignment horizontal="center"/>
    </xf>
    <xf numFmtId="168" fontId="29" fillId="9" borderId="10" xfId="7" applyNumberFormat="1" applyFont="1" applyFill="1" applyBorder="1" applyAlignment="1">
      <alignment horizontal="left" indent="1"/>
    </xf>
    <xf numFmtId="3" fontId="29" fillId="13" borderId="10" xfId="7" applyNumberFormat="1" applyFont="1" applyFill="1" applyBorder="1" applyAlignment="1">
      <alignment horizontal="center"/>
    </xf>
    <xf numFmtId="0" fontId="32" fillId="8" borderId="10" xfId="10" applyFont="1" applyFill="1" applyBorder="1" applyAlignment="1">
      <alignment horizontal="left" indent="1"/>
    </xf>
    <xf numFmtId="0" fontId="34" fillId="5" borderId="10" xfId="0" applyFont="1" applyFill="1" applyBorder="1" applyAlignment="1">
      <alignment horizontal="center" vertical="center"/>
    </xf>
    <xf numFmtId="3" fontId="26" fillId="0" borderId="10" xfId="1" applyNumberFormat="1" applyFont="1" applyBorder="1" applyAlignment="1">
      <alignment horizontal="center" vertical="center" wrapText="1"/>
    </xf>
    <xf numFmtId="9" fontId="29" fillId="9" borderId="10" xfId="1" applyFont="1" applyFill="1" applyBorder="1" applyAlignment="1">
      <alignment horizontal="center"/>
    </xf>
    <xf numFmtId="0" fontId="33" fillId="4" borderId="0" xfId="0" applyFont="1" applyFill="1"/>
    <xf numFmtId="0" fontId="35" fillId="4" borderId="0" xfId="0" applyFont="1" applyFill="1"/>
    <xf numFmtId="4" fontId="27" fillId="0" borderId="0" xfId="6" applyNumberFormat="1" applyFont="1" applyAlignment="1">
      <alignment horizontal="center" wrapText="1"/>
    </xf>
    <xf numFmtId="9" fontId="24" fillId="6" borderId="10" xfId="1" applyFont="1" applyFill="1" applyBorder="1" applyAlignment="1">
      <alignment horizontal="center" vertical="center" wrapText="1"/>
    </xf>
    <xf numFmtId="0" fontId="27" fillId="11" borderId="10" xfId="10" applyFont="1" applyFill="1" applyBorder="1" applyAlignment="1">
      <alignment horizontal="left" wrapText="1" indent="1"/>
    </xf>
    <xf numFmtId="0" fontId="27" fillId="0" borderId="0" xfId="7" applyFont="1" applyAlignment="1">
      <alignment vertical="center"/>
    </xf>
    <xf numFmtId="0" fontId="27" fillId="0" borderId="0" xfId="7" applyFont="1" applyAlignment="1">
      <alignment horizontal="right" vertical="center"/>
    </xf>
    <xf numFmtId="0" fontId="27" fillId="0" borderId="0" xfId="5" applyFont="1" applyAlignment="1">
      <alignment horizontal="center" vertical="center"/>
    </xf>
    <xf numFmtId="0" fontId="30" fillId="0" borderId="0" xfId="8" applyFont="1" applyAlignment="1">
      <alignment horizontal="center" vertical="center" wrapText="1"/>
    </xf>
    <xf numFmtId="0" fontId="36" fillId="4" borderId="10" xfId="7" applyFont="1" applyFill="1" applyBorder="1" applyAlignment="1">
      <alignment horizontal="center"/>
    </xf>
    <xf numFmtId="0" fontId="36" fillId="10" borderId="10" xfId="7" applyFont="1" applyFill="1" applyBorder="1" applyAlignment="1">
      <alignment horizontal="center"/>
    </xf>
    <xf numFmtId="0" fontId="37" fillId="0" borderId="0" xfId="0" applyFont="1"/>
    <xf numFmtId="0" fontId="36" fillId="4" borderId="10" xfId="7" applyFont="1" applyFill="1" applyBorder="1" applyAlignment="1">
      <alignment horizontal="left" indent="1"/>
    </xf>
    <xf numFmtId="0" fontId="27" fillId="0" borderId="0" xfId="7" applyFont="1" applyAlignment="1">
      <alignment horizontal="left" indent="1"/>
    </xf>
    <xf numFmtId="0" fontId="36" fillId="10" borderId="10" xfId="7" applyFont="1" applyFill="1" applyBorder="1" applyAlignment="1">
      <alignment horizontal="left" indent="1"/>
    </xf>
    <xf numFmtId="0" fontId="27" fillId="11" borderId="10" xfId="7" applyFont="1" applyFill="1" applyBorder="1" applyAlignment="1">
      <alignment horizontal="left" indent="1"/>
    </xf>
    <xf numFmtId="0" fontId="27" fillId="11" borderId="10" xfId="7" applyFont="1" applyFill="1" applyBorder="1" applyAlignment="1">
      <alignment horizontal="center"/>
    </xf>
    <xf numFmtId="0" fontId="38" fillId="4" borderId="10" xfId="7" applyFont="1" applyFill="1" applyBorder="1" applyAlignment="1">
      <alignment horizontal="left" indent="1"/>
    </xf>
    <xf numFmtId="0" fontId="39" fillId="11" borderId="10" xfId="7" applyFont="1" applyFill="1" applyBorder="1" applyAlignment="1">
      <alignment horizontal="left" indent="1"/>
    </xf>
    <xf numFmtId="0" fontId="37" fillId="13" borderId="13" xfId="0" applyFont="1" applyFill="1" applyBorder="1"/>
    <xf numFmtId="1" fontId="27" fillId="0" borderId="10" xfId="7" applyNumberFormat="1" applyFont="1" applyBorder="1" applyAlignment="1">
      <alignment horizontal="center"/>
    </xf>
    <xf numFmtId="0" fontId="19" fillId="0" borderId="0" xfId="0" applyFont="1" applyAlignment="1">
      <alignment horizontal="left" vertical="center"/>
    </xf>
    <xf numFmtId="164" fontId="27" fillId="0" borderId="10" xfId="1" applyNumberFormat="1" applyFont="1" applyBorder="1" applyAlignment="1">
      <alignment horizontal="center" wrapText="1"/>
    </xf>
    <xf numFmtId="0" fontId="36" fillId="14" borderId="24" xfId="0" applyFont="1" applyFill="1" applyBorder="1" applyAlignment="1">
      <alignment horizontal="center"/>
    </xf>
    <xf numFmtId="0" fontId="41" fillId="2" borderId="0" xfId="2" applyFont="1" applyFill="1"/>
    <xf numFmtId="0" fontId="42" fillId="2" borderId="0" xfId="2" applyFont="1" applyFill="1"/>
    <xf numFmtId="0" fontId="43" fillId="0" borderId="10" xfId="10" applyFont="1" applyBorder="1" applyAlignment="1">
      <alignment horizontal="left" vertical="center" wrapText="1" indent="2"/>
    </xf>
    <xf numFmtId="0" fontId="43" fillId="0" borderId="10" xfId="10" applyFont="1" applyBorder="1" applyAlignment="1">
      <alignment horizontal="left" wrapText="1" indent="2"/>
    </xf>
    <xf numFmtId="0" fontId="45" fillId="0" borderId="0" xfId="7" applyFont="1"/>
    <xf numFmtId="0" fontId="27" fillId="15" borderId="10" xfId="10" applyFont="1" applyFill="1" applyBorder="1" applyAlignment="1">
      <alignment horizontal="left" wrapText="1" indent="1"/>
    </xf>
    <xf numFmtId="0" fontId="27" fillId="15" borderId="10" xfId="10" applyFont="1" applyFill="1" applyBorder="1" applyAlignment="1">
      <alignment horizontal="left" vertical="center" wrapText="1" indent="1"/>
    </xf>
    <xf numFmtId="0" fontId="27" fillId="15" borderId="10" xfId="7" applyFont="1" applyFill="1" applyBorder="1" applyAlignment="1">
      <alignment horizontal="center" vertical="center"/>
    </xf>
    <xf numFmtId="0" fontId="27" fillId="15" borderId="10" xfId="7" applyFont="1" applyFill="1" applyBorder="1" applyAlignment="1">
      <alignment horizontal="center" vertical="center" wrapText="1"/>
    </xf>
    <xf numFmtId="0" fontId="27" fillId="15" borderId="20" xfId="7" applyFont="1" applyFill="1" applyBorder="1" applyAlignment="1">
      <alignment horizontal="center" vertical="center" wrapText="1"/>
    </xf>
    <xf numFmtId="164" fontId="25" fillId="3" borderId="10" xfId="0" applyNumberFormat="1" applyFont="1" applyFill="1" applyBorder="1" applyAlignment="1">
      <alignment horizontal="center" vertical="center" wrapText="1"/>
    </xf>
    <xf numFmtId="0" fontId="46" fillId="0" borderId="0" xfId="0" applyFont="1"/>
    <xf numFmtId="0" fontId="47" fillId="0" borderId="0" xfId="0" applyFont="1"/>
    <xf numFmtId="0" fontId="0" fillId="0" borderId="0" xfId="0" applyAlignment="1">
      <alignment horizontal="center" vertical="center"/>
    </xf>
    <xf numFmtId="0" fontId="50" fillId="16" borderId="10" xfId="0" applyFont="1" applyFill="1" applyBorder="1" applyAlignment="1">
      <alignment horizontal="center" vertical="center" wrapText="1"/>
    </xf>
    <xf numFmtId="0" fontId="51" fillId="0" borderId="10" xfId="0" applyFont="1" applyBorder="1" applyAlignment="1">
      <alignment horizontal="center" vertical="center"/>
    </xf>
    <xf numFmtId="170" fontId="0" fillId="0" borderId="10" xfId="0" applyNumberFormat="1" applyBorder="1" applyAlignment="1">
      <alignment horizontal="center" vertical="center"/>
    </xf>
    <xf numFmtId="0" fontId="50" fillId="16" borderId="20" xfId="0" applyFont="1" applyFill="1" applyBorder="1" applyAlignment="1">
      <alignment horizontal="center" vertical="center" wrapText="1"/>
    </xf>
    <xf numFmtId="167" fontId="0" fillId="0" borderId="0" xfId="0" applyNumberFormat="1"/>
    <xf numFmtId="0" fontId="46" fillId="0" borderId="0" xfId="11" applyFont="1"/>
    <xf numFmtId="0" fontId="0" fillId="0" borderId="0" xfId="0" applyAlignment="1">
      <alignment horizontal="left"/>
    </xf>
    <xf numFmtId="0" fontId="0" fillId="0" borderId="0" xfId="11" applyFont="1"/>
    <xf numFmtId="0" fontId="1" fillId="0" borderId="0" xfId="11"/>
    <xf numFmtId="0" fontId="38" fillId="14" borderId="24" xfId="0" applyFont="1" applyFill="1" applyBorder="1" applyAlignment="1">
      <alignment horizontal="left" indent="1"/>
    </xf>
    <xf numFmtId="164" fontId="40" fillId="0" borderId="24" xfId="1" applyNumberFormat="1" applyFont="1" applyBorder="1" applyAlignment="1">
      <alignment horizontal="center"/>
    </xf>
    <xf numFmtId="1" fontId="40" fillId="0" borderId="24" xfId="0" applyNumberFormat="1" applyFont="1" applyBorder="1" applyAlignment="1">
      <alignment horizontal="center"/>
    </xf>
    <xf numFmtId="0" fontId="23" fillId="0" borderId="10" xfId="0" applyFont="1" applyBorder="1" applyAlignment="1">
      <alignment horizontal="left" indent="1"/>
    </xf>
    <xf numFmtId="0" fontId="48" fillId="0" borderId="0" xfId="0" applyFont="1" applyAlignment="1">
      <alignment vertical="center"/>
    </xf>
    <xf numFmtId="171" fontId="0" fillId="0" borderId="10" xfId="0" applyNumberFormat="1" applyBorder="1" applyAlignment="1">
      <alignment horizontal="center" vertical="center"/>
    </xf>
    <xf numFmtId="0" fontId="53" fillId="4" borderId="0" xfId="0" applyFont="1" applyFill="1" applyAlignment="1">
      <alignment horizontal="left" vertical="center" indent="1"/>
    </xf>
    <xf numFmtId="0" fontId="49" fillId="4" borderId="10" xfId="0" applyFont="1" applyFill="1" applyBorder="1" applyAlignment="1">
      <alignment horizontal="center" vertical="center"/>
    </xf>
    <xf numFmtId="0" fontId="49" fillId="4" borderId="10" xfId="0" applyFont="1" applyFill="1" applyBorder="1" applyAlignment="1">
      <alignment horizontal="center" vertical="center" wrapText="1"/>
    </xf>
    <xf numFmtId="0" fontId="49" fillId="4" borderId="0" xfId="0" applyFont="1" applyFill="1" applyAlignment="1">
      <alignment horizontal="center" vertical="center" wrapText="1"/>
    </xf>
    <xf numFmtId="0" fontId="38" fillId="14" borderId="24" xfId="0" applyFont="1" applyFill="1" applyBorder="1" applyAlignment="1">
      <alignment horizontal="left" wrapText="1" indent="1"/>
    </xf>
    <xf numFmtId="0" fontId="37" fillId="13" borderId="21" xfId="0" applyFont="1" applyFill="1" applyBorder="1" applyAlignment="1">
      <alignment horizontal="center" vertical="center" wrapText="1"/>
    </xf>
    <xf numFmtId="0" fontId="37" fillId="13" borderId="22" xfId="0" applyFont="1" applyFill="1" applyBorder="1" applyAlignment="1">
      <alignment horizontal="center" vertical="center"/>
    </xf>
    <xf numFmtId="0" fontId="37" fillId="13" borderId="18" xfId="0" applyFont="1" applyFill="1" applyBorder="1" applyAlignment="1">
      <alignment horizontal="center" vertical="center"/>
    </xf>
    <xf numFmtId="0" fontId="37" fillId="13" borderId="23" xfId="0" applyFont="1" applyFill="1" applyBorder="1" applyAlignment="1">
      <alignment horizontal="center" vertical="center"/>
    </xf>
    <xf numFmtId="3" fontId="37" fillId="0" borderId="11" xfId="0" applyNumberFormat="1" applyFont="1" applyBorder="1" applyAlignment="1">
      <alignment horizontal="center" vertical="center"/>
    </xf>
    <xf numFmtId="3" fontId="37" fillId="13" borderId="18" xfId="0" applyNumberFormat="1" applyFont="1" applyFill="1" applyBorder="1" applyAlignment="1">
      <alignment horizontal="center" vertical="center"/>
    </xf>
    <xf numFmtId="0" fontId="26" fillId="6" borderId="10" xfId="0" applyFont="1" applyFill="1" applyBorder="1" applyAlignment="1">
      <alignment horizontal="left" vertical="center" wrapText="1"/>
    </xf>
    <xf numFmtId="3" fontId="26" fillId="6" borderId="10" xfId="0" applyNumberFormat="1" applyFont="1" applyFill="1" applyBorder="1" applyAlignment="1">
      <alignment horizontal="center" vertical="center" wrapText="1"/>
    </xf>
    <xf numFmtId="166" fontId="26" fillId="6" borderId="10" xfId="4" applyNumberFormat="1" applyFont="1" applyFill="1" applyBorder="1" applyAlignment="1">
      <alignment horizontal="center" vertical="center" wrapText="1"/>
    </xf>
    <xf numFmtId="164" fontId="26" fillId="6" borderId="10" xfId="1" applyNumberFormat="1" applyFont="1" applyFill="1" applyBorder="1" applyAlignment="1">
      <alignment horizontal="center" vertical="center" wrapText="1"/>
    </xf>
    <xf numFmtId="9" fontId="26" fillId="6" borderId="10" xfId="1" applyFont="1" applyFill="1" applyBorder="1" applyAlignment="1">
      <alignment horizontal="center" vertical="center" wrapText="1"/>
    </xf>
    <xf numFmtId="0" fontId="52" fillId="0" borderId="0" xfId="0" applyFont="1"/>
    <xf numFmtId="9" fontId="27" fillId="3" borderId="13" xfId="1" applyFont="1" applyFill="1" applyBorder="1" applyAlignment="1">
      <alignment horizontal="center"/>
    </xf>
    <xf numFmtId="168" fontId="29" fillId="9" borderId="10" xfId="7" applyNumberFormat="1" applyFont="1" applyFill="1" applyBorder="1" applyAlignment="1">
      <alignment horizontal="left"/>
    </xf>
    <xf numFmtId="3" fontId="29" fillId="17" borderId="10" xfId="7" applyNumberFormat="1" applyFont="1" applyFill="1" applyBorder="1" applyAlignment="1">
      <alignment horizontal="center"/>
    </xf>
    <xf numFmtId="164" fontId="29" fillId="17" borderId="10" xfId="7" applyNumberFormat="1" applyFont="1" applyFill="1" applyBorder="1" applyAlignment="1">
      <alignment horizontal="center"/>
    </xf>
    <xf numFmtId="0" fontId="44" fillId="17" borderId="17" xfId="7" applyFont="1" applyFill="1" applyBorder="1" applyAlignment="1">
      <alignment horizontal="center"/>
    </xf>
    <xf numFmtId="0" fontId="44" fillId="17" borderId="11" xfId="7" applyFont="1" applyFill="1" applyBorder="1" applyAlignment="1">
      <alignment horizontal="center"/>
    </xf>
    <xf numFmtId="0" fontId="27" fillId="18" borderId="20" xfId="7" applyFont="1" applyFill="1" applyBorder="1"/>
    <xf numFmtId="0" fontId="27" fillId="18" borderId="17" xfId="7" applyFont="1" applyFill="1" applyBorder="1"/>
    <xf numFmtId="3" fontId="27" fillId="13" borderId="10" xfId="7" applyNumberFormat="1" applyFont="1" applyFill="1" applyBorder="1" applyAlignment="1">
      <alignment horizontal="center"/>
    </xf>
    <xf numFmtId="9" fontId="2" fillId="19" borderId="10" xfId="1" applyFont="1" applyFill="1" applyBorder="1" applyAlignment="1">
      <alignment horizontal="center" vertical="center" wrapText="1"/>
    </xf>
    <xf numFmtId="0" fontId="54" fillId="12" borderId="0" xfId="2" applyFont="1" applyFill="1" applyAlignment="1">
      <alignment horizontal="center"/>
    </xf>
    <xf numFmtId="0" fontId="38" fillId="14" borderId="0" xfId="0" applyFont="1" applyFill="1" applyAlignment="1">
      <alignment horizontal="left" indent="1"/>
    </xf>
    <xf numFmtId="166" fontId="40" fillId="0" borderId="10" xfId="0" applyNumberFormat="1" applyFont="1" applyBorder="1" applyAlignment="1">
      <alignment horizontal="center" vertical="center"/>
    </xf>
    <xf numFmtId="0" fontId="27" fillId="0" borderId="15" xfId="10" applyFont="1" applyBorder="1" applyAlignment="1">
      <alignment horizontal="left" wrapText="1" indent="1"/>
    </xf>
    <xf numFmtId="3" fontId="29" fillId="0" borderId="15" xfId="7" applyNumberFormat="1" applyFont="1" applyBorder="1" applyAlignment="1">
      <alignment horizontal="center"/>
    </xf>
    <xf numFmtId="0" fontId="29" fillId="20" borderId="10" xfId="10" applyFont="1" applyFill="1" applyBorder="1" applyAlignment="1">
      <alignment horizontal="center"/>
    </xf>
    <xf numFmtId="0" fontId="27" fillId="0" borderId="0" xfId="7" applyFont="1" applyAlignment="1">
      <alignment horizontal="center" vertical="center" wrapText="1"/>
    </xf>
    <xf numFmtId="0" fontId="44" fillId="0" borderId="0" xfId="7" applyFont="1" applyAlignment="1">
      <alignment horizontal="center"/>
    </xf>
    <xf numFmtId="169" fontId="27" fillId="7" borderId="10" xfId="7" applyNumberFormat="1" applyFont="1" applyFill="1" applyBorder="1"/>
    <xf numFmtId="1" fontId="24" fillId="6" borderId="10" xfId="1" applyNumberFormat="1" applyFont="1" applyFill="1" applyBorder="1" applyAlignment="1">
      <alignment horizontal="center" vertical="center" wrapText="1"/>
    </xf>
    <xf numFmtId="0" fontId="55" fillId="2" borderId="0" xfId="2" applyFont="1" applyFill="1"/>
    <xf numFmtId="0" fontId="54" fillId="2" borderId="0" xfId="2" applyFont="1" applyFill="1" applyAlignment="1">
      <alignment horizontal="center"/>
    </xf>
    <xf numFmtId="0" fontId="57" fillId="3" borderId="0" xfId="2" applyFont="1" applyFill="1" applyAlignment="1">
      <alignment horizontal="center" vertical="center"/>
    </xf>
    <xf numFmtId="0" fontId="58" fillId="3" borderId="0" xfId="2" applyFont="1" applyFill="1" applyAlignment="1">
      <alignment horizontal="center" vertical="center"/>
    </xf>
    <xf numFmtId="0" fontId="23" fillId="3" borderId="0" xfId="0" applyFont="1" applyFill="1"/>
    <xf numFmtId="0" fontId="23" fillId="0" borderId="0" xfId="0" applyFont="1"/>
    <xf numFmtId="0" fontId="60" fillId="3" borderId="0" xfId="2" applyFont="1" applyFill="1" applyAlignment="1">
      <alignment horizontal="center" vertical="center"/>
    </xf>
    <xf numFmtId="3" fontId="27" fillId="0" borderId="10" xfId="6" applyNumberFormat="1" applyFont="1" applyBorder="1" applyAlignment="1">
      <alignment horizontal="center" wrapText="1"/>
    </xf>
    <xf numFmtId="164" fontId="37" fillId="0" borderId="11" xfId="1" applyNumberFormat="1" applyFont="1" applyBorder="1" applyAlignment="1">
      <alignment horizontal="center" vertical="center"/>
    </xf>
    <xf numFmtId="4" fontId="29" fillId="9" borderId="10" xfId="7" applyNumberFormat="1" applyFont="1" applyFill="1" applyBorder="1" applyAlignment="1">
      <alignment horizontal="center"/>
    </xf>
    <xf numFmtId="4" fontId="27" fillId="7" borderId="10" xfId="7" applyNumberFormat="1" applyFont="1" applyFill="1" applyBorder="1"/>
    <xf numFmtId="3" fontId="27" fillId="3" borderId="10" xfId="7" applyNumberFormat="1" applyFont="1" applyFill="1" applyBorder="1" applyAlignment="1">
      <alignment horizontal="center"/>
    </xf>
    <xf numFmtId="164" fontId="27" fillId="3" borderId="10" xfId="7" applyNumberFormat="1" applyFont="1" applyFill="1" applyBorder="1" applyAlignment="1">
      <alignment horizontal="center"/>
    </xf>
    <xf numFmtId="0" fontId="27" fillId="15" borderId="10" xfId="10" applyFont="1" applyFill="1" applyBorder="1" applyAlignment="1">
      <alignment horizontal="center" vertical="center" wrapText="1"/>
    </xf>
    <xf numFmtId="9" fontId="27" fillId="0" borderId="10" xfId="1" applyFont="1" applyBorder="1" applyAlignment="1">
      <alignment horizontal="center"/>
    </xf>
    <xf numFmtId="9" fontId="27" fillId="3" borderId="10" xfId="1" applyFont="1" applyFill="1" applyBorder="1" applyAlignment="1">
      <alignment horizontal="center"/>
    </xf>
    <xf numFmtId="9" fontId="29" fillId="17" borderId="10" xfId="1" applyFont="1" applyFill="1" applyBorder="1" applyAlignment="1">
      <alignment horizontal="center"/>
    </xf>
    <xf numFmtId="0" fontId="17" fillId="3" borderId="5" xfId="3" applyFont="1" applyFill="1" applyBorder="1" applyAlignment="1">
      <alignment horizontal="center"/>
    </xf>
    <xf numFmtId="0" fontId="18" fillId="3" borderId="0" xfId="2" applyFont="1" applyFill="1" applyAlignment="1">
      <alignment horizontal="center"/>
    </xf>
    <xf numFmtId="0" fontId="18" fillId="3" borderId="6" xfId="2" applyFont="1" applyFill="1" applyBorder="1" applyAlignment="1">
      <alignment horizontal="center"/>
    </xf>
    <xf numFmtId="0" fontId="7" fillId="2" borderId="0" xfId="2" applyFont="1" applyFill="1" applyAlignment="1">
      <alignment horizontal="center" vertical="top" wrapText="1"/>
    </xf>
    <xf numFmtId="0" fontId="56" fillId="2" borderId="0" xfId="2" applyFont="1" applyFill="1" applyAlignment="1">
      <alignment horizontal="center"/>
    </xf>
    <xf numFmtId="0" fontId="54" fillId="12" borderId="9" xfId="2" applyFont="1" applyFill="1" applyBorder="1" applyAlignment="1">
      <alignment horizontal="center" vertical="center"/>
    </xf>
    <xf numFmtId="0" fontId="54" fillId="12" borderId="16" xfId="2" applyFont="1" applyFill="1" applyBorder="1" applyAlignment="1">
      <alignment horizontal="center" vertical="center"/>
    </xf>
    <xf numFmtId="0" fontId="59" fillId="2" borderId="0" xfId="2" applyFont="1" applyFill="1" applyAlignment="1">
      <alignment horizontal="center"/>
    </xf>
    <xf numFmtId="0" fontId="16" fillId="3" borderId="5" xfId="2" applyFont="1" applyFill="1" applyBorder="1" applyAlignment="1">
      <alignment horizontal="center"/>
    </xf>
    <xf numFmtId="0" fontId="16" fillId="3" borderId="0" xfId="2" applyFont="1" applyFill="1" applyAlignment="1">
      <alignment horizontal="center"/>
    </xf>
    <xf numFmtId="0" fontId="16" fillId="3" borderId="6" xfId="2" applyFont="1" applyFill="1" applyBorder="1" applyAlignment="1">
      <alignment horizontal="center"/>
    </xf>
    <xf numFmtId="14" fontId="60" fillId="12" borderId="9" xfId="2" applyNumberFormat="1" applyFont="1" applyFill="1" applyBorder="1" applyAlignment="1">
      <alignment horizontal="center" vertical="center"/>
    </xf>
    <xf numFmtId="14" fontId="60" fillId="12" borderId="16" xfId="2" applyNumberFormat="1" applyFont="1" applyFill="1" applyBorder="1" applyAlignment="1">
      <alignment horizontal="center" vertical="center"/>
    </xf>
    <xf numFmtId="2" fontId="54" fillId="12" borderId="9" xfId="2" applyNumberFormat="1" applyFont="1" applyFill="1" applyBorder="1" applyAlignment="1">
      <alignment horizontal="center" vertical="center"/>
    </xf>
    <xf numFmtId="2" fontId="54" fillId="12" borderId="16" xfId="2" applyNumberFormat="1" applyFont="1" applyFill="1" applyBorder="1" applyAlignment="1">
      <alignment horizontal="center" vertical="center"/>
    </xf>
    <xf numFmtId="0" fontId="32" fillId="8" borderId="9" xfId="10" applyFont="1" applyFill="1" applyBorder="1" applyAlignment="1">
      <alignment horizontal="center"/>
    </xf>
    <xf numFmtId="0" fontId="32" fillId="8" borderId="15" xfId="10" applyFont="1" applyFill="1" applyBorder="1" applyAlignment="1">
      <alignment horizontal="center"/>
    </xf>
    <xf numFmtId="0" fontId="32" fillId="8" borderId="16" xfId="10" applyFont="1" applyFill="1" applyBorder="1" applyAlignment="1">
      <alignment horizontal="center"/>
    </xf>
    <xf numFmtId="0" fontId="27" fillId="8" borderId="9" xfId="5" applyFont="1" applyFill="1" applyBorder="1" applyAlignment="1">
      <alignment horizontal="center" vertical="center"/>
    </xf>
    <xf numFmtId="0" fontId="27" fillId="8" borderId="15" xfId="5" applyFont="1" applyFill="1" applyBorder="1" applyAlignment="1">
      <alignment horizontal="center" vertical="center"/>
    </xf>
    <xf numFmtId="0" fontId="27" fillId="8" borderId="9" xfId="5" applyFont="1" applyFill="1" applyBorder="1" applyAlignment="1">
      <alignment horizontal="center" vertical="center" wrapText="1"/>
    </xf>
    <xf numFmtId="0" fontId="27" fillId="8" borderId="15" xfId="5" applyFont="1" applyFill="1" applyBorder="1" applyAlignment="1">
      <alignment horizontal="center" vertical="center" wrapText="1"/>
    </xf>
    <xf numFmtId="0" fontId="22" fillId="5" borderId="13" xfId="0" applyFont="1" applyFill="1" applyBorder="1" applyAlignment="1">
      <alignment horizontal="center" vertical="center" wrapText="1"/>
    </xf>
    <xf numFmtId="0" fontId="22" fillId="5" borderId="18" xfId="0" applyFont="1" applyFill="1" applyBorder="1" applyAlignment="1">
      <alignment horizontal="center" vertical="center" wrapText="1"/>
    </xf>
    <xf numFmtId="0" fontId="22" fillId="5" borderId="10" xfId="0" applyFont="1" applyFill="1" applyBorder="1" applyAlignment="1">
      <alignment horizontal="center" vertical="center"/>
    </xf>
    <xf numFmtId="0" fontId="22" fillId="5" borderId="10" xfId="0" applyFont="1" applyFill="1" applyBorder="1" applyAlignment="1">
      <alignment horizontal="center" vertical="center" wrapText="1"/>
    </xf>
    <xf numFmtId="0" fontId="19" fillId="4" borderId="25" xfId="0" applyFont="1" applyFill="1" applyBorder="1" applyAlignment="1">
      <alignment horizontal="center" vertical="center"/>
    </xf>
    <xf numFmtId="0" fontId="19" fillId="4" borderId="0" xfId="0" applyFont="1" applyFill="1" applyAlignment="1">
      <alignment horizontal="center" vertical="center"/>
    </xf>
    <xf numFmtId="0" fontId="27" fillId="8" borderId="10" xfId="5" applyFont="1" applyFill="1" applyBorder="1" applyAlignment="1">
      <alignment horizontal="center" wrapText="1"/>
    </xf>
    <xf numFmtId="0" fontId="27" fillId="8" borderId="10" xfId="5" applyFont="1" applyFill="1" applyBorder="1" applyAlignment="1">
      <alignment horizontal="center"/>
    </xf>
    <xf numFmtId="0" fontId="37" fillId="13" borderId="19" xfId="0" applyFont="1" applyFill="1" applyBorder="1" applyAlignment="1">
      <alignment horizontal="center" vertical="center"/>
    </xf>
    <xf numFmtId="0" fontId="37" fillId="13" borderId="21" xfId="0" applyFont="1" applyFill="1" applyBorder="1" applyAlignment="1">
      <alignment horizontal="center" vertical="center"/>
    </xf>
    <xf numFmtId="0" fontId="50" fillId="16" borderId="20" xfId="0" applyFont="1" applyFill="1" applyBorder="1" applyAlignment="1">
      <alignment horizontal="center" vertical="center" wrapText="1"/>
    </xf>
    <xf numFmtId="0" fontId="49" fillId="4" borderId="25" xfId="0" applyFont="1" applyFill="1" applyBorder="1" applyAlignment="1">
      <alignment horizontal="center" vertical="center"/>
    </xf>
    <xf numFmtId="0" fontId="49" fillId="4" borderId="0" xfId="0" applyFont="1" applyFill="1" applyAlignment="1">
      <alignment horizontal="center" vertical="center"/>
    </xf>
    <xf numFmtId="167" fontId="0" fillId="0" borderId="10" xfId="0" applyNumberFormat="1" applyBorder="1" applyAlignment="1">
      <alignment horizontal="center" vertical="center"/>
    </xf>
  </cellXfs>
  <cellStyles count="12">
    <cellStyle name="Comma 2" xfId="4" xr:uid="{EB4F9B3A-366A-4D0A-BB79-084493E9D05F}"/>
    <cellStyle name="Lien hypertexte 2" xfId="3" xr:uid="{5B89DC70-527D-439B-B19F-1DF85D4C4C88}"/>
    <cellStyle name="Normal" xfId="0" builtinId="0"/>
    <cellStyle name="Normal 2" xfId="7" xr:uid="{ED96C8C1-1957-4C60-9169-70CBF98D893F}"/>
    <cellStyle name="Normal 8" xfId="11" xr:uid="{E0427ABF-7526-406E-A0C9-C3B8D82FDB85}"/>
    <cellStyle name="Normal_3j_ClientSite_Outil_Objet_RAP_20080331_JMi1" xfId="2" xr:uid="{5C2DD73F-A96C-4592-A44A-C81879FC6965}"/>
    <cellStyle name="Normal_DG" xfId="8" xr:uid="{6C542542-28B3-4ED3-917A-9C386447EF8E}"/>
    <cellStyle name="Normal_Facture" xfId="10" xr:uid="{6131AE5D-A046-449A-AC23-C382E6F51A49}"/>
    <cellStyle name="Normal_Sheet1" xfId="5" xr:uid="{652133D6-23F0-4406-9C76-B2B93CC1E02D}"/>
    <cellStyle name="Normal_Sheet3" xfId="6" xr:uid="{1BC685A8-938B-47B9-9DB1-0CB80952315E}"/>
    <cellStyle name="Pourcentage" xfId="1" builtinId="5"/>
    <cellStyle name="Pourcentage 2" xfId="9" xr:uid="{EA2FC8C0-B985-4F7E-B79E-3B24139C6B2A}"/>
  </cellStyles>
  <dxfs count="0"/>
  <tableStyles count="0" defaultTableStyle="TableStyleMedium2" defaultPivotStyle="PivotStyleLight16"/>
  <colors>
    <mruColors>
      <color rgb="FF0000FF"/>
      <color rgb="FFFFFF99"/>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Indices IEE , IC et ISER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Résultats_Indices!$B$5</c:f>
              <c:strCache>
                <c:ptCount val="1"/>
                <c:pt idx="0">
                  <c:v>IEE ajusté</c:v>
                </c:pt>
              </c:strCache>
            </c:strRef>
          </c:tx>
          <c:spPr>
            <a:solidFill>
              <a:srgbClr val="00B0F0"/>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Résultats_Indices!$C$5:$K$5</c:f>
              <c:numCache>
                <c:formatCode>0%</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0-4F7C-49C8-A5A6-14F3B032CBCD}"/>
            </c:ext>
          </c:extLst>
        </c:ser>
        <c:ser>
          <c:idx val="2"/>
          <c:order val="4"/>
          <c:tx>
            <c:strRef>
              <c:f>Résultats_Indices!$B$8</c:f>
              <c:strCache>
                <c:ptCount val="1"/>
                <c:pt idx="0">
                  <c:v>ISER</c:v>
                </c:pt>
              </c:strCache>
            </c:strRef>
          </c:tx>
          <c:spPr>
            <a:solidFill>
              <a:srgbClr val="00B050"/>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Résultats_Indices!$C$8:$K$8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4F7C-49C8-A5A6-14F3B032CBCD}"/>
            </c:ext>
          </c:extLst>
        </c:ser>
        <c:dLbls>
          <c:showLegendKey val="0"/>
          <c:showVal val="0"/>
          <c:showCatName val="0"/>
          <c:showSerName val="0"/>
          <c:showPercent val="0"/>
          <c:showBubbleSize val="0"/>
        </c:dLbls>
        <c:gapWidth val="100"/>
        <c:axId val="739724655"/>
        <c:axId val="739714575"/>
      </c:barChart>
      <c:barChart>
        <c:barDir val="col"/>
        <c:grouping val="clustered"/>
        <c:varyColors val="0"/>
        <c:ser>
          <c:idx val="4"/>
          <c:order val="2"/>
          <c:tx>
            <c:strRef>
              <c:f>Résultats_Indices!$B$7</c:f>
              <c:strCache>
                <c:ptCount val="1"/>
                <c:pt idx="0">
                  <c:v>IC énergie (kgCO2/MWh)</c:v>
                </c:pt>
              </c:strCache>
            </c:strRef>
          </c:tx>
          <c:spPr>
            <a:solidFill>
              <a:srgbClr val="C00000"/>
            </a:solidFill>
            <a:ln>
              <a:noFill/>
            </a:ln>
            <a:effectLst/>
          </c:spPr>
          <c:invertIfNegative val="0"/>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Résultats_Indices!$C$7:$K$7</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D676-4EFD-B775-B73FE41ED15C}"/>
            </c:ext>
          </c:extLst>
        </c:ser>
        <c:dLbls>
          <c:showLegendKey val="0"/>
          <c:showVal val="0"/>
          <c:showCatName val="0"/>
          <c:showSerName val="0"/>
          <c:showPercent val="0"/>
          <c:showBubbleSize val="0"/>
        </c:dLbls>
        <c:gapWidth val="300"/>
        <c:axId val="1106815840"/>
        <c:axId val="192869568"/>
      </c:barChart>
      <c:lineChart>
        <c:grouping val="standard"/>
        <c:varyColors val="0"/>
        <c:ser>
          <c:idx val="3"/>
          <c:order val="1"/>
          <c:tx>
            <c:strRef>
              <c:f>Résultats_Indices!$B$28</c:f>
              <c:strCache>
                <c:ptCount val="1"/>
                <c:pt idx="0">
                  <c:v>Obj IEE ferme</c:v>
                </c:pt>
              </c:strCache>
            </c:strRef>
          </c:tx>
          <c:spPr>
            <a:ln w="19050" cap="rnd">
              <a:solidFill>
                <a:schemeClr val="accent4"/>
              </a:solidFill>
              <a:round/>
            </a:ln>
            <a:effectLst/>
          </c:spPr>
          <c:marker>
            <c:symbol val="circle"/>
            <c:size val="5"/>
            <c:spPr>
              <a:solidFill>
                <a:schemeClr val="accent4"/>
              </a:solidFill>
              <a:ln w="9525">
                <a:solidFill>
                  <a:schemeClr val="accent4"/>
                </a:solidFill>
              </a:ln>
              <a:effectLst/>
            </c:spPr>
          </c:marker>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Résultats_Indices!$C$28:$K$28</c:f>
              <c:numCache>
                <c:formatCode>0.0%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1-D676-4EFD-B775-B73FE41ED15C}"/>
            </c:ext>
          </c:extLst>
        </c:ser>
        <c:ser>
          <c:idx val="1"/>
          <c:order val="5"/>
          <c:tx>
            <c:strRef>
              <c:f>Résultats_Indices!$B$31</c:f>
              <c:strCache>
                <c:ptCount val="1"/>
                <c:pt idx="0">
                  <c:v>Obj ISER ferme (%)</c:v>
                </c:pt>
              </c:strCache>
            </c:strRef>
          </c:tx>
          <c:spPr>
            <a:ln w="19050" cap="rnd">
              <a:solidFill>
                <a:srgbClr val="00B050"/>
              </a:solidFill>
              <a:round/>
            </a:ln>
            <a:effectLst/>
          </c:spPr>
          <c:marker>
            <c:symbol val="circle"/>
            <c:size val="5"/>
            <c:spPr>
              <a:solidFill>
                <a:srgbClr val="00B050"/>
              </a:solidFill>
              <a:ln w="9525">
                <a:solidFill>
                  <a:srgbClr val="00B050"/>
                </a:solidFill>
              </a:ln>
              <a:effectLst/>
            </c:spPr>
          </c:marker>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Résultats_Indices!$C$31:$K$31</c:f>
              <c:numCache>
                <c:formatCode>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0-8091-4505-B68D-1A3045505D3C}"/>
            </c:ext>
          </c:extLst>
        </c:ser>
        <c:dLbls>
          <c:showLegendKey val="0"/>
          <c:showVal val="0"/>
          <c:showCatName val="0"/>
          <c:showSerName val="0"/>
          <c:showPercent val="0"/>
          <c:showBubbleSize val="0"/>
        </c:dLbls>
        <c:marker val="1"/>
        <c:smooth val="0"/>
        <c:axId val="739724655"/>
        <c:axId val="739714575"/>
      </c:lineChart>
      <c:lineChart>
        <c:grouping val="standard"/>
        <c:varyColors val="0"/>
        <c:ser>
          <c:idx val="5"/>
          <c:order val="3"/>
          <c:tx>
            <c:strRef>
              <c:f>Résultats_Indices!$B$30</c:f>
              <c:strCache>
                <c:ptCount val="1"/>
                <c:pt idx="0">
                  <c:v>Obj IC Energie ferme (kg CO2/MWh)</c:v>
                </c:pt>
              </c:strCache>
            </c:strRef>
          </c:tx>
          <c:spPr>
            <a:ln w="19050" cap="rnd">
              <a:solidFill>
                <a:srgbClr val="C00000">
                  <a:alpha val="99000"/>
                </a:srgbClr>
              </a:solidFill>
              <a:round/>
            </a:ln>
            <a:effectLst/>
          </c:spPr>
          <c:marker>
            <c:symbol val="circle"/>
            <c:size val="5"/>
            <c:spPr>
              <a:solidFill>
                <a:srgbClr val="C00000"/>
              </a:solidFill>
              <a:ln w="9525">
                <a:solidFill>
                  <a:srgbClr val="C00000"/>
                </a:solidFill>
              </a:ln>
              <a:effectLst/>
            </c:spPr>
          </c:marker>
          <c:cat>
            <c:numRef>
              <c:f>Résultats_Indices!$C$3:$K$3</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Résultats_Indices!$C$30:$K$30</c:f>
              <c:numCache>
                <c:formatCode>#,##0</c:formatCode>
                <c:ptCount val="9"/>
                <c:pt idx="0">
                  <c:v>0</c:v>
                </c:pt>
                <c:pt idx="1">
                  <c:v>0</c:v>
                </c:pt>
                <c:pt idx="2">
                  <c:v>0</c:v>
                </c:pt>
                <c:pt idx="3">
                  <c:v>0</c:v>
                </c:pt>
                <c:pt idx="4">
                  <c:v>0</c:v>
                </c:pt>
                <c:pt idx="5">
                  <c:v>0</c:v>
                </c:pt>
                <c:pt idx="6">
                  <c:v>0</c:v>
                </c:pt>
                <c:pt idx="7">
                  <c:v>0</c:v>
                </c:pt>
                <c:pt idx="8">
                  <c:v>0</c:v>
                </c:pt>
              </c:numCache>
            </c:numRef>
          </c:val>
          <c:smooth val="0"/>
          <c:extLst>
            <c:ext xmlns:c16="http://schemas.microsoft.com/office/drawing/2014/chart" uri="{C3380CC4-5D6E-409C-BE32-E72D297353CC}">
              <c16:uniqueId val="{00000004-D676-4EFD-B775-B73FE41ED15C}"/>
            </c:ext>
          </c:extLst>
        </c:ser>
        <c:dLbls>
          <c:showLegendKey val="0"/>
          <c:showVal val="0"/>
          <c:showCatName val="0"/>
          <c:showSerName val="0"/>
          <c:showPercent val="0"/>
          <c:showBubbleSize val="0"/>
        </c:dLbls>
        <c:marker val="1"/>
        <c:smooth val="0"/>
        <c:axId val="1106815840"/>
        <c:axId val="192869568"/>
      </c:lineChart>
      <c:catAx>
        <c:axId val="7397246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9714575"/>
        <c:crosses val="autoZero"/>
        <c:auto val="1"/>
        <c:lblAlgn val="ctr"/>
        <c:lblOffset val="100"/>
        <c:noMultiLvlLbl val="1"/>
      </c:catAx>
      <c:valAx>
        <c:axId val="7397145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IEE, ISER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9724655"/>
        <c:crosses val="autoZero"/>
        <c:crossBetween val="between"/>
      </c:valAx>
      <c:valAx>
        <c:axId val="192869568"/>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IC (kgCO2/MWh)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06815840"/>
        <c:crosses val="max"/>
        <c:crossBetween val="between"/>
      </c:valAx>
      <c:catAx>
        <c:axId val="1106815840"/>
        <c:scaling>
          <c:orientation val="minMax"/>
        </c:scaling>
        <c:delete val="1"/>
        <c:axPos val="b"/>
        <c:numFmt formatCode="General" sourceLinked="1"/>
        <c:majorTickMark val="out"/>
        <c:minorTickMark val="none"/>
        <c:tickLblPos val="nextTo"/>
        <c:crossAx val="19286956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IEE, ICO2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1"/>
          <c:order val="0"/>
          <c:tx>
            <c:strRef>
              <c:f>Résultats_Indices!$B$13</c:f>
              <c:strCache>
                <c:ptCount val="1"/>
                <c:pt idx="0">
                  <c:v>IEE</c:v>
                </c:pt>
              </c:strCache>
            </c:strRef>
          </c:tx>
          <c:spPr>
            <a:solidFill>
              <a:srgbClr val="0000FF"/>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Résultats_Indices!$C$13:$K$13</c:f>
              <c:numCache>
                <c:formatCode>#,##0.000</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1-A3FD-4626-9D5F-31143847A720}"/>
            </c:ext>
          </c:extLst>
        </c:ser>
        <c:ser>
          <c:idx val="0"/>
          <c:order val="1"/>
          <c:tx>
            <c:strRef>
              <c:f>Résultats_Indices!$B$17</c:f>
              <c:strCache>
                <c:ptCount val="1"/>
                <c:pt idx="0">
                  <c:v>IEE Ajusté</c:v>
                </c:pt>
              </c:strCache>
            </c:strRef>
          </c:tx>
          <c:spPr>
            <a:pattFill prst="wdUpDiag">
              <a:fgClr>
                <a:srgbClr val="0000FF"/>
              </a:fgClr>
              <a:bgClr>
                <a:schemeClr val="bg1"/>
              </a:bgClr>
            </a:patt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Résultats_Indices!$C$17:$K$17</c:f>
              <c:numCache>
                <c:formatCode>#,##0.000</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2-A3FD-4626-9D5F-31143847A720}"/>
            </c:ext>
          </c:extLst>
        </c:ser>
        <c:ser>
          <c:idx val="2"/>
          <c:order val="2"/>
          <c:tx>
            <c:strRef>
              <c:f>Résultats_Indices!$B$22</c:f>
              <c:strCache>
                <c:ptCount val="1"/>
                <c:pt idx="0">
                  <c:v>ICO2</c:v>
                </c:pt>
              </c:strCache>
            </c:strRef>
          </c:tx>
          <c:spPr>
            <a:solidFill>
              <a:schemeClr val="accent2"/>
            </a:solid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Résultats_Indices!$C$22:$K$22</c:f>
              <c:numCache>
                <c:formatCode>#,##0.000</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3-A3FD-4626-9D5F-31143847A720}"/>
            </c:ext>
          </c:extLst>
        </c:ser>
        <c:ser>
          <c:idx val="3"/>
          <c:order val="3"/>
          <c:tx>
            <c:strRef>
              <c:f>Résultats_Indices!$B$25</c:f>
              <c:strCache>
                <c:ptCount val="1"/>
                <c:pt idx="0">
                  <c:v>ICO2 Ajusté</c:v>
                </c:pt>
              </c:strCache>
            </c:strRef>
          </c:tx>
          <c:spPr>
            <a:pattFill prst="wdUpDiag">
              <a:fgClr>
                <a:schemeClr val="accent2"/>
              </a:fgClr>
              <a:bgClr>
                <a:schemeClr val="bg1"/>
              </a:bgClr>
            </a:pattFill>
            <a:ln>
              <a:noFill/>
            </a:ln>
            <a:effectLst/>
          </c:spPr>
          <c:invertIfNegative val="0"/>
          <c:cat>
            <c:numRef>
              <c:f>Résultats_Indices!$C$10:$K$10</c:f>
              <c:numCache>
                <c:formatCode>General</c:formatCode>
                <c:ptCount val="9"/>
                <c:pt idx="0">
                  <c:v>2023</c:v>
                </c:pt>
                <c:pt idx="1">
                  <c:v>2024</c:v>
                </c:pt>
                <c:pt idx="2">
                  <c:v>2025</c:v>
                </c:pt>
                <c:pt idx="3">
                  <c:v>2026</c:v>
                </c:pt>
                <c:pt idx="4">
                  <c:v>2027</c:v>
                </c:pt>
                <c:pt idx="5">
                  <c:v>2028</c:v>
                </c:pt>
                <c:pt idx="6">
                  <c:v>2029</c:v>
                </c:pt>
                <c:pt idx="7">
                  <c:v>2030</c:v>
                </c:pt>
                <c:pt idx="8">
                  <c:v>2031</c:v>
                </c:pt>
              </c:numCache>
            </c:numRef>
          </c:cat>
          <c:val>
            <c:numRef>
              <c:f>Résultats_Indices!$C$25:$K$25</c:f>
              <c:numCache>
                <c:formatCode>#,##0.000</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4-A3FD-4626-9D5F-31143847A720}"/>
            </c:ext>
          </c:extLst>
        </c:ser>
        <c:dLbls>
          <c:showLegendKey val="0"/>
          <c:showVal val="0"/>
          <c:showCatName val="0"/>
          <c:showSerName val="0"/>
          <c:showPercent val="0"/>
          <c:showBubbleSize val="0"/>
        </c:dLbls>
        <c:gapWidth val="219"/>
        <c:axId val="131138847"/>
        <c:axId val="131142687"/>
      </c:barChart>
      <c:catAx>
        <c:axId val="131138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1142687"/>
        <c:crosses val="autoZero"/>
        <c:auto val="1"/>
        <c:lblAlgn val="ctr"/>
        <c:lblOffset val="100"/>
        <c:noMultiLvlLbl val="0"/>
      </c:catAx>
      <c:valAx>
        <c:axId val="131142687"/>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11388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Résultats_Pistes!$C$3</c:f>
              <c:strCache>
                <c:ptCount val="1"/>
                <c:pt idx="0">
                  <c:v>Gain énergie finale (MWh)</c:v>
                </c:pt>
              </c:strCache>
            </c:strRef>
          </c:cat>
          <c:val>
            <c:numRef>
              <c:f>Résultats_Pistes!$E$3</c:f>
              <c:numCache>
                <c:formatCode>#,##0</c:formatCode>
                <c:ptCount val="1"/>
                <c:pt idx="0">
                  <c:v>0</c:v>
                </c:pt>
              </c:numCache>
            </c:numRef>
          </c:val>
          <c:extLst>
            <c:ext xmlns:c16="http://schemas.microsoft.com/office/drawing/2014/chart" uri="{C3380CC4-5D6E-409C-BE32-E72D297353CC}">
              <c16:uniqueId val="{00000000-6A24-4C3D-A006-7CAC66C9E081}"/>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Résultats_Pistes!$C$3</c:f>
              <c:strCache>
                <c:ptCount val="1"/>
                <c:pt idx="0">
                  <c:v>Gain énergie finale (MWh)</c:v>
                </c:pt>
              </c:strCache>
            </c:strRef>
          </c:cat>
          <c:val>
            <c:numRef>
              <c:f>Résultats_Pistes!$F$3</c:f>
              <c:numCache>
                <c:formatCode>#,##0</c:formatCode>
                <c:ptCount val="1"/>
                <c:pt idx="0">
                  <c:v>0</c:v>
                </c:pt>
              </c:numCache>
            </c:numRef>
          </c:val>
          <c:extLst>
            <c:ext xmlns:c16="http://schemas.microsoft.com/office/drawing/2014/chart" uri="{C3380CC4-5D6E-409C-BE32-E72D297353CC}">
              <c16:uniqueId val="{00000001-6A24-4C3D-A006-7CAC66C9E081}"/>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Résultats_Pistes!$C$3</c:f>
              <c:strCache>
                <c:ptCount val="1"/>
                <c:pt idx="0">
                  <c:v>Gain énergie finale (MWh)</c:v>
                </c:pt>
              </c:strCache>
            </c:strRef>
          </c:cat>
          <c:val>
            <c:numRef>
              <c:f>Résultats_Pistes!$G$3</c:f>
              <c:numCache>
                <c:formatCode>#,##0</c:formatCode>
                <c:ptCount val="1"/>
                <c:pt idx="0">
                  <c:v>0</c:v>
                </c:pt>
              </c:numCache>
            </c:numRef>
          </c:val>
          <c:extLst>
            <c:ext xmlns:c16="http://schemas.microsoft.com/office/drawing/2014/chart" uri="{C3380CC4-5D6E-409C-BE32-E72D297353CC}">
              <c16:uniqueId val="{00000002-6A24-4C3D-A006-7CAC66C9E081}"/>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Résultats_Pistes!$C$3</c:f>
              <c:strCache>
                <c:ptCount val="1"/>
                <c:pt idx="0">
                  <c:v>Gain énergie finale (MWh)</c:v>
                </c:pt>
              </c:strCache>
            </c:strRef>
          </c:cat>
          <c:val>
            <c:numRef>
              <c:f>Résultats_Pistes!$H$3</c:f>
              <c:numCache>
                <c:formatCode>#,##0</c:formatCode>
                <c:ptCount val="1"/>
                <c:pt idx="0">
                  <c:v>0</c:v>
                </c:pt>
              </c:numCache>
            </c:numRef>
          </c:val>
          <c:extLst>
            <c:ext xmlns:c16="http://schemas.microsoft.com/office/drawing/2014/chart" uri="{C3380CC4-5D6E-409C-BE32-E72D297353CC}">
              <c16:uniqueId val="{00000003-6A24-4C3D-A006-7CAC66C9E081}"/>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Résultats_Pistes!$C$3</c:f>
              <c:strCache>
                <c:ptCount val="1"/>
                <c:pt idx="0">
                  <c:v>Gain énergie finale (MWh)</c:v>
                </c:pt>
              </c:strCache>
            </c:strRef>
          </c:cat>
          <c:val>
            <c:numRef>
              <c:f>Résultats_Pistes!$I$3</c:f>
              <c:numCache>
                <c:formatCode>#,##0</c:formatCode>
                <c:ptCount val="1"/>
                <c:pt idx="0">
                  <c:v>0</c:v>
                </c:pt>
              </c:numCache>
            </c:numRef>
          </c:val>
          <c:extLst>
            <c:ext xmlns:c16="http://schemas.microsoft.com/office/drawing/2014/chart" uri="{C3380CC4-5D6E-409C-BE32-E72D297353CC}">
              <c16:uniqueId val="{00000004-6A24-4C3D-A006-7CAC66C9E081}"/>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Résultats_Pistes!$C$3</c:f>
              <c:strCache>
                <c:ptCount val="1"/>
                <c:pt idx="0">
                  <c:v>Gain énergie finale (MWh)</c:v>
                </c:pt>
              </c:strCache>
            </c:strRef>
          </c:cat>
          <c:val>
            <c:numRef>
              <c:f>Résultats_Pistes!$J$3</c:f>
              <c:numCache>
                <c:formatCode>#,##0</c:formatCode>
                <c:ptCount val="1"/>
                <c:pt idx="0">
                  <c:v>0</c:v>
                </c:pt>
              </c:numCache>
            </c:numRef>
          </c:val>
          <c:extLst>
            <c:ext xmlns:c16="http://schemas.microsoft.com/office/drawing/2014/chart" uri="{C3380CC4-5D6E-409C-BE32-E72D297353CC}">
              <c16:uniqueId val="{00000005-6A24-4C3D-A006-7CAC66C9E081}"/>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Résultats_Pistes!$C$3</c:f>
              <c:strCache>
                <c:ptCount val="1"/>
                <c:pt idx="0">
                  <c:v>Gain énergie finale (MWh)</c:v>
                </c:pt>
              </c:strCache>
            </c:strRef>
          </c:cat>
          <c:val>
            <c:numRef>
              <c:f>Résultats_Pistes!$K$3</c:f>
              <c:numCache>
                <c:formatCode>#,##0</c:formatCode>
                <c:ptCount val="1"/>
                <c:pt idx="0">
                  <c:v>0</c:v>
                </c:pt>
              </c:numCache>
            </c:numRef>
          </c:val>
          <c:extLst>
            <c:ext xmlns:c16="http://schemas.microsoft.com/office/drawing/2014/chart" uri="{C3380CC4-5D6E-409C-BE32-E72D297353CC}">
              <c16:uniqueId val="{00000006-6A24-4C3D-A006-7CAC66C9E081}"/>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Résultats_Pistes!$C$3</c:f>
              <c:strCache>
                <c:ptCount val="1"/>
                <c:pt idx="0">
                  <c:v>Gain énergie finale (MWh)</c:v>
                </c:pt>
              </c:strCache>
            </c:strRef>
          </c:cat>
          <c:val>
            <c:numRef>
              <c:f>Résultats_Pistes!$L$3</c:f>
              <c:numCache>
                <c:formatCode>#,##0</c:formatCode>
                <c:ptCount val="1"/>
                <c:pt idx="0">
                  <c:v>0</c:v>
                </c:pt>
              </c:numCache>
            </c:numRef>
          </c:val>
          <c:extLst>
            <c:ext xmlns:c16="http://schemas.microsoft.com/office/drawing/2014/chart" uri="{C3380CC4-5D6E-409C-BE32-E72D297353CC}">
              <c16:uniqueId val="{00000007-6A24-4C3D-A006-7CAC66C9E081}"/>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Résultats_Pistes!$C$4</c:f>
              <c:strCache>
                <c:ptCount val="1"/>
                <c:pt idx="0">
                  <c:v>Gain émissions total (tCO2)</c:v>
                </c:pt>
              </c:strCache>
            </c:strRef>
          </c:cat>
          <c:val>
            <c:numRef>
              <c:f>Résultats_Pistes!$E$4</c:f>
              <c:numCache>
                <c:formatCode>#,##0</c:formatCode>
                <c:ptCount val="1"/>
                <c:pt idx="0">
                  <c:v>0</c:v>
                </c:pt>
              </c:numCache>
            </c:numRef>
          </c:val>
          <c:extLst>
            <c:ext xmlns:c16="http://schemas.microsoft.com/office/drawing/2014/chart" uri="{C3380CC4-5D6E-409C-BE32-E72D297353CC}">
              <c16:uniqueId val="{00000000-FE6C-4265-9387-F9F8A52A4254}"/>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Résultats_Pistes!$C$4</c:f>
              <c:strCache>
                <c:ptCount val="1"/>
                <c:pt idx="0">
                  <c:v>Gain émissions total (tCO2)</c:v>
                </c:pt>
              </c:strCache>
            </c:strRef>
          </c:cat>
          <c:val>
            <c:numRef>
              <c:f>Résultats_Pistes!$F$4</c:f>
              <c:numCache>
                <c:formatCode>#,##0</c:formatCode>
                <c:ptCount val="1"/>
                <c:pt idx="0">
                  <c:v>0</c:v>
                </c:pt>
              </c:numCache>
            </c:numRef>
          </c:val>
          <c:extLst>
            <c:ext xmlns:c16="http://schemas.microsoft.com/office/drawing/2014/chart" uri="{C3380CC4-5D6E-409C-BE32-E72D297353CC}">
              <c16:uniqueId val="{00000001-FE6C-4265-9387-F9F8A52A4254}"/>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Résultats_Pistes!$C$4</c:f>
              <c:strCache>
                <c:ptCount val="1"/>
                <c:pt idx="0">
                  <c:v>Gain émissions total (tCO2)</c:v>
                </c:pt>
              </c:strCache>
            </c:strRef>
          </c:cat>
          <c:val>
            <c:numRef>
              <c:f>Résultats_Pistes!$G$4</c:f>
              <c:numCache>
                <c:formatCode>#,##0</c:formatCode>
                <c:ptCount val="1"/>
                <c:pt idx="0">
                  <c:v>0</c:v>
                </c:pt>
              </c:numCache>
            </c:numRef>
          </c:val>
          <c:extLst>
            <c:ext xmlns:c16="http://schemas.microsoft.com/office/drawing/2014/chart" uri="{C3380CC4-5D6E-409C-BE32-E72D297353CC}">
              <c16:uniqueId val="{00000002-FE6C-4265-9387-F9F8A52A4254}"/>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Résultats_Pistes!$C$4</c:f>
              <c:strCache>
                <c:ptCount val="1"/>
                <c:pt idx="0">
                  <c:v>Gain émissions total (tCO2)</c:v>
                </c:pt>
              </c:strCache>
            </c:strRef>
          </c:cat>
          <c:val>
            <c:numRef>
              <c:f>Résultats_Pistes!$H$4</c:f>
              <c:numCache>
                <c:formatCode>#,##0</c:formatCode>
                <c:ptCount val="1"/>
                <c:pt idx="0">
                  <c:v>0</c:v>
                </c:pt>
              </c:numCache>
            </c:numRef>
          </c:val>
          <c:extLst>
            <c:ext xmlns:c16="http://schemas.microsoft.com/office/drawing/2014/chart" uri="{C3380CC4-5D6E-409C-BE32-E72D297353CC}">
              <c16:uniqueId val="{00000003-FE6C-4265-9387-F9F8A52A4254}"/>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Résultats_Pistes!$C$4</c:f>
              <c:strCache>
                <c:ptCount val="1"/>
                <c:pt idx="0">
                  <c:v>Gain émissions total (tCO2)</c:v>
                </c:pt>
              </c:strCache>
            </c:strRef>
          </c:cat>
          <c:val>
            <c:numRef>
              <c:f>Résultats_Pistes!$I$4</c:f>
              <c:numCache>
                <c:formatCode>#,##0</c:formatCode>
                <c:ptCount val="1"/>
                <c:pt idx="0">
                  <c:v>0</c:v>
                </c:pt>
              </c:numCache>
            </c:numRef>
          </c:val>
          <c:extLst>
            <c:ext xmlns:c16="http://schemas.microsoft.com/office/drawing/2014/chart" uri="{C3380CC4-5D6E-409C-BE32-E72D297353CC}">
              <c16:uniqueId val="{00000004-FE6C-4265-9387-F9F8A52A4254}"/>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Résultats_Pistes!$C$4</c:f>
              <c:strCache>
                <c:ptCount val="1"/>
                <c:pt idx="0">
                  <c:v>Gain émissions total (tCO2)</c:v>
                </c:pt>
              </c:strCache>
            </c:strRef>
          </c:cat>
          <c:val>
            <c:numRef>
              <c:f>Résultats_Pistes!$J$4</c:f>
              <c:numCache>
                <c:formatCode>#,##0</c:formatCode>
                <c:ptCount val="1"/>
                <c:pt idx="0">
                  <c:v>0</c:v>
                </c:pt>
              </c:numCache>
            </c:numRef>
          </c:val>
          <c:extLst>
            <c:ext xmlns:c16="http://schemas.microsoft.com/office/drawing/2014/chart" uri="{C3380CC4-5D6E-409C-BE32-E72D297353CC}">
              <c16:uniqueId val="{00000005-FE6C-4265-9387-F9F8A52A4254}"/>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Résultats_Pistes!$C$4</c:f>
              <c:strCache>
                <c:ptCount val="1"/>
                <c:pt idx="0">
                  <c:v>Gain émissions total (tCO2)</c:v>
                </c:pt>
              </c:strCache>
            </c:strRef>
          </c:cat>
          <c:val>
            <c:numRef>
              <c:f>Résultats_Pistes!$K$4</c:f>
              <c:numCache>
                <c:formatCode>#,##0</c:formatCode>
                <c:ptCount val="1"/>
                <c:pt idx="0">
                  <c:v>0</c:v>
                </c:pt>
              </c:numCache>
            </c:numRef>
          </c:val>
          <c:extLst>
            <c:ext xmlns:c16="http://schemas.microsoft.com/office/drawing/2014/chart" uri="{C3380CC4-5D6E-409C-BE32-E72D297353CC}">
              <c16:uniqueId val="{00000006-FE6C-4265-9387-F9F8A52A4254}"/>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Résultats_Pistes!$C$4</c:f>
              <c:strCache>
                <c:ptCount val="1"/>
                <c:pt idx="0">
                  <c:v>Gain émissions total (tCO2)</c:v>
                </c:pt>
              </c:strCache>
            </c:strRef>
          </c:cat>
          <c:val>
            <c:numRef>
              <c:f>Résultats_Pistes!$L$4</c:f>
              <c:numCache>
                <c:formatCode>#,##0</c:formatCode>
                <c:ptCount val="1"/>
                <c:pt idx="0">
                  <c:v>0</c:v>
                </c:pt>
              </c:numCache>
            </c:numRef>
          </c:val>
          <c:extLst>
            <c:ext xmlns:c16="http://schemas.microsoft.com/office/drawing/2014/chart" uri="{C3380CC4-5D6E-409C-BE32-E72D297353CC}">
              <c16:uniqueId val="{00000007-FE6C-4265-9387-F9F8A52A4254}"/>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Résultats_Pistes!$C$5</c:f>
              <c:strCache>
                <c:ptCount val="1"/>
                <c:pt idx="0">
                  <c:v>Gain SER (MWh)</c:v>
                </c:pt>
              </c:strCache>
            </c:strRef>
          </c:cat>
          <c:val>
            <c:numRef>
              <c:f>Résultats_Pistes!$E$5</c:f>
              <c:numCache>
                <c:formatCode>#,##0</c:formatCode>
                <c:ptCount val="1"/>
                <c:pt idx="0">
                  <c:v>0</c:v>
                </c:pt>
              </c:numCache>
            </c:numRef>
          </c:val>
          <c:extLst>
            <c:ext xmlns:c16="http://schemas.microsoft.com/office/drawing/2014/chart" uri="{C3380CC4-5D6E-409C-BE32-E72D297353CC}">
              <c16:uniqueId val="{00000000-D9F1-4CA9-A64A-E791D6FF4AA5}"/>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Résultats_Pistes!$C$5</c:f>
              <c:strCache>
                <c:ptCount val="1"/>
                <c:pt idx="0">
                  <c:v>Gain SER (MWh)</c:v>
                </c:pt>
              </c:strCache>
            </c:strRef>
          </c:cat>
          <c:val>
            <c:numRef>
              <c:f>Résultats_Pistes!$F$5</c:f>
              <c:numCache>
                <c:formatCode>#,##0</c:formatCode>
                <c:ptCount val="1"/>
                <c:pt idx="0">
                  <c:v>0</c:v>
                </c:pt>
              </c:numCache>
            </c:numRef>
          </c:val>
          <c:extLst>
            <c:ext xmlns:c16="http://schemas.microsoft.com/office/drawing/2014/chart" uri="{C3380CC4-5D6E-409C-BE32-E72D297353CC}">
              <c16:uniqueId val="{00000001-D9F1-4CA9-A64A-E791D6FF4AA5}"/>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Résultats_Pistes!$C$5</c:f>
              <c:strCache>
                <c:ptCount val="1"/>
                <c:pt idx="0">
                  <c:v>Gain SER (MWh)</c:v>
                </c:pt>
              </c:strCache>
            </c:strRef>
          </c:cat>
          <c:val>
            <c:numRef>
              <c:f>Résultats_Pistes!$G$5</c:f>
              <c:numCache>
                <c:formatCode>#,##0</c:formatCode>
                <c:ptCount val="1"/>
                <c:pt idx="0">
                  <c:v>0</c:v>
                </c:pt>
              </c:numCache>
            </c:numRef>
          </c:val>
          <c:extLst>
            <c:ext xmlns:c16="http://schemas.microsoft.com/office/drawing/2014/chart" uri="{C3380CC4-5D6E-409C-BE32-E72D297353CC}">
              <c16:uniqueId val="{00000002-D9F1-4CA9-A64A-E791D6FF4AA5}"/>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Résultats_Pistes!$C$5</c:f>
              <c:strCache>
                <c:ptCount val="1"/>
                <c:pt idx="0">
                  <c:v>Gain SER (MWh)</c:v>
                </c:pt>
              </c:strCache>
            </c:strRef>
          </c:cat>
          <c:val>
            <c:numRef>
              <c:f>Résultats_Pistes!$H$5</c:f>
              <c:numCache>
                <c:formatCode>#,##0</c:formatCode>
                <c:ptCount val="1"/>
                <c:pt idx="0">
                  <c:v>0</c:v>
                </c:pt>
              </c:numCache>
            </c:numRef>
          </c:val>
          <c:extLst>
            <c:ext xmlns:c16="http://schemas.microsoft.com/office/drawing/2014/chart" uri="{C3380CC4-5D6E-409C-BE32-E72D297353CC}">
              <c16:uniqueId val="{00000003-D9F1-4CA9-A64A-E791D6FF4AA5}"/>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Résultats_Pistes!$C$5</c:f>
              <c:strCache>
                <c:ptCount val="1"/>
                <c:pt idx="0">
                  <c:v>Gain SER (MWh)</c:v>
                </c:pt>
              </c:strCache>
            </c:strRef>
          </c:cat>
          <c:val>
            <c:numRef>
              <c:f>Résultats_Pistes!$I$5</c:f>
              <c:numCache>
                <c:formatCode>#,##0</c:formatCode>
                <c:ptCount val="1"/>
                <c:pt idx="0">
                  <c:v>0</c:v>
                </c:pt>
              </c:numCache>
            </c:numRef>
          </c:val>
          <c:extLst>
            <c:ext xmlns:c16="http://schemas.microsoft.com/office/drawing/2014/chart" uri="{C3380CC4-5D6E-409C-BE32-E72D297353CC}">
              <c16:uniqueId val="{00000004-D9F1-4CA9-A64A-E791D6FF4AA5}"/>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Résultats_Pistes!$C$5</c:f>
              <c:strCache>
                <c:ptCount val="1"/>
                <c:pt idx="0">
                  <c:v>Gain SER (MWh)</c:v>
                </c:pt>
              </c:strCache>
            </c:strRef>
          </c:cat>
          <c:val>
            <c:numRef>
              <c:f>Résultats_Pistes!$J$5</c:f>
              <c:numCache>
                <c:formatCode>#,##0</c:formatCode>
                <c:ptCount val="1"/>
                <c:pt idx="0">
                  <c:v>0</c:v>
                </c:pt>
              </c:numCache>
            </c:numRef>
          </c:val>
          <c:extLst>
            <c:ext xmlns:c16="http://schemas.microsoft.com/office/drawing/2014/chart" uri="{C3380CC4-5D6E-409C-BE32-E72D297353CC}">
              <c16:uniqueId val="{00000005-D9F1-4CA9-A64A-E791D6FF4AA5}"/>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Résultats_Pistes!$C$5</c:f>
              <c:strCache>
                <c:ptCount val="1"/>
                <c:pt idx="0">
                  <c:v>Gain SER (MWh)</c:v>
                </c:pt>
              </c:strCache>
            </c:strRef>
          </c:cat>
          <c:val>
            <c:numRef>
              <c:f>Résultats_Pistes!$K$5</c:f>
              <c:numCache>
                <c:formatCode>#,##0</c:formatCode>
                <c:ptCount val="1"/>
                <c:pt idx="0">
                  <c:v>0</c:v>
                </c:pt>
              </c:numCache>
            </c:numRef>
          </c:val>
          <c:extLst>
            <c:ext xmlns:c16="http://schemas.microsoft.com/office/drawing/2014/chart" uri="{C3380CC4-5D6E-409C-BE32-E72D297353CC}">
              <c16:uniqueId val="{00000006-D9F1-4CA9-A64A-E791D6FF4AA5}"/>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Résultats_Pistes!$C$5</c:f>
              <c:strCache>
                <c:ptCount val="1"/>
                <c:pt idx="0">
                  <c:v>Gain SER (MWh)</c:v>
                </c:pt>
              </c:strCache>
            </c:strRef>
          </c:cat>
          <c:val>
            <c:numRef>
              <c:f>Résultats_Pistes!$L$5</c:f>
              <c:numCache>
                <c:formatCode>#,##0</c:formatCode>
                <c:ptCount val="1"/>
                <c:pt idx="0">
                  <c:v>0</c:v>
                </c:pt>
              </c:numCache>
            </c:numRef>
          </c:val>
          <c:extLst>
            <c:ext xmlns:c16="http://schemas.microsoft.com/office/drawing/2014/chart" uri="{C3380CC4-5D6E-409C-BE32-E72D297353CC}">
              <c16:uniqueId val="{00000007-D9F1-4CA9-A64A-E791D6FF4AA5}"/>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Résultats_Pistes!$E$2</c:f>
              <c:strCache>
                <c:ptCount val="1"/>
                <c:pt idx="0">
                  <c:v>2024</c:v>
                </c:pt>
              </c:strCache>
            </c:strRef>
          </c:tx>
          <c:spPr>
            <a:solidFill>
              <a:schemeClr val="accent1"/>
            </a:solidFill>
            <a:ln>
              <a:noFill/>
            </a:ln>
            <a:effectLst/>
          </c:spPr>
          <c:invertIfNegative val="0"/>
          <c:cat>
            <c:strRef>
              <c:f>Résultats_Pistes!$C$6</c:f>
              <c:strCache>
                <c:ptCount val="1"/>
                <c:pt idx="0">
                  <c:v>Investissements (€)</c:v>
                </c:pt>
              </c:strCache>
            </c:strRef>
          </c:cat>
          <c:val>
            <c:numRef>
              <c:f>Résultats_Pistes!$E$6</c:f>
              <c:numCache>
                <c:formatCode>#,##0\ "€"</c:formatCode>
                <c:ptCount val="1"/>
                <c:pt idx="0">
                  <c:v>0</c:v>
                </c:pt>
              </c:numCache>
            </c:numRef>
          </c:val>
          <c:extLst>
            <c:ext xmlns:c16="http://schemas.microsoft.com/office/drawing/2014/chart" uri="{C3380CC4-5D6E-409C-BE32-E72D297353CC}">
              <c16:uniqueId val="{00000000-3EE8-4A4C-A260-4203AB96E713}"/>
            </c:ext>
          </c:extLst>
        </c:ser>
        <c:ser>
          <c:idx val="1"/>
          <c:order val="1"/>
          <c:tx>
            <c:strRef>
              <c:f>Résultats_Pistes!$F$2</c:f>
              <c:strCache>
                <c:ptCount val="1"/>
                <c:pt idx="0">
                  <c:v>2025</c:v>
                </c:pt>
              </c:strCache>
            </c:strRef>
          </c:tx>
          <c:spPr>
            <a:solidFill>
              <a:schemeClr val="accent2"/>
            </a:solidFill>
            <a:ln>
              <a:noFill/>
            </a:ln>
            <a:effectLst/>
          </c:spPr>
          <c:invertIfNegative val="0"/>
          <c:cat>
            <c:strRef>
              <c:f>Résultats_Pistes!$C$6</c:f>
              <c:strCache>
                <c:ptCount val="1"/>
                <c:pt idx="0">
                  <c:v>Investissements (€)</c:v>
                </c:pt>
              </c:strCache>
            </c:strRef>
          </c:cat>
          <c:val>
            <c:numRef>
              <c:f>Résultats_Pistes!$F$6</c:f>
              <c:numCache>
                <c:formatCode>#,##0\ "€"</c:formatCode>
                <c:ptCount val="1"/>
                <c:pt idx="0">
                  <c:v>0</c:v>
                </c:pt>
              </c:numCache>
            </c:numRef>
          </c:val>
          <c:extLst>
            <c:ext xmlns:c16="http://schemas.microsoft.com/office/drawing/2014/chart" uri="{C3380CC4-5D6E-409C-BE32-E72D297353CC}">
              <c16:uniqueId val="{00000001-3EE8-4A4C-A260-4203AB96E713}"/>
            </c:ext>
          </c:extLst>
        </c:ser>
        <c:ser>
          <c:idx val="2"/>
          <c:order val="2"/>
          <c:tx>
            <c:strRef>
              <c:f>Résultats_Pistes!$G$2</c:f>
              <c:strCache>
                <c:ptCount val="1"/>
                <c:pt idx="0">
                  <c:v>2026</c:v>
                </c:pt>
              </c:strCache>
            </c:strRef>
          </c:tx>
          <c:spPr>
            <a:solidFill>
              <a:schemeClr val="accent3"/>
            </a:solidFill>
            <a:ln>
              <a:noFill/>
            </a:ln>
            <a:effectLst/>
          </c:spPr>
          <c:invertIfNegative val="0"/>
          <c:cat>
            <c:strRef>
              <c:f>Résultats_Pistes!$C$6</c:f>
              <c:strCache>
                <c:ptCount val="1"/>
                <c:pt idx="0">
                  <c:v>Investissements (€)</c:v>
                </c:pt>
              </c:strCache>
            </c:strRef>
          </c:cat>
          <c:val>
            <c:numRef>
              <c:f>Résultats_Pistes!$G$6</c:f>
              <c:numCache>
                <c:formatCode>#,##0\ "€"</c:formatCode>
                <c:ptCount val="1"/>
                <c:pt idx="0">
                  <c:v>0</c:v>
                </c:pt>
              </c:numCache>
            </c:numRef>
          </c:val>
          <c:extLst>
            <c:ext xmlns:c16="http://schemas.microsoft.com/office/drawing/2014/chart" uri="{C3380CC4-5D6E-409C-BE32-E72D297353CC}">
              <c16:uniqueId val="{00000002-3EE8-4A4C-A260-4203AB96E713}"/>
            </c:ext>
          </c:extLst>
        </c:ser>
        <c:ser>
          <c:idx val="3"/>
          <c:order val="3"/>
          <c:tx>
            <c:strRef>
              <c:f>Résultats_Pistes!$H$2</c:f>
              <c:strCache>
                <c:ptCount val="1"/>
                <c:pt idx="0">
                  <c:v>2027</c:v>
                </c:pt>
              </c:strCache>
            </c:strRef>
          </c:tx>
          <c:spPr>
            <a:solidFill>
              <a:schemeClr val="accent4"/>
            </a:solidFill>
            <a:ln>
              <a:noFill/>
            </a:ln>
            <a:effectLst/>
          </c:spPr>
          <c:invertIfNegative val="0"/>
          <c:cat>
            <c:strRef>
              <c:f>Résultats_Pistes!$C$6</c:f>
              <c:strCache>
                <c:ptCount val="1"/>
                <c:pt idx="0">
                  <c:v>Investissements (€)</c:v>
                </c:pt>
              </c:strCache>
            </c:strRef>
          </c:cat>
          <c:val>
            <c:numRef>
              <c:f>Résultats_Pistes!$H$6</c:f>
              <c:numCache>
                <c:formatCode>#,##0\ "€"</c:formatCode>
                <c:ptCount val="1"/>
                <c:pt idx="0">
                  <c:v>0</c:v>
                </c:pt>
              </c:numCache>
            </c:numRef>
          </c:val>
          <c:extLst>
            <c:ext xmlns:c16="http://schemas.microsoft.com/office/drawing/2014/chart" uri="{C3380CC4-5D6E-409C-BE32-E72D297353CC}">
              <c16:uniqueId val="{00000003-3EE8-4A4C-A260-4203AB96E713}"/>
            </c:ext>
          </c:extLst>
        </c:ser>
        <c:ser>
          <c:idx val="4"/>
          <c:order val="4"/>
          <c:tx>
            <c:strRef>
              <c:f>Résultats_Pistes!$I$2</c:f>
              <c:strCache>
                <c:ptCount val="1"/>
                <c:pt idx="0">
                  <c:v>2028</c:v>
                </c:pt>
              </c:strCache>
            </c:strRef>
          </c:tx>
          <c:spPr>
            <a:solidFill>
              <a:schemeClr val="accent5"/>
            </a:solidFill>
            <a:ln>
              <a:noFill/>
            </a:ln>
            <a:effectLst/>
          </c:spPr>
          <c:invertIfNegative val="0"/>
          <c:cat>
            <c:strRef>
              <c:f>Résultats_Pistes!$C$6</c:f>
              <c:strCache>
                <c:ptCount val="1"/>
                <c:pt idx="0">
                  <c:v>Investissements (€)</c:v>
                </c:pt>
              </c:strCache>
            </c:strRef>
          </c:cat>
          <c:val>
            <c:numRef>
              <c:f>Résultats_Pistes!$I$6</c:f>
              <c:numCache>
                <c:formatCode>#,##0\ "€"</c:formatCode>
                <c:ptCount val="1"/>
                <c:pt idx="0">
                  <c:v>0</c:v>
                </c:pt>
              </c:numCache>
            </c:numRef>
          </c:val>
          <c:extLst>
            <c:ext xmlns:c16="http://schemas.microsoft.com/office/drawing/2014/chart" uri="{C3380CC4-5D6E-409C-BE32-E72D297353CC}">
              <c16:uniqueId val="{00000004-3EE8-4A4C-A260-4203AB96E713}"/>
            </c:ext>
          </c:extLst>
        </c:ser>
        <c:ser>
          <c:idx val="5"/>
          <c:order val="5"/>
          <c:tx>
            <c:strRef>
              <c:f>Résultats_Pistes!$J$2</c:f>
              <c:strCache>
                <c:ptCount val="1"/>
                <c:pt idx="0">
                  <c:v>2029</c:v>
                </c:pt>
              </c:strCache>
            </c:strRef>
          </c:tx>
          <c:spPr>
            <a:solidFill>
              <a:schemeClr val="accent6"/>
            </a:solidFill>
            <a:ln>
              <a:noFill/>
            </a:ln>
            <a:effectLst/>
          </c:spPr>
          <c:invertIfNegative val="0"/>
          <c:cat>
            <c:strRef>
              <c:f>Résultats_Pistes!$C$6</c:f>
              <c:strCache>
                <c:ptCount val="1"/>
                <c:pt idx="0">
                  <c:v>Investissements (€)</c:v>
                </c:pt>
              </c:strCache>
            </c:strRef>
          </c:cat>
          <c:val>
            <c:numRef>
              <c:f>Résultats_Pistes!$J$6</c:f>
              <c:numCache>
                <c:formatCode>#,##0\ "€"</c:formatCode>
                <c:ptCount val="1"/>
                <c:pt idx="0">
                  <c:v>0</c:v>
                </c:pt>
              </c:numCache>
            </c:numRef>
          </c:val>
          <c:extLst>
            <c:ext xmlns:c16="http://schemas.microsoft.com/office/drawing/2014/chart" uri="{C3380CC4-5D6E-409C-BE32-E72D297353CC}">
              <c16:uniqueId val="{00000005-3EE8-4A4C-A260-4203AB96E713}"/>
            </c:ext>
          </c:extLst>
        </c:ser>
        <c:ser>
          <c:idx val="6"/>
          <c:order val="6"/>
          <c:tx>
            <c:strRef>
              <c:f>Résultats_Pistes!$K$2</c:f>
              <c:strCache>
                <c:ptCount val="1"/>
                <c:pt idx="0">
                  <c:v>2030</c:v>
                </c:pt>
              </c:strCache>
            </c:strRef>
          </c:tx>
          <c:spPr>
            <a:solidFill>
              <a:schemeClr val="accent1">
                <a:lumMod val="60000"/>
              </a:schemeClr>
            </a:solidFill>
            <a:ln>
              <a:noFill/>
            </a:ln>
            <a:effectLst/>
          </c:spPr>
          <c:invertIfNegative val="0"/>
          <c:cat>
            <c:strRef>
              <c:f>Résultats_Pistes!$C$6</c:f>
              <c:strCache>
                <c:ptCount val="1"/>
                <c:pt idx="0">
                  <c:v>Investissements (€)</c:v>
                </c:pt>
              </c:strCache>
            </c:strRef>
          </c:cat>
          <c:val>
            <c:numRef>
              <c:f>Résultats_Pistes!$K$6</c:f>
              <c:numCache>
                <c:formatCode>#,##0\ "€"</c:formatCode>
                <c:ptCount val="1"/>
                <c:pt idx="0">
                  <c:v>0</c:v>
                </c:pt>
              </c:numCache>
            </c:numRef>
          </c:val>
          <c:extLst>
            <c:ext xmlns:c16="http://schemas.microsoft.com/office/drawing/2014/chart" uri="{C3380CC4-5D6E-409C-BE32-E72D297353CC}">
              <c16:uniqueId val="{00000006-3EE8-4A4C-A260-4203AB96E713}"/>
            </c:ext>
          </c:extLst>
        </c:ser>
        <c:ser>
          <c:idx val="7"/>
          <c:order val="7"/>
          <c:tx>
            <c:strRef>
              <c:f>Résultats_Pistes!$L$2</c:f>
              <c:strCache>
                <c:ptCount val="1"/>
                <c:pt idx="0">
                  <c:v>2031</c:v>
                </c:pt>
              </c:strCache>
            </c:strRef>
          </c:tx>
          <c:spPr>
            <a:solidFill>
              <a:schemeClr val="accent2">
                <a:lumMod val="60000"/>
              </a:schemeClr>
            </a:solidFill>
            <a:ln>
              <a:noFill/>
            </a:ln>
            <a:effectLst/>
          </c:spPr>
          <c:invertIfNegative val="0"/>
          <c:cat>
            <c:strRef>
              <c:f>Résultats_Pistes!$C$6</c:f>
              <c:strCache>
                <c:ptCount val="1"/>
                <c:pt idx="0">
                  <c:v>Investissements (€)</c:v>
                </c:pt>
              </c:strCache>
            </c:strRef>
          </c:cat>
          <c:val>
            <c:numRef>
              <c:f>Résultats_Pistes!$L$6</c:f>
              <c:numCache>
                <c:formatCode>#,##0\ "€"</c:formatCode>
                <c:ptCount val="1"/>
                <c:pt idx="0">
                  <c:v>0</c:v>
                </c:pt>
              </c:numCache>
            </c:numRef>
          </c:val>
          <c:extLst>
            <c:ext xmlns:c16="http://schemas.microsoft.com/office/drawing/2014/chart" uri="{C3380CC4-5D6E-409C-BE32-E72D297353CC}">
              <c16:uniqueId val="{00000007-3EE8-4A4C-A260-4203AB96E713}"/>
            </c:ext>
          </c:extLst>
        </c:ser>
        <c:dLbls>
          <c:showLegendKey val="0"/>
          <c:showVal val="0"/>
          <c:showCatName val="0"/>
          <c:showSerName val="0"/>
          <c:showPercent val="0"/>
          <c:showBubbleSize val="0"/>
        </c:dLbls>
        <c:gapWidth val="150"/>
        <c:overlap val="100"/>
        <c:axId val="391842272"/>
        <c:axId val="391846112"/>
      </c:barChart>
      <c:catAx>
        <c:axId val="39184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6112"/>
        <c:crosses val="autoZero"/>
        <c:auto val="1"/>
        <c:lblAlgn val="ctr"/>
        <c:lblOffset val="100"/>
        <c:noMultiLvlLbl val="0"/>
      </c:catAx>
      <c:valAx>
        <c:axId val="391846112"/>
        <c:scaling>
          <c:orientation val="minMax"/>
        </c:scaling>
        <c:delete val="0"/>
        <c:axPos val="l"/>
        <c:majorGridlines>
          <c:spPr>
            <a:ln w="9525" cap="flat" cmpd="sng" algn="ctr">
              <a:solidFill>
                <a:schemeClr val="tx1">
                  <a:lumMod val="15000"/>
                  <a:lumOff val="85000"/>
                </a:schemeClr>
              </a:solidFill>
              <a:round/>
            </a:ln>
            <a:effectLst/>
          </c:spPr>
        </c:majorGridlines>
        <c:numFmt formatCode="#,##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91842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13</xdr:col>
      <xdr:colOff>206410</xdr:colOff>
      <xdr:row>0</xdr:row>
      <xdr:rowOff>127187</xdr:rowOff>
    </xdr:from>
    <xdr:to>
      <xdr:col>33</xdr:col>
      <xdr:colOff>116541</xdr:colOff>
      <xdr:row>18</xdr:row>
      <xdr:rowOff>71717</xdr:rowOff>
    </xdr:to>
    <xdr:graphicFrame macro="">
      <xdr:nvGraphicFramePr>
        <xdr:cNvPr id="86" name="Graphique 1">
          <a:extLst>
            <a:ext uri="{FF2B5EF4-FFF2-40B4-BE49-F238E27FC236}">
              <a16:creationId xmlns:a16="http://schemas.microsoft.com/office/drawing/2014/main" id="{0AE107A6-5CC2-D4D7-3314-9A919EA52E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306671</xdr:colOff>
      <xdr:row>19</xdr:row>
      <xdr:rowOff>33688</xdr:rowOff>
    </xdr:from>
    <xdr:to>
      <xdr:col>33</xdr:col>
      <xdr:colOff>66261</xdr:colOff>
      <xdr:row>42</xdr:row>
      <xdr:rowOff>121486</xdr:rowOff>
    </xdr:to>
    <xdr:graphicFrame macro="">
      <xdr:nvGraphicFramePr>
        <xdr:cNvPr id="88" name="Graphique 3">
          <a:extLst>
            <a:ext uri="{FF2B5EF4-FFF2-40B4-BE49-F238E27FC236}">
              <a16:creationId xmlns:a16="http://schemas.microsoft.com/office/drawing/2014/main" id="{F4A79850-5DA1-2B95-D9DD-BD0F472C4F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285750</xdr:colOff>
      <xdr:row>0</xdr:row>
      <xdr:rowOff>33337</xdr:rowOff>
    </xdr:from>
    <xdr:to>
      <xdr:col>21</xdr:col>
      <xdr:colOff>123825</xdr:colOff>
      <xdr:row>10</xdr:row>
      <xdr:rowOff>123825</xdr:rowOff>
    </xdr:to>
    <xdr:graphicFrame macro="">
      <xdr:nvGraphicFramePr>
        <xdr:cNvPr id="15" name="Graphique 14">
          <a:extLst>
            <a:ext uri="{FF2B5EF4-FFF2-40B4-BE49-F238E27FC236}">
              <a16:creationId xmlns:a16="http://schemas.microsoft.com/office/drawing/2014/main" id="{3752C8AB-BA6C-B87E-0D4C-5404FBA80C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161925</xdr:colOff>
      <xdr:row>0</xdr:row>
      <xdr:rowOff>28575</xdr:rowOff>
    </xdr:from>
    <xdr:to>
      <xdr:col>30</xdr:col>
      <xdr:colOff>171450</xdr:colOff>
      <xdr:row>10</xdr:row>
      <xdr:rowOff>119063</xdr:rowOff>
    </xdr:to>
    <xdr:graphicFrame macro="">
      <xdr:nvGraphicFramePr>
        <xdr:cNvPr id="17" name="Graphique 16">
          <a:extLst>
            <a:ext uri="{FF2B5EF4-FFF2-40B4-BE49-F238E27FC236}">
              <a16:creationId xmlns:a16="http://schemas.microsoft.com/office/drawing/2014/main" id="{32B7BE28-4DA4-45BF-9ABD-EE076C2469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30</xdr:col>
      <xdr:colOff>219075</xdr:colOff>
      <xdr:row>0</xdr:row>
      <xdr:rowOff>38100</xdr:rowOff>
    </xdr:from>
    <xdr:to>
      <xdr:col>35</xdr:col>
      <xdr:colOff>495300</xdr:colOff>
      <xdr:row>10</xdr:row>
      <xdr:rowOff>128588</xdr:rowOff>
    </xdr:to>
    <xdr:graphicFrame macro="">
      <xdr:nvGraphicFramePr>
        <xdr:cNvPr id="18" name="Graphique 17">
          <a:extLst>
            <a:ext uri="{FF2B5EF4-FFF2-40B4-BE49-F238E27FC236}">
              <a16:creationId xmlns:a16="http://schemas.microsoft.com/office/drawing/2014/main" id="{0A1D48CB-7CD6-41F2-9275-BA9F3895E4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35</xdr:col>
      <xdr:colOff>552450</xdr:colOff>
      <xdr:row>0</xdr:row>
      <xdr:rowOff>28575</xdr:rowOff>
    </xdr:from>
    <xdr:to>
      <xdr:col>39</xdr:col>
      <xdr:colOff>542925</xdr:colOff>
      <xdr:row>10</xdr:row>
      <xdr:rowOff>119063</xdr:rowOff>
    </xdr:to>
    <xdr:graphicFrame macro="">
      <xdr:nvGraphicFramePr>
        <xdr:cNvPr id="19" name="Graphique 18">
          <a:extLst>
            <a:ext uri="{FF2B5EF4-FFF2-40B4-BE49-F238E27FC236}">
              <a16:creationId xmlns:a16="http://schemas.microsoft.com/office/drawing/2014/main" id="{5B1B6387-D33C-4636-86E4-F8250C83C7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ata_JBV/3j_Commun/00_Projets/Electrabel/Module1_DiagnostiqueEnergetique/Copie%20de%20U-planch-sol-f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_Introduction"/>
      <sheetName val="2_Exemple"/>
      <sheetName val="3_Calcul"/>
      <sheetName val="Constantes"/>
      <sheetName val="Constantes0"/>
    </sheetNames>
    <sheetDataSet>
      <sheetData sheetId="0" refreshError="1"/>
      <sheetData sheetId="1" refreshError="1"/>
      <sheetData sheetId="2" refreshError="1"/>
      <sheetData sheetId="3" refreshError="1"/>
      <sheetData sheetId="4"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ffichage1" id="{1B959FDB-6A5E-4F62-AD48-C94B42F288B4}">
    <nsvFilter filterId="{00000000-0001-0000-0400-000000000000}" ref="A4:AL24" tableId="0">
      <columnFilter colId="0">
        <filter colId="0">
          <x:filters>
            <x:filter val="HM Beez"/>
          </x:filters>
        </filter>
      </columnFilter>
    </nsvFilter>
  </namedSheetView>
</namedSheetViews>
</file>

<file path=xl/persons/person.xml><?xml version="1.0" encoding="utf-8"?>
<personList xmlns="http://schemas.microsoft.com/office/spreadsheetml/2018/threadedcomments" xmlns:x="http://schemas.openxmlformats.org/spreadsheetml/2006/main">
  <person displayName="Jean-Benoit Verbeke" id="{51B0D7B7-E08E-415F-A795-C84881BFB6C7}" userId="S::jbv@pirotech.be::3125f11d-fa12-46b1-a68f-ec1496599d7b"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8" dT="2025-12-09T11:35:15.67" personId="{51B0D7B7-E08E-415F-A795-C84881BFB6C7}" id="{79FBFA77-9BBE-4FA9-AAAA-02D3ED25BDB4}">
    <text>Valeur négative à introduire</text>
  </threadedComment>
  <threadedComment ref="B10" dT="2025-12-09T11:51:59.60" personId="{51B0D7B7-E08E-415F-A795-C84881BFB6C7}" id="{0E847FBC-23C5-4E39-B207-D8FFB6BC667E}">
    <text>Doit être &gt;= SER Auto
Dans le cas d’un ⅓ invest SER Prod = SER Conso</text>
  </threadedComment>
  <threadedComment ref="B12" dT="2026-01-21T14:50:07.85" personId="{51B0D7B7-E08E-415F-A795-C84881BFB6C7}" id="{2090D1E9-4D92-45CE-B670-41F3B580B7A8}">
    <text xml:space="preserve">Les ajustements structurels sont introduits dans l’onglet «Usages» </text>
  </threadedComment>
  <threadedComment ref="E16" dT="2026-01-30T09:09:18.62" personId="{51B0D7B7-E08E-415F-A795-C84881BFB6C7}" id="{8895C33F-8229-417E-912B-C52AA2C5C3AE}">
    <text>Liste déroulante</text>
  </threadedComment>
  <threadedComment ref="E18" dT="2026-01-30T09:09:18.62" personId="{51B0D7B7-E08E-415F-A795-C84881BFB6C7}" id="{B816114E-0385-431A-9F74-0F645591A837}">
    <text>Liste déroulante</text>
  </threadedComment>
  <threadedComment ref="E20" dT="2026-01-30T09:09:18.62" personId="{51B0D7B7-E08E-415F-A795-C84881BFB6C7}" id="{6C820AFE-2ACC-4A05-8E76-149BE61D109E}">
    <text>Liste déroulante</text>
  </threadedComment>
  <threadedComment ref="E22" dT="2026-01-30T09:09:18.62" personId="{51B0D7B7-E08E-415F-A795-C84881BFB6C7}" id="{9EA8ED37-9C28-4728-A788-8E9134A23C34}">
    <text>Liste déroulante</text>
  </threadedComment>
</ThreadedComments>
</file>

<file path=xl/threadedComments/threadedComment2.xml><?xml version="1.0" encoding="utf-8"?>
<ThreadedComments xmlns="http://schemas.microsoft.com/office/spreadsheetml/2018/threadedcomments" xmlns:x="http://schemas.openxmlformats.org/spreadsheetml/2006/main">
  <threadedComment ref="BC1" dT="2026-01-21T15:43:16.72" personId="{51B0D7B7-E08E-415F-A795-C84881BFB6C7}" id="{359E213B-E7A7-4636-B636-FFFDBA153DF0}">
    <text xml:space="preserve"> Il s’agit de répartir le gain des pistes entre les différents usages. La somme des % d’une année = 100%.</text>
  </threadedComment>
  <threadedComment ref="B2" dT="2026-01-30T09:23:05.48" personId="{51B0D7B7-E08E-415F-A795-C84881BFB6C7}" id="{A41A5A3A-4CE4-44A7-90DF-71CAEC2DD80E}">
    <text xml:space="preserve">&gt; Ajouter / Supprimer des lignes si nécessaires
&gt; Les ajustements structurels sont introduits dans l’onglet «Usages» soit comme un nouvel usage, soit en modifiant les consommations et émissions spécifiques de référence dans la colonne de l’année de suivi
</text>
  </threadedComment>
  <threadedComment ref="B8" dT="2026-01-30T09:31:33.19" personId="{51B0D7B7-E08E-415F-A795-C84881BFB6C7}" id="{1AB099BB-93CD-42D4-B3A5-03DD869B8895}">
    <text>Exemple d’ajustement structurel lié à un nouvel usage</text>
  </threadedComment>
</ThreadedComments>
</file>

<file path=xl/threadedComments/threadedComment3.xml><?xml version="1.0" encoding="utf-8"?>
<ThreadedComments xmlns="http://schemas.microsoft.com/office/spreadsheetml/2018/threadedcomments" xmlns:x="http://schemas.openxmlformats.org/spreadsheetml/2006/main">
  <threadedComment ref="AC3" dT="2026-01-30T09:57:16.91" personId="{51B0D7B7-E08E-415F-A795-C84881BFB6C7}" id="{D33A3888-7AEB-48CC-BA05-5DA9303FD0A4}">
    <text>Il s’agit du % d’amélioration supplémentaire par rapport à l’année précédente</text>
  </threadedComment>
  <threadedComment ref="A4" dT="2026-01-30T09:54:15.07" personId="{51B0D7B7-E08E-415F-A795-C84881BFB6C7}" id="{FB2C3382-F3EA-464E-BC17-F1D6B8D9CA6A}">
    <text>Ajouter des lignes si nécessaire</text>
  </threadedComment>
  <threadedComment ref="K4" dT="2026-01-30T09:46:57.23" personId="{51B0D7B7-E08E-415F-A795-C84881BFB6C7}" id="{8B3B422B-47E2-4DF2-9369-43F7BA718D26}">
    <text>Encodez ici la partie autoconsommée en ER en valeur négative</text>
  </threadedComment>
  <threadedComment ref="L4" dT="2025-04-02T11:36:25.55" personId="{51B0D7B7-E08E-415F-A795-C84881BFB6C7}" id="{ABF34A79-AF25-4AB3-8768-46BB078E2A70}">
    <text>Air PAC, PV, éolien, en valeur négative</text>
  </threadedComment>
  <threadedComment ref="V4" dT="2026-01-30T09:55:26.77" personId="{51B0D7B7-E08E-415F-A795-C84881BFB6C7}" id="{7AE327FE-84A5-478D-9228-D1595B4A989B}">
    <text>Ne pas modifier une piste A, B, Z en R si elle est réalisée!!</text>
  </threadedComment>
  <threadedComment ref="Z4" dT="2026-01-30T09:59:35.23" personId="{51B0D7B7-E08E-415F-A795-C84881BFB6C7}" id="{E364C5F4-F4D0-48E3-B571-1D38822D2117}">
    <text>=1 si piste ferme en CC</text>
  </threadedComment>
  <threadedComment ref="AA4" dT="2026-01-30T09:59:09.43" personId="{51B0D7B7-E08E-415F-A795-C84881BFB6C7}" id="{F9028F43-6348-4CF8-BB8F-EA33BEBF52E0}">
    <text>=1 si piste conditionnelles en CC</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pirotech.be/"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5" Type="http://schemas.microsoft.com/office/2019/04/relationships/namedSheetView" Target="../namedSheetViews/namedSheetView1.xml"/><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2D59D-BE1B-492F-86E4-774B01E20746}">
  <sheetPr codeName="Feuil1">
    <tabColor indexed="57"/>
  </sheetPr>
  <dimension ref="A1:I42"/>
  <sheetViews>
    <sheetView zoomScale="55" zoomScaleNormal="55" zoomScaleSheetLayoutView="85" zoomScalePageLayoutView="34" workbookViewId="0">
      <selection activeCell="L31" sqref="L31"/>
    </sheetView>
  </sheetViews>
  <sheetFormatPr baseColWidth="10" defaultColWidth="11.44140625" defaultRowHeight="15.6" x14ac:dyDescent="0.3"/>
  <cols>
    <col min="1" max="1" width="3" style="18" customWidth="1"/>
    <col min="2" max="2" width="11.33203125" style="2" customWidth="1"/>
    <col min="3" max="3" width="31" style="2" bestFit="1" customWidth="1"/>
    <col min="4" max="4" width="108.5546875" style="2" customWidth="1"/>
    <col min="5" max="5" width="5.44140625" style="2" customWidth="1"/>
    <col min="6" max="6" width="3.33203125" style="2" customWidth="1"/>
    <col min="7" max="7" width="11.44140625" style="3" customWidth="1"/>
    <col min="8" max="8" width="20.33203125" style="3" bestFit="1" customWidth="1"/>
    <col min="9" max="9" width="17.33203125" style="3" bestFit="1" customWidth="1"/>
    <col min="10" max="16384" width="11.44140625" style="2"/>
  </cols>
  <sheetData>
    <row r="1" spans="2:7" ht="15.75" customHeight="1" thickBot="1" x14ac:dyDescent="0.35">
      <c r="B1" s="1"/>
    </row>
    <row r="2" spans="2:7" ht="78" customHeight="1" thickTop="1" x14ac:dyDescent="0.4">
      <c r="B2" s="4"/>
      <c r="C2" s="5"/>
      <c r="D2" s="5"/>
      <c r="E2" s="6"/>
      <c r="G2" s="7"/>
    </row>
    <row r="3" spans="2:7" ht="54.75" customHeight="1" x14ac:dyDescent="0.4">
      <c r="B3" s="8"/>
      <c r="C3" s="200" t="s">
        <v>289</v>
      </c>
      <c r="D3" s="200"/>
      <c r="E3" s="9"/>
      <c r="G3" s="10"/>
    </row>
    <row r="4" spans="2:7" ht="22.8" x14ac:dyDescent="0.4">
      <c r="B4" s="11"/>
      <c r="C4" s="201" t="s">
        <v>0</v>
      </c>
      <c r="D4" s="201"/>
      <c r="E4" s="12"/>
      <c r="G4" s="13"/>
    </row>
    <row r="5" spans="2:7" ht="22.8" x14ac:dyDescent="0.4">
      <c r="B5" s="11"/>
      <c r="C5" s="14"/>
      <c r="D5" s="14"/>
      <c r="E5" s="12"/>
      <c r="G5" s="13"/>
    </row>
    <row r="6" spans="2:7" ht="22.8" x14ac:dyDescent="0.4">
      <c r="B6" s="11"/>
      <c r="C6" s="181" t="s">
        <v>1</v>
      </c>
      <c r="D6" s="170">
        <v>2024</v>
      </c>
      <c r="E6" s="12"/>
      <c r="G6" s="13"/>
    </row>
    <row r="7" spans="2:7" ht="22.8" x14ac:dyDescent="0.4">
      <c r="B7" s="11"/>
      <c r="C7" s="181"/>
      <c r="D7" s="181"/>
      <c r="E7" s="12"/>
      <c r="G7" s="13"/>
    </row>
    <row r="8" spans="2:7" ht="34.5" customHeight="1" x14ac:dyDescent="0.3">
      <c r="B8" s="15"/>
      <c r="C8" s="202" t="s">
        <v>2</v>
      </c>
      <c r="D8" s="203"/>
      <c r="E8" s="16"/>
      <c r="G8" s="17"/>
    </row>
    <row r="9" spans="2:7" ht="34.5" customHeight="1" x14ac:dyDescent="0.3">
      <c r="B9" s="15"/>
      <c r="C9" s="182"/>
      <c r="D9" s="182"/>
      <c r="E9" s="16"/>
      <c r="G9" s="17"/>
    </row>
    <row r="10" spans="2:7" ht="31.5" customHeight="1" x14ac:dyDescent="0.3">
      <c r="B10" s="15"/>
      <c r="C10" s="208">
        <v>46052</v>
      </c>
      <c r="D10" s="209"/>
      <c r="E10" s="16"/>
      <c r="G10" s="19"/>
    </row>
    <row r="11" spans="2:7" ht="31.5" customHeight="1" x14ac:dyDescent="0.3">
      <c r="B11" s="15"/>
      <c r="C11" s="186"/>
      <c r="D11" s="186"/>
      <c r="E11" s="16"/>
      <c r="G11" s="19"/>
    </row>
    <row r="12" spans="2:7" ht="31.5" customHeight="1" x14ac:dyDescent="0.3">
      <c r="B12" s="15"/>
      <c r="C12" s="208" t="s">
        <v>3</v>
      </c>
      <c r="D12" s="209"/>
      <c r="E12" s="16"/>
      <c r="G12" s="19"/>
    </row>
    <row r="13" spans="2:7" ht="19.5" customHeight="1" x14ac:dyDescent="0.3">
      <c r="B13" s="15"/>
      <c r="C13" s="182"/>
      <c r="D13" s="182"/>
      <c r="E13" s="16"/>
      <c r="G13" s="19"/>
    </row>
    <row r="14" spans="2:7" ht="19.5" customHeight="1" x14ac:dyDescent="0.3">
      <c r="B14" s="15"/>
      <c r="C14" s="210" t="s">
        <v>4</v>
      </c>
      <c r="D14" s="211"/>
      <c r="E14" s="16"/>
      <c r="G14" s="19"/>
    </row>
    <row r="15" spans="2:7" ht="19.5" customHeight="1" x14ac:dyDescent="0.3">
      <c r="B15" s="15"/>
      <c r="C15" s="183"/>
      <c r="D15" s="183"/>
      <c r="E15" s="16"/>
      <c r="G15" s="19"/>
    </row>
    <row r="16" spans="2:7" ht="19.5" customHeight="1" x14ac:dyDescent="0.3">
      <c r="B16" s="15"/>
      <c r="C16" s="183"/>
      <c r="D16" s="183"/>
      <c r="E16" s="16"/>
      <c r="G16" s="19"/>
    </row>
    <row r="17" spans="1:9" ht="21" x14ac:dyDescent="0.4">
      <c r="B17" s="15"/>
      <c r="C17" s="204" t="str">
        <f ca="1">MID(CELL("filename",A1),FIND("[",CELL("filename",A1))+1,SUM(FIND({"[";"]"},CELL("filename",A1))*{-1;1})-1)</f>
        <v>20260204 - Canevas type ASA V2016.1.xlsx</v>
      </c>
      <c r="D17" s="204"/>
      <c r="E17" s="16"/>
      <c r="G17" s="19"/>
    </row>
    <row r="18" spans="1:9" ht="17.399999999999999" x14ac:dyDescent="0.3">
      <c r="B18" s="15"/>
      <c r="C18" s="180"/>
      <c r="D18" s="180"/>
      <c r="E18" s="16"/>
      <c r="G18" s="19"/>
    </row>
    <row r="19" spans="1:9" ht="78" customHeight="1" x14ac:dyDescent="0.3">
      <c r="B19" s="15"/>
      <c r="C19" s="18"/>
      <c r="D19" s="18"/>
      <c r="E19" s="16"/>
    </row>
    <row r="20" spans="1:9" x14ac:dyDescent="0.3">
      <c r="B20" s="20"/>
      <c r="C20" s="21"/>
      <c r="D20" s="22"/>
      <c r="E20" s="23"/>
    </row>
    <row r="21" spans="1:9" x14ac:dyDescent="0.3">
      <c r="B21" s="20"/>
      <c r="C21" s="22"/>
      <c r="D21" s="22"/>
      <c r="E21" s="23"/>
    </row>
    <row r="22" spans="1:9" s="3" customFormat="1" ht="16.5" customHeight="1" x14ac:dyDescent="0.3">
      <c r="A22" s="18"/>
      <c r="B22" s="24"/>
      <c r="C22" s="25"/>
      <c r="D22" s="22"/>
      <c r="E22" s="23"/>
      <c r="F22" s="2"/>
    </row>
    <row r="23" spans="1:9" ht="38.700000000000003" customHeight="1" x14ac:dyDescent="0.3">
      <c r="B23" s="24"/>
      <c r="C23" s="25"/>
      <c r="D23" s="22"/>
      <c r="E23" s="23"/>
    </row>
    <row r="24" spans="1:9" ht="29.7" customHeight="1" x14ac:dyDescent="0.3">
      <c r="B24" s="205"/>
      <c r="C24" s="206"/>
      <c r="D24" s="206"/>
      <c r="E24" s="207"/>
      <c r="H24" s="2"/>
      <c r="I24" s="2"/>
    </row>
    <row r="25" spans="1:9" x14ac:dyDescent="0.3">
      <c r="B25" s="197" t="s">
        <v>5</v>
      </c>
      <c r="C25" s="198"/>
      <c r="D25" s="198"/>
      <c r="E25" s="199"/>
    </row>
    <row r="26" spans="1:9" ht="16.2" thickBot="1" x14ac:dyDescent="0.35">
      <c r="B26" s="26"/>
      <c r="C26" s="27"/>
      <c r="D26" s="27"/>
      <c r="E26" s="28"/>
    </row>
    <row r="27" spans="1:9" ht="16.2" thickTop="1" x14ac:dyDescent="0.3">
      <c r="B27" s="18"/>
      <c r="C27" s="18"/>
      <c r="D27" s="18"/>
      <c r="E27" s="18"/>
    </row>
    <row r="28" spans="1:9" x14ac:dyDescent="0.3">
      <c r="B28" s="18"/>
      <c r="C28" s="18"/>
      <c r="D28" s="18"/>
      <c r="E28" s="18"/>
    </row>
    <row r="29" spans="1:9" x14ac:dyDescent="0.3">
      <c r="B29" s="18"/>
      <c r="C29" s="18"/>
      <c r="D29" s="18"/>
      <c r="E29" s="18"/>
    </row>
    <row r="30" spans="1:9" x14ac:dyDescent="0.3">
      <c r="B30" s="18"/>
      <c r="C30" s="18"/>
      <c r="D30" s="18"/>
      <c r="E30" s="18"/>
    </row>
    <row r="31" spans="1:9" x14ac:dyDescent="0.3">
      <c r="C31" s="114"/>
      <c r="D31" s="18"/>
      <c r="E31" s="18"/>
    </row>
    <row r="32" spans="1:9" x14ac:dyDescent="0.3">
      <c r="C32" s="114"/>
      <c r="D32" s="18"/>
      <c r="E32" s="18"/>
    </row>
    <row r="33" spans="3:5" x14ac:dyDescent="0.3">
      <c r="C33" s="114"/>
      <c r="D33" s="18"/>
      <c r="E33" s="18"/>
    </row>
    <row r="34" spans="3:5" x14ac:dyDescent="0.3">
      <c r="C34" s="114"/>
      <c r="D34" s="18"/>
      <c r="E34" s="18"/>
    </row>
    <row r="35" spans="3:5" x14ac:dyDescent="0.3">
      <c r="C35" s="114"/>
      <c r="D35" s="18"/>
      <c r="E35" s="18"/>
    </row>
    <row r="36" spans="3:5" x14ac:dyDescent="0.3">
      <c r="C36" s="114"/>
      <c r="D36" s="18"/>
      <c r="E36" s="18"/>
    </row>
    <row r="37" spans="3:5" x14ac:dyDescent="0.3">
      <c r="C37" s="115"/>
    </row>
    <row r="38" spans="3:5" x14ac:dyDescent="0.3">
      <c r="C38" s="115"/>
    </row>
    <row r="39" spans="3:5" x14ac:dyDescent="0.3">
      <c r="C39" s="115"/>
    </row>
    <row r="40" spans="3:5" x14ac:dyDescent="0.3">
      <c r="C40" s="115"/>
    </row>
    <row r="41" spans="3:5" x14ac:dyDescent="0.3">
      <c r="C41" s="115"/>
    </row>
    <row r="42" spans="3:5" x14ac:dyDescent="0.3">
      <c r="C42" s="115"/>
    </row>
  </sheetData>
  <sortState xmlns:xlrd2="http://schemas.microsoft.com/office/spreadsheetml/2017/richdata2" ref="B31:B44">
    <sortCondition ref="B31:B44"/>
  </sortState>
  <mergeCells count="9">
    <mergeCell ref="B25:E25"/>
    <mergeCell ref="C3:D3"/>
    <mergeCell ref="C4:D4"/>
    <mergeCell ref="C8:D8"/>
    <mergeCell ref="C17:D17"/>
    <mergeCell ref="B24:E24"/>
    <mergeCell ref="C10:D10"/>
    <mergeCell ref="C14:D14"/>
    <mergeCell ref="C12:D12"/>
  </mergeCells>
  <hyperlinks>
    <hyperlink ref="B25" r:id="rId1" xr:uid="{F91A3060-537C-4CBB-946F-564E8D441A80}"/>
  </hyperlinks>
  <printOptions horizontalCentered="1" verticalCentered="1"/>
  <pageMargins left="0.23622047244094491" right="0.23622047244094491" top="0.74803149606299213" bottom="0.74803149606299213" header="0.31496062992125984" footer="0.31496062992125984"/>
  <pageSetup paperSize="9" scale="56" orientation="landscape" r:id="rId2"/>
  <headerFooter alignWithMargins="0">
    <oddFooter>&amp;L&amp;F&amp;C&amp;P /&amp;N&amp;RPirotech srl -  Comité d'experts CC</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3F75AAF-A8E4-4190-B62B-06DC37BE7646}">
          <x14:formula1>
            <xm:f>Paramètres!$L$3:$L$16</xm:f>
          </x14:formula1>
          <xm:sqref>C14:D14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7A3FD-62B5-49CC-880A-2338D3874DC6}">
  <sheetPr codeName="Feuil2"/>
  <dimension ref="A1:B23"/>
  <sheetViews>
    <sheetView workbookViewId="0">
      <selection activeCell="A14" sqref="A14"/>
    </sheetView>
  </sheetViews>
  <sheetFormatPr baseColWidth="10" defaultColWidth="11.44140625" defaultRowHeight="14.4" x14ac:dyDescent="0.3"/>
  <sheetData>
    <row r="1" spans="1:2" x14ac:dyDescent="0.3">
      <c r="A1" s="125" t="s">
        <v>18</v>
      </c>
    </row>
    <row r="2" spans="1:2" x14ac:dyDescent="0.3">
      <c r="A2" t="s">
        <v>19</v>
      </c>
    </row>
    <row r="3" spans="1:2" x14ac:dyDescent="0.3">
      <c r="A3" t="s">
        <v>20</v>
      </c>
    </row>
    <row r="4" spans="1:2" x14ac:dyDescent="0.3">
      <c r="A4" s="64">
        <v>30000</v>
      </c>
      <c r="B4" t="s">
        <v>21</v>
      </c>
    </row>
    <row r="5" spans="1:2" x14ac:dyDescent="0.3">
      <c r="A5" s="69">
        <f>A4</f>
        <v>30000</v>
      </c>
      <c r="B5" t="s">
        <v>22</v>
      </c>
    </row>
    <row r="6" spans="1:2" ht="13.95" customHeight="1" x14ac:dyDescent="0.3">
      <c r="A6" t="s">
        <v>23</v>
      </c>
    </row>
    <row r="9" spans="1:2" x14ac:dyDescent="0.3">
      <c r="A9" s="125" t="s">
        <v>24</v>
      </c>
    </row>
    <row r="10" spans="1:2" x14ac:dyDescent="0.3">
      <c r="A10" s="126" t="s">
        <v>25</v>
      </c>
    </row>
    <row r="11" spans="1:2" x14ac:dyDescent="0.3">
      <c r="A11" t="s">
        <v>26</v>
      </c>
    </row>
    <row r="12" spans="1:2" x14ac:dyDescent="0.3">
      <c r="A12" t="s">
        <v>27</v>
      </c>
    </row>
    <row r="13" spans="1:2" x14ac:dyDescent="0.3">
      <c r="A13" t="s">
        <v>28</v>
      </c>
    </row>
    <row r="14" spans="1:2" ht="15" customHeight="1" x14ac:dyDescent="0.3">
      <c r="A14" t="s">
        <v>29</v>
      </c>
    </row>
    <row r="15" spans="1:2" x14ac:dyDescent="0.3">
      <c r="A15" t="s">
        <v>30</v>
      </c>
    </row>
    <row r="16" spans="1:2" x14ac:dyDescent="0.3">
      <c r="A16" s="126" t="s">
        <v>31</v>
      </c>
    </row>
    <row r="17" spans="1:1" x14ac:dyDescent="0.3">
      <c r="A17" t="s">
        <v>32</v>
      </c>
    </row>
    <row r="18" spans="1:1" x14ac:dyDescent="0.3">
      <c r="A18" s="126" t="s">
        <v>33</v>
      </c>
    </row>
    <row r="19" spans="1:1" x14ac:dyDescent="0.3">
      <c r="A19" t="s">
        <v>34</v>
      </c>
    </row>
    <row r="20" spans="1:1" x14ac:dyDescent="0.3">
      <c r="A20" t="s">
        <v>35</v>
      </c>
    </row>
    <row r="21" spans="1:1" x14ac:dyDescent="0.3">
      <c r="A21" t="s">
        <v>36</v>
      </c>
    </row>
    <row r="22" spans="1:1" x14ac:dyDescent="0.3">
      <c r="A22" t="s">
        <v>37</v>
      </c>
    </row>
    <row r="23" spans="1:1" x14ac:dyDescent="0.3">
      <c r="A23" t="s">
        <v>38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52A70-1F76-4CC7-A71E-A29F717E2993}">
  <sheetPr codeName="Feuil3">
    <tabColor rgb="FF00B050"/>
  </sheetPr>
  <dimension ref="B2:U22"/>
  <sheetViews>
    <sheetView zoomScaleNormal="100" workbookViewId="0">
      <selection activeCell="C19" sqref="C19"/>
    </sheetView>
  </sheetViews>
  <sheetFormatPr baseColWidth="10" defaultColWidth="10" defaultRowHeight="13.2" x14ac:dyDescent="0.25"/>
  <cols>
    <col min="1" max="1" width="3.5546875" style="59" customWidth="1"/>
    <col min="2" max="2" width="32.44140625" style="59" customWidth="1"/>
    <col min="3" max="11" width="8.88671875" style="59" customWidth="1"/>
    <col min="12" max="12" width="2.6640625" style="59" customWidth="1"/>
    <col min="13" max="21" width="8.88671875" style="59" customWidth="1"/>
    <col min="22" max="16384" width="10" style="59"/>
  </cols>
  <sheetData>
    <row r="2" spans="2:21" x14ac:dyDescent="0.25">
      <c r="C2" s="212" t="s">
        <v>39</v>
      </c>
      <c r="D2" s="213"/>
      <c r="E2" s="213"/>
      <c r="F2" s="213"/>
      <c r="G2" s="213"/>
      <c r="H2" s="213"/>
      <c r="I2" s="213"/>
      <c r="J2" s="213"/>
      <c r="K2" s="214"/>
      <c r="M2" s="212" t="s">
        <v>40</v>
      </c>
      <c r="N2" s="213"/>
      <c r="O2" s="213"/>
      <c r="P2" s="213"/>
      <c r="Q2" s="213"/>
      <c r="R2" s="213"/>
      <c r="S2" s="213"/>
      <c r="T2" s="213"/>
      <c r="U2" s="214"/>
    </row>
    <row r="3" spans="2:21" x14ac:dyDescent="0.25">
      <c r="B3" s="86"/>
      <c r="C3" s="175">
        <v>2023</v>
      </c>
      <c r="D3" s="175">
        <v>2024</v>
      </c>
      <c r="E3" s="175">
        <v>2025</v>
      </c>
      <c r="F3" s="175">
        <v>2026</v>
      </c>
      <c r="G3" s="175">
        <v>2027</v>
      </c>
      <c r="H3" s="175">
        <v>2028</v>
      </c>
      <c r="I3" s="175">
        <v>2029</v>
      </c>
      <c r="J3" s="175">
        <v>2030</v>
      </c>
      <c r="K3" s="175">
        <v>2031</v>
      </c>
      <c r="M3" s="72">
        <f>+C3</f>
        <v>2023</v>
      </c>
      <c r="N3" s="72">
        <f>+D3</f>
        <v>2024</v>
      </c>
      <c r="O3" s="72">
        <f>+E3</f>
        <v>2025</v>
      </c>
      <c r="P3" s="72">
        <f t="shared" ref="P3:T3" si="0">+F3</f>
        <v>2026</v>
      </c>
      <c r="Q3" s="72">
        <f t="shared" si="0"/>
        <v>2027</v>
      </c>
      <c r="R3" s="72">
        <f t="shared" si="0"/>
        <v>2028</v>
      </c>
      <c r="S3" s="72">
        <f t="shared" si="0"/>
        <v>2029</v>
      </c>
      <c r="T3" s="72">
        <f t="shared" si="0"/>
        <v>2030</v>
      </c>
      <c r="U3" s="72">
        <f t="shared" ref="U3" si="1">+K3</f>
        <v>2031</v>
      </c>
    </row>
    <row r="4" spans="2:21" x14ac:dyDescent="0.25">
      <c r="B4" s="94" t="s">
        <v>41</v>
      </c>
      <c r="C4" s="64">
        <v>0</v>
      </c>
      <c r="D4" s="64">
        <v>0</v>
      </c>
      <c r="E4" s="64">
        <v>0</v>
      </c>
      <c r="F4" s="64">
        <v>0</v>
      </c>
      <c r="G4" s="64">
        <v>0</v>
      </c>
      <c r="H4" s="64">
        <v>0</v>
      </c>
      <c r="I4" s="64">
        <v>0</v>
      </c>
      <c r="J4" s="64">
        <v>0</v>
      </c>
      <c r="K4" s="64">
        <v>0</v>
      </c>
      <c r="M4" s="69">
        <f>C4*0.216</f>
        <v>0</v>
      </c>
      <c r="N4" s="69">
        <f>D4*0.216</f>
        <v>0</v>
      </c>
      <c r="O4" s="69">
        <f>E4*0.216</f>
        <v>0</v>
      </c>
      <c r="P4" s="69">
        <f t="shared" ref="P4:T4" si="2">F4*0.216</f>
        <v>0</v>
      </c>
      <c r="Q4" s="69">
        <f t="shared" si="2"/>
        <v>0</v>
      </c>
      <c r="R4" s="69">
        <f t="shared" si="2"/>
        <v>0</v>
      </c>
      <c r="S4" s="69">
        <f t="shared" si="2"/>
        <v>0</v>
      </c>
      <c r="T4" s="69">
        <f t="shared" si="2"/>
        <v>0</v>
      </c>
      <c r="U4" s="69">
        <f>K4*0.216</f>
        <v>0</v>
      </c>
    </row>
    <row r="5" spans="2:21" x14ac:dyDescent="0.25">
      <c r="B5" s="94" t="s">
        <v>42</v>
      </c>
      <c r="C5" s="64">
        <v>0</v>
      </c>
      <c r="D5" s="64">
        <v>0</v>
      </c>
      <c r="E5" s="64">
        <v>0</v>
      </c>
      <c r="F5" s="64">
        <v>0</v>
      </c>
      <c r="G5" s="64">
        <v>0</v>
      </c>
      <c r="H5" s="64">
        <v>0</v>
      </c>
      <c r="I5" s="64">
        <v>0</v>
      </c>
      <c r="J5" s="64">
        <v>0</v>
      </c>
      <c r="K5" s="64">
        <v>0</v>
      </c>
      <c r="M5" s="64">
        <v>0</v>
      </c>
      <c r="N5" s="64">
        <v>0</v>
      </c>
      <c r="O5" s="64">
        <v>0</v>
      </c>
      <c r="P5" s="64">
        <v>0</v>
      </c>
      <c r="Q5" s="64">
        <v>0</v>
      </c>
      <c r="R5" s="64">
        <v>0</v>
      </c>
      <c r="S5" s="64">
        <v>0</v>
      </c>
      <c r="T5" s="64">
        <v>0</v>
      </c>
      <c r="U5" s="64">
        <v>0</v>
      </c>
    </row>
    <row r="6" spans="2:21" x14ac:dyDescent="0.25">
      <c r="B6" s="94" t="s">
        <v>43</v>
      </c>
      <c r="C6" s="85"/>
      <c r="D6" s="85"/>
      <c r="E6" s="85"/>
      <c r="F6" s="85"/>
      <c r="G6" s="85"/>
      <c r="H6" s="85"/>
      <c r="I6" s="85"/>
      <c r="J6" s="85"/>
      <c r="K6" s="85"/>
      <c r="M6" s="64">
        <v>0</v>
      </c>
      <c r="N6" s="64">
        <v>0</v>
      </c>
      <c r="O6" s="64">
        <v>0</v>
      </c>
      <c r="P6" s="64">
        <v>0</v>
      </c>
      <c r="Q6" s="64">
        <v>0</v>
      </c>
      <c r="R6" s="64">
        <v>0</v>
      </c>
      <c r="S6" s="64">
        <v>0</v>
      </c>
      <c r="T6" s="64">
        <v>0</v>
      </c>
      <c r="U6" s="64">
        <v>0</v>
      </c>
    </row>
    <row r="7" spans="2:21" x14ac:dyDescent="0.25">
      <c r="B7" s="94" t="s">
        <v>44</v>
      </c>
      <c r="C7" s="64">
        <v>0</v>
      </c>
      <c r="D7" s="64">
        <v>0</v>
      </c>
      <c r="E7" s="64">
        <v>0</v>
      </c>
      <c r="F7" s="64">
        <v>0</v>
      </c>
      <c r="G7" s="64">
        <v>0</v>
      </c>
      <c r="H7" s="64">
        <v>0</v>
      </c>
      <c r="I7" s="64">
        <v>0</v>
      </c>
      <c r="J7" s="64">
        <v>0</v>
      </c>
      <c r="K7" s="64">
        <v>0</v>
      </c>
      <c r="M7" s="168"/>
      <c r="N7" s="168"/>
      <c r="O7" s="168"/>
      <c r="P7" s="168"/>
      <c r="Q7" s="168"/>
      <c r="R7" s="168"/>
      <c r="S7" s="168"/>
      <c r="T7" s="168"/>
      <c r="U7" s="168"/>
    </row>
    <row r="8" spans="2:21" x14ac:dyDescent="0.25">
      <c r="B8" s="94" t="s">
        <v>45</v>
      </c>
      <c r="C8" s="64">
        <v>0</v>
      </c>
      <c r="D8" s="64">
        <v>0</v>
      </c>
      <c r="E8" s="64">
        <v>0</v>
      </c>
      <c r="F8" s="64">
        <v>0</v>
      </c>
      <c r="G8" s="64">
        <v>0</v>
      </c>
      <c r="H8" s="64">
        <v>0</v>
      </c>
      <c r="I8" s="64">
        <v>0</v>
      </c>
      <c r="J8" s="64">
        <v>0</v>
      </c>
      <c r="K8" s="64">
        <v>0</v>
      </c>
      <c r="M8" s="64">
        <v>0</v>
      </c>
      <c r="N8" s="64">
        <v>0</v>
      </c>
      <c r="O8" s="64">
        <v>0</v>
      </c>
      <c r="P8" s="64">
        <v>0</v>
      </c>
      <c r="Q8" s="64">
        <v>0</v>
      </c>
      <c r="R8" s="64">
        <v>0</v>
      </c>
      <c r="S8" s="64">
        <v>0</v>
      </c>
      <c r="T8" s="64">
        <v>0</v>
      </c>
      <c r="U8" s="64">
        <v>0</v>
      </c>
    </row>
    <row r="9" spans="2:21" x14ac:dyDescent="0.25">
      <c r="B9" s="173"/>
      <c r="C9" s="174"/>
      <c r="D9" s="174"/>
      <c r="E9" s="174"/>
      <c r="F9" s="174"/>
      <c r="G9" s="174"/>
      <c r="H9" s="174"/>
      <c r="I9" s="174"/>
      <c r="J9" s="174"/>
      <c r="K9" s="174"/>
      <c r="M9" s="174"/>
      <c r="N9" s="174"/>
      <c r="O9" s="174"/>
      <c r="P9" s="174"/>
      <c r="Q9" s="174"/>
      <c r="R9" s="174"/>
      <c r="S9" s="174"/>
      <c r="T9" s="174"/>
      <c r="U9" s="174"/>
    </row>
    <row r="10" spans="2:21" x14ac:dyDescent="0.25">
      <c r="B10" s="94" t="s">
        <v>46</v>
      </c>
      <c r="C10" s="64">
        <v>0</v>
      </c>
      <c r="D10" s="64">
        <v>0</v>
      </c>
      <c r="E10" s="64">
        <v>0</v>
      </c>
      <c r="F10" s="64">
        <v>0</v>
      </c>
      <c r="G10" s="64">
        <v>0</v>
      </c>
      <c r="H10" s="64">
        <v>0</v>
      </c>
      <c r="I10" s="64">
        <v>0</v>
      </c>
      <c r="J10" s="64">
        <v>0</v>
      </c>
      <c r="K10" s="64">
        <v>0</v>
      </c>
      <c r="M10" s="168"/>
      <c r="N10" s="168"/>
      <c r="O10" s="168"/>
      <c r="P10" s="168"/>
      <c r="Q10" s="168"/>
      <c r="R10" s="168"/>
      <c r="S10" s="168"/>
      <c r="T10" s="168"/>
      <c r="U10" s="168"/>
    </row>
    <row r="11" spans="2:21" x14ac:dyDescent="0.25">
      <c r="N11" s="81"/>
    </row>
    <row r="12" spans="2:21" x14ac:dyDescent="0.25">
      <c r="B12" s="94" t="s">
        <v>47</v>
      </c>
      <c r="C12" s="64">
        <v>0</v>
      </c>
      <c r="D12" s="64">
        <v>0</v>
      </c>
      <c r="E12" s="64">
        <v>0</v>
      </c>
      <c r="F12" s="64">
        <v>0</v>
      </c>
      <c r="G12" s="64">
        <v>0</v>
      </c>
      <c r="H12" s="64">
        <v>0</v>
      </c>
      <c r="I12" s="64">
        <v>0</v>
      </c>
      <c r="J12" s="64">
        <v>0</v>
      </c>
      <c r="K12" s="64">
        <v>0</v>
      </c>
      <c r="M12" s="64">
        <v>0</v>
      </c>
      <c r="N12" s="64">
        <v>0</v>
      </c>
      <c r="O12" s="64">
        <v>0</v>
      </c>
      <c r="P12" s="64">
        <v>0</v>
      </c>
      <c r="Q12" s="64">
        <v>0</v>
      </c>
      <c r="R12" s="64">
        <v>0</v>
      </c>
      <c r="S12" s="64">
        <v>0</v>
      </c>
      <c r="T12" s="64">
        <v>0</v>
      </c>
      <c r="U12" s="64">
        <v>0</v>
      </c>
    </row>
    <row r="13" spans="2:21" x14ac:dyDescent="0.25">
      <c r="N13" s="81"/>
    </row>
    <row r="14" spans="2:21" ht="26.4" x14ac:dyDescent="0.25">
      <c r="B14" s="120" t="s">
        <v>282</v>
      </c>
      <c r="C14" s="121" t="s">
        <v>48</v>
      </c>
      <c r="D14" s="122" t="s">
        <v>49</v>
      </c>
      <c r="E14" s="123" t="s">
        <v>50</v>
      </c>
      <c r="F14" s="176"/>
      <c r="G14" s="176"/>
      <c r="H14" s="176"/>
      <c r="I14" s="176"/>
      <c r="J14" s="176"/>
    </row>
    <row r="15" spans="2:21" x14ac:dyDescent="0.25">
      <c r="B15" s="116" t="s">
        <v>51</v>
      </c>
      <c r="C15" s="162">
        <v>0</v>
      </c>
      <c r="D15" s="162">
        <v>0</v>
      </c>
      <c r="E15" s="166"/>
    </row>
    <row r="16" spans="2:21" x14ac:dyDescent="0.25">
      <c r="B16" s="119" t="s">
        <v>52</v>
      </c>
      <c r="C16" s="196">
        <v>0</v>
      </c>
      <c r="D16" s="196">
        <v>0</v>
      </c>
      <c r="E16" s="164" t="s">
        <v>53</v>
      </c>
      <c r="F16" s="177"/>
      <c r="G16" s="177"/>
      <c r="H16" s="177"/>
      <c r="I16" s="177"/>
      <c r="J16" s="177"/>
      <c r="K16" s="118" t="s">
        <v>53</v>
      </c>
    </row>
    <row r="17" spans="2:10" x14ac:dyDescent="0.25">
      <c r="B17" s="117" t="s">
        <v>54</v>
      </c>
      <c r="C17" s="162">
        <v>0</v>
      </c>
      <c r="D17" s="162">
        <v>0</v>
      </c>
      <c r="E17" s="167"/>
    </row>
    <row r="18" spans="2:10" x14ac:dyDescent="0.25">
      <c r="B18" s="119" t="s">
        <v>285</v>
      </c>
      <c r="C18" s="162">
        <v>0</v>
      </c>
      <c r="D18" s="162">
        <v>0</v>
      </c>
      <c r="E18" s="164"/>
      <c r="F18" s="177"/>
      <c r="G18" s="177"/>
      <c r="H18" s="177"/>
      <c r="I18" s="177"/>
      <c r="J18" s="177"/>
    </row>
    <row r="19" spans="2:10" x14ac:dyDescent="0.25">
      <c r="B19" s="117" t="s">
        <v>55</v>
      </c>
      <c r="C19" s="162">
        <v>0</v>
      </c>
      <c r="D19" s="162">
        <v>0</v>
      </c>
      <c r="E19" s="167"/>
    </row>
    <row r="20" spans="2:10" x14ac:dyDescent="0.25">
      <c r="B20" s="119" t="s">
        <v>284</v>
      </c>
      <c r="C20" s="162">
        <v>0</v>
      </c>
      <c r="D20" s="162">
        <v>0</v>
      </c>
      <c r="E20" s="164"/>
      <c r="F20" s="177"/>
      <c r="G20" s="177"/>
      <c r="H20" s="177"/>
      <c r="I20" s="177"/>
      <c r="J20" s="177"/>
    </row>
    <row r="21" spans="2:10" x14ac:dyDescent="0.25">
      <c r="B21" s="117" t="s">
        <v>56</v>
      </c>
      <c r="C21" s="162">
        <v>0</v>
      </c>
      <c r="D21" s="162">
        <v>0</v>
      </c>
      <c r="E21" s="167"/>
    </row>
    <row r="22" spans="2:10" x14ac:dyDescent="0.25">
      <c r="B22" s="119" t="s">
        <v>283</v>
      </c>
      <c r="C22" s="163">
        <v>0</v>
      </c>
      <c r="D22" s="163">
        <v>0</v>
      </c>
      <c r="E22" s="165"/>
      <c r="F22" s="177"/>
      <c r="G22" s="177"/>
      <c r="H22" s="177"/>
      <c r="I22" s="177"/>
      <c r="J22" s="177"/>
    </row>
  </sheetData>
  <mergeCells count="2">
    <mergeCell ref="C2:K2"/>
    <mergeCell ref="M2:U2"/>
  </mergeCells>
  <dataValidations count="2">
    <dataValidation errorStyle="information" allowBlank="1" showInputMessage="1" showErrorMessage="1" errorTitle="&gt; SER Auto" sqref="C10:K10" xr:uid="{7A2478E7-89A1-4303-A2CE-8964441E5809}"/>
    <dataValidation type="list" allowBlank="1" showInputMessage="1" showErrorMessage="1" sqref="E16:J16 E20:J20 E18:J18 E22:J22" xr:uid="{F7C4C588-65C4-4098-B637-9D60FE6BE4E5}">
      <formula1>$K$16:$K$17</formula1>
    </dataValidation>
  </dataValidations>
  <pageMargins left="0.78740157499999996" right="0.78740157499999996" top="0.984251969" bottom="0.984251969" header="0.5" footer="0.5"/>
  <pageSetup paperSize="9" orientation="landscape" horizontalDpi="1200" verticalDpi="1200" r:id="rId1"/>
  <headerFooter alignWithMargins="0">
    <oddHeader>&amp;R3J-CONSULT sa</oddHeader>
    <oddFooter>&amp;L&amp;F&amp;R&amp;A</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2E194-6B31-4D1C-8BE6-460BA3BA2DC4}">
  <sheetPr codeName="Feuil4">
    <tabColor rgb="FFC00000"/>
    <pageSetUpPr fitToPage="1"/>
  </sheetPr>
  <dimension ref="A1:CE52"/>
  <sheetViews>
    <sheetView topLeftCell="T1" zoomScaleNormal="100" workbookViewId="0">
      <selection activeCell="BN15" sqref="BN15"/>
    </sheetView>
  </sheetViews>
  <sheetFormatPr baseColWidth="10" defaultColWidth="10" defaultRowHeight="13.2" x14ac:dyDescent="0.25"/>
  <cols>
    <col min="1" max="1" width="4" style="59" bestFit="1" customWidth="1"/>
    <col min="2" max="2" width="12.6640625" style="59" bestFit="1" customWidth="1"/>
    <col min="3" max="5" width="4.88671875" style="60" bestFit="1" customWidth="1"/>
    <col min="6" max="10" width="4.88671875" style="60" customWidth="1"/>
    <col min="11" max="11" width="4.88671875" style="60" bestFit="1" customWidth="1"/>
    <col min="12" max="12" width="3.44140625" style="60" customWidth="1"/>
    <col min="13" max="13" width="5.33203125" style="60" bestFit="1" customWidth="1"/>
    <col min="14" max="14" width="5.33203125" style="60" customWidth="1"/>
    <col min="15" max="15" width="5.33203125" style="60" bestFit="1" customWidth="1"/>
    <col min="16" max="16" width="5.33203125" style="60" customWidth="1"/>
    <col min="17" max="17" width="5.33203125" style="60" bestFit="1" customWidth="1"/>
    <col min="18" max="20" width="5.33203125" style="60" customWidth="1"/>
    <col min="21" max="21" width="5.33203125" style="60" bestFit="1" customWidth="1"/>
    <col min="22" max="22" width="3.6640625" style="60" customWidth="1"/>
    <col min="23" max="23" width="13.33203125" style="59" bestFit="1" customWidth="1"/>
    <col min="24" max="24" width="7.33203125" style="59" bestFit="1" customWidth="1"/>
    <col min="25" max="25" width="6.33203125" style="60" bestFit="1" customWidth="1"/>
    <col min="26" max="28" width="6.33203125" style="60" customWidth="1"/>
    <col min="29" max="29" width="6.33203125" style="60" bestFit="1" customWidth="1"/>
    <col min="30" max="30" width="4.88671875" style="60" bestFit="1" customWidth="1"/>
    <col min="31" max="33" width="4.88671875" style="60" customWidth="1"/>
    <col min="34" max="34" width="3.44140625" style="59" customWidth="1"/>
    <col min="35" max="35" width="6.33203125" style="59" bestFit="1" customWidth="1"/>
    <col min="36" max="37" width="6.33203125" style="59" customWidth="1"/>
    <col min="38" max="38" width="6.33203125" style="59" bestFit="1" customWidth="1"/>
    <col min="39" max="39" width="4.88671875" style="59" bestFit="1" customWidth="1"/>
    <col min="40" max="43" width="4.88671875" style="59" customWidth="1"/>
    <col min="44" max="44" width="2.5546875" style="59" customWidth="1"/>
    <col min="45" max="46" width="5.33203125" style="59" bestFit="1" customWidth="1"/>
    <col min="47" max="47" width="4.88671875" style="59" bestFit="1" customWidth="1"/>
    <col min="48" max="53" width="4.88671875" style="59" customWidth="1"/>
    <col min="54" max="54" width="3.5546875" style="59" customWidth="1"/>
    <col min="55" max="57" width="5" style="59" bestFit="1" customWidth="1"/>
    <col min="58" max="62" width="5" style="59" customWidth="1"/>
    <col min="63" max="63" width="5" style="59" bestFit="1" customWidth="1"/>
    <col min="64" max="66" width="6.33203125" style="59" bestFit="1" customWidth="1"/>
    <col min="67" max="67" width="3.33203125" style="59" customWidth="1"/>
    <col min="68" max="71" width="5.44140625" style="59" bestFit="1" customWidth="1"/>
    <col min="72" max="72" width="3.5546875" style="59" customWidth="1"/>
    <col min="73" max="73" width="7.109375" style="59" bestFit="1" customWidth="1"/>
    <col min="74" max="76" width="5" style="59" bestFit="1" customWidth="1"/>
    <col min="77" max="77" width="2.33203125" style="59" customWidth="1"/>
    <col min="78" max="78" width="5.44140625" style="59" bestFit="1" customWidth="1"/>
    <col min="79" max="81" width="5" style="59" bestFit="1" customWidth="1"/>
    <col min="82" max="82" width="3.6640625" style="59" customWidth="1"/>
    <col min="83" max="83" width="17.33203125" style="59" bestFit="1" customWidth="1"/>
    <col min="84" max="16384" width="10" style="59"/>
  </cols>
  <sheetData>
    <row r="1" spans="1:83" s="95" customFormat="1" ht="27" customHeight="1" x14ac:dyDescent="0.3">
      <c r="C1" s="217" t="s">
        <v>58</v>
      </c>
      <c r="D1" s="216"/>
      <c r="E1" s="216"/>
      <c r="F1" s="216"/>
      <c r="G1" s="216"/>
      <c r="H1" s="216"/>
      <c r="I1" s="216"/>
      <c r="J1" s="216"/>
      <c r="K1" s="216"/>
      <c r="L1" s="96"/>
      <c r="M1" s="217" t="s">
        <v>291</v>
      </c>
      <c r="N1" s="218"/>
      <c r="O1" s="216"/>
      <c r="P1" s="216"/>
      <c r="Q1" s="216"/>
      <c r="R1" s="216"/>
      <c r="S1" s="216"/>
      <c r="T1" s="216"/>
      <c r="U1" s="216"/>
      <c r="V1" s="97"/>
      <c r="W1" s="215" t="s">
        <v>59</v>
      </c>
      <c r="X1" s="216"/>
      <c r="Y1" s="216"/>
      <c r="Z1" s="216"/>
      <c r="AA1" s="216"/>
      <c r="AB1" s="216"/>
      <c r="AC1" s="216"/>
      <c r="AD1" s="216"/>
      <c r="AE1" s="216"/>
      <c r="AF1" s="216"/>
      <c r="AG1" s="216"/>
      <c r="AH1" s="96"/>
      <c r="AI1" s="215" t="s">
        <v>292</v>
      </c>
      <c r="AJ1" s="216"/>
      <c r="AK1" s="216"/>
      <c r="AL1" s="216"/>
      <c r="AM1" s="216"/>
      <c r="AN1" s="216"/>
      <c r="AO1" s="216"/>
      <c r="AP1" s="216"/>
      <c r="AQ1" s="216"/>
      <c r="AR1" s="96"/>
      <c r="AS1" s="215" t="s">
        <v>293</v>
      </c>
      <c r="AT1" s="216"/>
      <c r="AU1" s="216"/>
      <c r="AV1" s="216"/>
      <c r="AW1" s="216"/>
      <c r="AX1" s="216"/>
      <c r="AY1" s="216"/>
      <c r="AZ1" s="216"/>
      <c r="BA1" s="216"/>
      <c r="BB1" s="97"/>
      <c r="BC1" s="215" t="s">
        <v>294</v>
      </c>
      <c r="BD1" s="216"/>
      <c r="BE1" s="216"/>
      <c r="BF1" s="216"/>
      <c r="BG1" s="216"/>
      <c r="BH1" s="216"/>
      <c r="BI1" s="216"/>
      <c r="BJ1" s="216"/>
      <c r="BK1" s="216"/>
      <c r="CD1" s="98"/>
    </row>
    <row r="2" spans="1:83" x14ac:dyDescent="0.25">
      <c r="A2" s="62" t="s">
        <v>61</v>
      </c>
      <c r="B2" s="62" t="s">
        <v>62</v>
      </c>
      <c r="C2" s="56">
        <f>Factures!C3</f>
        <v>2023</v>
      </c>
      <c r="D2" s="56">
        <f>Factures!D3</f>
        <v>2024</v>
      </c>
      <c r="E2" s="56">
        <f>Factures!E3</f>
        <v>2025</v>
      </c>
      <c r="F2" s="56">
        <f>Factures!F3</f>
        <v>2026</v>
      </c>
      <c r="G2" s="56">
        <f>Factures!G3</f>
        <v>2027</v>
      </c>
      <c r="H2" s="56">
        <f>Factures!H3</f>
        <v>2028</v>
      </c>
      <c r="I2" s="56">
        <f>Factures!I3</f>
        <v>2029</v>
      </c>
      <c r="J2" s="56">
        <f>Factures!J3</f>
        <v>2030</v>
      </c>
      <c r="K2" s="56">
        <f>Factures!K3</f>
        <v>2031</v>
      </c>
      <c r="L2" s="59"/>
      <c r="M2" s="56">
        <f t="shared" ref="M2:U2" si="0">C2</f>
        <v>2023</v>
      </c>
      <c r="N2" s="56">
        <f t="shared" si="0"/>
        <v>2024</v>
      </c>
      <c r="O2" s="56">
        <f t="shared" si="0"/>
        <v>2025</v>
      </c>
      <c r="P2" s="56">
        <f t="shared" si="0"/>
        <v>2026</v>
      </c>
      <c r="Q2" s="56">
        <f t="shared" si="0"/>
        <v>2027</v>
      </c>
      <c r="R2" s="56">
        <f t="shared" si="0"/>
        <v>2028</v>
      </c>
      <c r="S2" s="56">
        <f t="shared" si="0"/>
        <v>2029</v>
      </c>
      <c r="T2" s="56">
        <f t="shared" si="0"/>
        <v>2030</v>
      </c>
      <c r="U2" s="56">
        <f t="shared" si="0"/>
        <v>2031</v>
      </c>
      <c r="V2" s="76"/>
      <c r="W2" s="78" t="s">
        <v>63</v>
      </c>
      <c r="X2" s="63" t="s">
        <v>64</v>
      </c>
      <c r="Y2" s="56">
        <f t="shared" ref="Y2:AG2" si="1">C2</f>
        <v>2023</v>
      </c>
      <c r="Z2" s="56">
        <f t="shared" si="1"/>
        <v>2024</v>
      </c>
      <c r="AA2" s="56">
        <f t="shared" si="1"/>
        <v>2025</v>
      </c>
      <c r="AB2" s="56">
        <f t="shared" si="1"/>
        <v>2026</v>
      </c>
      <c r="AC2" s="56">
        <f t="shared" si="1"/>
        <v>2027</v>
      </c>
      <c r="AD2" s="56">
        <f t="shared" si="1"/>
        <v>2028</v>
      </c>
      <c r="AE2" s="56">
        <f t="shared" si="1"/>
        <v>2029</v>
      </c>
      <c r="AF2" s="56">
        <f t="shared" si="1"/>
        <v>2030</v>
      </c>
      <c r="AG2" s="56">
        <f t="shared" si="1"/>
        <v>2031</v>
      </c>
      <c r="AI2" s="56">
        <f t="shared" ref="AI2:AQ2" si="2">C2</f>
        <v>2023</v>
      </c>
      <c r="AJ2" s="56">
        <f t="shared" si="2"/>
        <v>2024</v>
      </c>
      <c r="AK2" s="56">
        <f t="shared" si="2"/>
        <v>2025</v>
      </c>
      <c r="AL2" s="56">
        <f t="shared" si="2"/>
        <v>2026</v>
      </c>
      <c r="AM2" s="56">
        <f t="shared" si="2"/>
        <v>2027</v>
      </c>
      <c r="AN2" s="56">
        <f t="shared" si="2"/>
        <v>2028</v>
      </c>
      <c r="AO2" s="56">
        <f t="shared" si="2"/>
        <v>2029</v>
      </c>
      <c r="AP2" s="56">
        <f t="shared" si="2"/>
        <v>2030</v>
      </c>
      <c r="AQ2" s="56">
        <f t="shared" si="2"/>
        <v>2031</v>
      </c>
      <c r="AS2" s="56">
        <f t="shared" ref="AS2:BA2" si="3">M2</f>
        <v>2023</v>
      </c>
      <c r="AT2" s="56">
        <f t="shared" si="3"/>
        <v>2024</v>
      </c>
      <c r="AU2" s="56">
        <f t="shared" si="3"/>
        <v>2025</v>
      </c>
      <c r="AV2" s="56">
        <f t="shared" si="3"/>
        <v>2026</v>
      </c>
      <c r="AW2" s="56">
        <f t="shared" si="3"/>
        <v>2027</v>
      </c>
      <c r="AX2" s="56">
        <f t="shared" si="3"/>
        <v>2028</v>
      </c>
      <c r="AY2" s="56">
        <f t="shared" si="3"/>
        <v>2029</v>
      </c>
      <c r="AZ2" s="56">
        <f t="shared" si="3"/>
        <v>2030</v>
      </c>
      <c r="BA2" s="56">
        <f t="shared" si="3"/>
        <v>2031</v>
      </c>
      <c r="BB2" s="75"/>
      <c r="BC2" s="56">
        <f>C2</f>
        <v>2023</v>
      </c>
      <c r="BD2" s="56">
        <f t="shared" ref="BD2:BK2" si="4">D2</f>
        <v>2024</v>
      </c>
      <c r="BE2" s="56">
        <f t="shared" si="4"/>
        <v>2025</v>
      </c>
      <c r="BF2" s="56">
        <f t="shared" si="4"/>
        <v>2026</v>
      </c>
      <c r="BG2" s="56">
        <f t="shared" si="4"/>
        <v>2027</v>
      </c>
      <c r="BH2" s="56">
        <f t="shared" si="4"/>
        <v>2028</v>
      </c>
      <c r="BI2" s="56">
        <f t="shared" si="4"/>
        <v>2029</v>
      </c>
      <c r="BJ2" s="56">
        <f t="shared" si="4"/>
        <v>2030</v>
      </c>
      <c r="BK2" s="56">
        <f t="shared" si="4"/>
        <v>2031</v>
      </c>
      <c r="CD2" s="57"/>
      <c r="CE2" s="57"/>
    </row>
    <row r="3" spans="1:83" x14ac:dyDescent="0.25">
      <c r="A3" s="161" t="s">
        <v>65</v>
      </c>
      <c r="B3" s="84" t="s">
        <v>66</v>
      </c>
      <c r="C3" s="80"/>
      <c r="D3" s="80"/>
      <c r="E3" s="80"/>
      <c r="F3" s="80"/>
      <c r="G3" s="80"/>
      <c r="H3" s="80"/>
      <c r="I3" s="80"/>
      <c r="J3" s="80"/>
      <c r="K3" s="80"/>
      <c r="L3" s="65"/>
      <c r="M3" s="189"/>
      <c r="N3" s="189"/>
      <c r="O3" s="189"/>
      <c r="P3" s="189"/>
      <c r="Q3" s="189"/>
      <c r="R3" s="189"/>
      <c r="S3" s="189"/>
      <c r="T3" s="189"/>
      <c r="U3" s="189"/>
      <c r="V3" s="77"/>
      <c r="W3" s="84" t="s">
        <v>67</v>
      </c>
      <c r="X3" s="84" t="s">
        <v>64</v>
      </c>
      <c r="Y3" s="64"/>
      <c r="Z3" s="64"/>
      <c r="AA3" s="64"/>
      <c r="AB3" s="64"/>
      <c r="AC3" s="64"/>
      <c r="AD3" s="64"/>
      <c r="AE3" s="64"/>
      <c r="AF3" s="64"/>
      <c r="AG3" s="64"/>
      <c r="AH3" s="65"/>
      <c r="AI3" s="64"/>
      <c r="AJ3" s="64"/>
      <c r="AK3" s="64"/>
      <c r="AL3" s="64"/>
      <c r="AM3" s="64"/>
      <c r="AN3" s="64"/>
      <c r="AO3" s="64"/>
      <c r="AP3" s="64"/>
      <c r="AQ3" s="64"/>
      <c r="AR3" s="65"/>
      <c r="AS3" s="64"/>
      <c r="AT3" s="64"/>
      <c r="AU3" s="64"/>
      <c r="AV3" s="64"/>
      <c r="AW3" s="64"/>
      <c r="AX3" s="64"/>
      <c r="AY3" s="64"/>
      <c r="AZ3" s="64"/>
      <c r="BA3" s="64"/>
      <c r="BB3" s="83"/>
      <c r="BC3" s="62"/>
      <c r="BD3" s="89"/>
      <c r="BE3" s="89"/>
      <c r="BF3" s="89"/>
      <c r="BG3" s="89"/>
      <c r="BH3" s="89"/>
      <c r="BI3" s="89"/>
      <c r="BJ3" s="89"/>
      <c r="BK3" s="89"/>
      <c r="CD3" s="57"/>
      <c r="CE3" s="57"/>
    </row>
    <row r="4" spans="1:83" x14ac:dyDescent="0.25">
      <c r="A4" s="161" t="s">
        <v>68</v>
      </c>
      <c r="B4" s="84" t="s">
        <v>69</v>
      </c>
      <c r="C4" s="80"/>
      <c r="D4" s="80"/>
      <c r="E4" s="80"/>
      <c r="F4" s="80"/>
      <c r="G4" s="80"/>
      <c r="H4" s="80"/>
      <c r="I4" s="80"/>
      <c r="J4" s="80"/>
      <c r="K4" s="80"/>
      <c r="L4" s="67"/>
      <c r="M4" s="189"/>
      <c r="N4" s="189"/>
      <c r="O4" s="189"/>
      <c r="P4" s="189"/>
      <c r="Q4" s="189"/>
      <c r="R4" s="189"/>
      <c r="S4" s="189"/>
      <c r="T4" s="189"/>
      <c r="U4" s="189"/>
      <c r="V4" s="77"/>
      <c r="W4" s="84" t="s">
        <v>70</v>
      </c>
      <c r="X4" s="84" t="s">
        <v>64</v>
      </c>
      <c r="Y4" s="64"/>
      <c r="Z4" s="64"/>
      <c r="AA4" s="64"/>
      <c r="AB4" s="64"/>
      <c r="AC4" s="64"/>
      <c r="AD4" s="64"/>
      <c r="AE4" s="64"/>
      <c r="AF4" s="64"/>
      <c r="AG4" s="64"/>
      <c r="AH4" s="67"/>
      <c r="AI4" s="64"/>
      <c r="AJ4" s="64"/>
      <c r="AK4" s="64"/>
      <c r="AL4" s="64"/>
      <c r="AM4" s="64"/>
      <c r="AN4" s="64"/>
      <c r="AO4" s="64"/>
      <c r="AP4" s="64"/>
      <c r="AQ4" s="64"/>
      <c r="AR4" s="67"/>
      <c r="AS4" s="64"/>
      <c r="AT4" s="64"/>
      <c r="AU4" s="64"/>
      <c r="AV4" s="64"/>
      <c r="AW4" s="64"/>
      <c r="AX4" s="64"/>
      <c r="AY4" s="64"/>
      <c r="AZ4" s="64"/>
      <c r="BA4" s="64"/>
      <c r="BB4" s="83"/>
      <c r="BC4" s="62"/>
      <c r="BD4" s="89"/>
      <c r="BE4" s="89"/>
      <c r="BF4" s="89"/>
      <c r="BG4" s="89"/>
      <c r="BH4" s="89"/>
      <c r="BI4" s="89"/>
      <c r="BJ4" s="89"/>
      <c r="BK4" s="89"/>
      <c r="CD4" s="57"/>
      <c r="CE4" s="57"/>
    </row>
    <row r="5" spans="1:83" x14ac:dyDescent="0.25">
      <c r="A5" s="161" t="s">
        <v>71</v>
      </c>
      <c r="B5" s="84" t="s">
        <v>72</v>
      </c>
      <c r="C5" s="80"/>
      <c r="D5" s="80"/>
      <c r="E5" s="80"/>
      <c r="F5" s="80"/>
      <c r="G5" s="80"/>
      <c r="H5" s="80"/>
      <c r="I5" s="80"/>
      <c r="J5" s="80"/>
      <c r="K5" s="80"/>
      <c r="L5" s="65"/>
      <c r="M5" s="189"/>
      <c r="N5" s="189"/>
      <c r="O5" s="189"/>
      <c r="P5" s="189"/>
      <c r="Q5" s="189"/>
      <c r="R5" s="189"/>
      <c r="S5" s="189"/>
      <c r="T5" s="189"/>
      <c r="U5" s="189"/>
      <c r="V5" s="77"/>
      <c r="W5" s="84" t="s">
        <v>73</v>
      </c>
      <c r="X5" s="84" t="s">
        <v>64</v>
      </c>
      <c r="Y5" s="64"/>
      <c r="Z5" s="64"/>
      <c r="AA5" s="64"/>
      <c r="AB5" s="64"/>
      <c r="AC5" s="64"/>
      <c r="AD5" s="64"/>
      <c r="AE5" s="64"/>
      <c r="AF5" s="64"/>
      <c r="AG5" s="64"/>
      <c r="AH5" s="65"/>
      <c r="AI5" s="64"/>
      <c r="AJ5" s="64"/>
      <c r="AK5" s="64"/>
      <c r="AL5" s="64"/>
      <c r="AM5" s="64"/>
      <c r="AN5" s="64"/>
      <c r="AO5" s="64"/>
      <c r="AP5" s="64"/>
      <c r="AQ5" s="64"/>
      <c r="AR5" s="65"/>
      <c r="AS5" s="64"/>
      <c r="AT5" s="64"/>
      <c r="AU5" s="64"/>
      <c r="AV5" s="64"/>
      <c r="AW5" s="64"/>
      <c r="AX5" s="64"/>
      <c r="AY5" s="64"/>
      <c r="AZ5" s="64"/>
      <c r="BA5" s="64"/>
      <c r="BB5" s="83"/>
      <c r="BC5" s="62"/>
      <c r="BD5" s="89"/>
      <c r="BE5" s="89"/>
      <c r="BF5" s="89"/>
      <c r="BG5" s="89"/>
      <c r="BH5" s="89"/>
      <c r="BI5" s="89"/>
      <c r="BJ5" s="89"/>
      <c r="BK5" s="89"/>
      <c r="CD5" s="57"/>
      <c r="CE5" s="57"/>
    </row>
    <row r="6" spans="1:83" x14ac:dyDescent="0.25">
      <c r="A6" s="161" t="s">
        <v>74</v>
      </c>
      <c r="B6" s="84" t="s">
        <v>75</v>
      </c>
      <c r="C6" s="80"/>
      <c r="D6" s="80"/>
      <c r="E6" s="80"/>
      <c r="F6" s="80"/>
      <c r="G6" s="80"/>
      <c r="H6" s="80"/>
      <c r="I6" s="80"/>
      <c r="J6" s="80"/>
      <c r="K6" s="80"/>
      <c r="L6" s="65"/>
      <c r="M6" s="189"/>
      <c r="N6" s="189"/>
      <c r="O6" s="189"/>
      <c r="P6" s="189"/>
      <c r="Q6" s="189"/>
      <c r="R6" s="189"/>
      <c r="S6" s="189"/>
      <c r="T6" s="189"/>
      <c r="U6" s="189"/>
      <c r="V6" s="77"/>
      <c r="W6" s="84" t="s">
        <v>76</v>
      </c>
      <c r="X6" s="84" t="s">
        <v>64</v>
      </c>
      <c r="Y6" s="64"/>
      <c r="Z6" s="64"/>
      <c r="AA6" s="64"/>
      <c r="AB6" s="64"/>
      <c r="AC6" s="64"/>
      <c r="AD6" s="64"/>
      <c r="AE6" s="64"/>
      <c r="AF6" s="64"/>
      <c r="AG6" s="64"/>
      <c r="AH6" s="65"/>
      <c r="AI6" s="64"/>
      <c r="AJ6" s="64"/>
      <c r="AK6" s="64"/>
      <c r="AL6" s="64"/>
      <c r="AM6" s="64"/>
      <c r="AN6" s="64"/>
      <c r="AO6" s="64"/>
      <c r="AP6" s="64"/>
      <c r="AQ6" s="64"/>
      <c r="AR6" s="65"/>
      <c r="AS6" s="64"/>
      <c r="AT6" s="64"/>
      <c r="AU6" s="64"/>
      <c r="AV6" s="64"/>
      <c r="AW6" s="64"/>
      <c r="AX6" s="64"/>
      <c r="AY6" s="64"/>
      <c r="AZ6" s="64"/>
      <c r="BA6" s="64"/>
      <c r="BB6" s="83"/>
      <c r="BC6" s="62"/>
      <c r="BD6" s="89"/>
      <c r="BE6" s="89"/>
      <c r="BF6" s="89"/>
      <c r="BG6" s="89"/>
      <c r="BH6" s="89"/>
      <c r="BI6" s="89"/>
      <c r="BJ6" s="89"/>
      <c r="BK6" s="89"/>
      <c r="CD6" s="57"/>
      <c r="CE6" s="57"/>
    </row>
    <row r="7" spans="1:83" x14ac:dyDescent="0.25">
      <c r="A7" s="161" t="s">
        <v>77</v>
      </c>
      <c r="B7" s="84" t="s">
        <v>62</v>
      </c>
      <c r="C7" s="80"/>
      <c r="D7" s="80"/>
      <c r="E7" s="80"/>
      <c r="F7" s="80"/>
      <c r="G7" s="80"/>
      <c r="H7" s="80"/>
      <c r="I7" s="80"/>
      <c r="J7" s="80"/>
      <c r="K7" s="80"/>
      <c r="L7" s="65"/>
      <c r="M7" s="189"/>
      <c r="N7" s="189"/>
      <c r="O7" s="189"/>
      <c r="P7" s="189"/>
      <c r="Q7" s="189"/>
      <c r="R7" s="189"/>
      <c r="S7" s="189"/>
      <c r="T7" s="189"/>
      <c r="U7" s="189"/>
      <c r="V7" s="77"/>
      <c r="W7" s="84" t="s">
        <v>78</v>
      </c>
      <c r="X7" s="84" t="s">
        <v>64</v>
      </c>
      <c r="Y7" s="64"/>
      <c r="Z7" s="64"/>
      <c r="AA7" s="64"/>
      <c r="AB7" s="64"/>
      <c r="AC7" s="64"/>
      <c r="AD7" s="64"/>
      <c r="AE7" s="64"/>
      <c r="AF7" s="64"/>
      <c r="AG7" s="64"/>
      <c r="AH7" s="65"/>
      <c r="AI7" s="64"/>
      <c r="AJ7" s="64"/>
      <c r="AK7" s="64"/>
      <c r="AL7" s="64"/>
      <c r="AM7" s="64"/>
      <c r="AN7" s="64"/>
      <c r="AO7" s="64"/>
      <c r="AP7" s="64"/>
      <c r="AQ7" s="64"/>
      <c r="AR7" s="65"/>
      <c r="AS7" s="64"/>
      <c r="AT7" s="64"/>
      <c r="AU7" s="64"/>
      <c r="AV7" s="64"/>
      <c r="AW7" s="64"/>
      <c r="AX7" s="64"/>
      <c r="AY7" s="64"/>
      <c r="AZ7" s="64"/>
      <c r="BA7" s="64"/>
      <c r="BB7" s="83"/>
      <c r="BC7" s="62"/>
      <c r="BD7" s="89"/>
      <c r="BE7" s="89"/>
      <c r="BF7" s="89"/>
      <c r="BG7" s="89"/>
      <c r="BH7" s="89"/>
      <c r="BI7" s="89"/>
      <c r="BJ7" s="89"/>
      <c r="BK7" s="89"/>
      <c r="CD7" s="57"/>
      <c r="CE7" s="57"/>
    </row>
    <row r="8" spans="1:83" x14ac:dyDescent="0.25">
      <c r="A8" s="161" t="s">
        <v>79</v>
      </c>
      <c r="B8" s="84" t="s">
        <v>80</v>
      </c>
      <c r="C8" s="178"/>
      <c r="D8" s="80"/>
      <c r="E8" s="80"/>
      <c r="F8" s="80"/>
      <c r="G8" s="80"/>
      <c r="H8" s="80"/>
      <c r="I8" s="80"/>
      <c r="J8" s="80"/>
      <c r="K8" s="80"/>
      <c r="L8" s="67"/>
      <c r="M8" s="190"/>
      <c r="N8" s="189"/>
      <c r="O8" s="189"/>
      <c r="P8" s="189"/>
      <c r="Q8" s="189"/>
      <c r="R8" s="189"/>
      <c r="S8" s="189"/>
      <c r="T8" s="189"/>
      <c r="U8" s="189"/>
      <c r="V8" s="77"/>
      <c r="W8" s="84" t="s">
        <v>81</v>
      </c>
      <c r="X8" s="84" t="s">
        <v>64</v>
      </c>
      <c r="Y8" s="62"/>
      <c r="Z8" s="64"/>
      <c r="AA8" s="64"/>
      <c r="AB8" s="64"/>
      <c r="AC8" s="64"/>
      <c r="AD8" s="64"/>
      <c r="AE8" s="64"/>
      <c r="AF8" s="64"/>
      <c r="AG8" s="64"/>
      <c r="AH8" s="67"/>
      <c r="AI8" s="62"/>
      <c r="AJ8" s="64"/>
      <c r="AK8" s="64"/>
      <c r="AL8" s="64"/>
      <c r="AM8" s="64"/>
      <c r="AN8" s="64"/>
      <c r="AO8" s="64"/>
      <c r="AP8" s="64"/>
      <c r="AQ8" s="64"/>
      <c r="AR8" s="67"/>
      <c r="AS8" s="62"/>
      <c r="AT8" s="64"/>
      <c r="AU8" s="64"/>
      <c r="AV8" s="64"/>
      <c r="AW8" s="64"/>
      <c r="AX8" s="64"/>
      <c r="AY8" s="64"/>
      <c r="AZ8" s="64"/>
      <c r="BA8" s="64"/>
      <c r="BB8" s="83"/>
      <c r="BC8" s="62"/>
      <c r="BD8" s="89"/>
      <c r="BE8" s="89"/>
      <c r="BF8" s="89"/>
      <c r="BG8" s="89"/>
      <c r="BH8" s="89"/>
      <c r="BI8" s="89"/>
      <c r="BJ8" s="89"/>
      <c r="BK8" s="89"/>
      <c r="CD8" s="57"/>
      <c r="CE8" s="57"/>
    </row>
    <row r="9" spans="1:83" x14ac:dyDescent="0.25">
      <c r="A9" s="161" t="s">
        <v>82</v>
      </c>
      <c r="B9" s="84" t="s">
        <v>62</v>
      </c>
      <c r="C9" s="80"/>
      <c r="D9" s="80"/>
      <c r="E9" s="80"/>
      <c r="F9" s="80"/>
      <c r="G9" s="80"/>
      <c r="H9" s="80"/>
      <c r="I9" s="80"/>
      <c r="J9" s="80"/>
      <c r="K9" s="80"/>
      <c r="L9" s="65"/>
      <c r="M9" s="189"/>
      <c r="N9" s="189"/>
      <c r="O9" s="189"/>
      <c r="P9" s="189"/>
      <c r="Q9" s="189"/>
      <c r="R9" s="189"/>
      <c r="S9" s="189"/>
      <c r="T9" s="189"/>
      <c r="U9" s="189"/>
      <c r="V9" s="77"/>
      <c r="W9" s="84" t="s">
        <v>83</v>
      </c>
      <c r="X9" s="84" t="s">
        <v>64</v>
      </c>
      <c r="Y9" s="64"/>
      <c r="Z9" s="64"/>
      <c r="AA9" s="64"/>
      <c r="AB9" s="64"/>
      <c r="AC9" s="64"/>
      <c r="AD9" s="64"/>
      <c r="AE9" s="64"/>
      <c r="AF9" s="64"/>
      <c r="AG9" s="64"/>
      <c r="AH9" s="65"/>
      <c r="AI9" s="64"/>
      <c r="AJ9" s="64"/>
      <c r="AK9" s="64"/>
      <c r="AL9" s="64"/>
      <c r="AM9" s="64"/>
      <c r="AN9" s="64"/>
      <c r="AO9" s="64"/>
      <c r="AP9" s="64"/>
      <c r="AQ9" s="64"/>
      <c r="AR9" s="65"/>
      <c r="AS9" s="64"/>
      <c r="AT9" s="64"/>
      <c r="AU9" s="64"/>
      <c r="AV9" s="64"/>
      <c r="AW9" s="64"/>
      <c r="AX9" s="64"/>
      <c r="AY9" s="64"/>
      <c r="AZ9" s="64"/>
      <c r="BA9" s="64"/>
      <c r="BB9" s="60"/>
      <c r="BC9" s="62"/>
      <c r="BD9" s="89"/>
      <c r="BE9" s="89"/>
      <c r="BF9" s="89"/>
      <c r="BG9" s="89"/>
      <c r="BH9" s="89"/>
      <c r="BI9" s="89"/>
      <c r="BJ9" s="89"/>
      <c r="BK9" s="89"/>
      <c r="BP9" s="81"/>
    </row>
    <row r="10" spans="1:83" x14ac:dyDescent="0.25">
      <c r="A10" s="161" t="s">
        <v>84</v>
      </c>
      <c r="B10" s="84" t="s">
        <v>62</v>
      </c>
      <c r="C10" s="80"/>
      <c r="D10" s="80"/>
      <c r="E10" s="80"/>
      <c r="F10" s="80"/>
      <c r="G10" s="80"/>
      <c r="H10" s="80"/>
      <c r="I10" s="80"/>
      <c r="J10" s="80"/>
      <c r="K10" s="80"/>
      <c r="L10" s="65"/>
      <c r="M10" s="189"/>
      <c r="N10" s="189"/>
      <c r="O10" s="189"/>
      <c r="P10" s="189"/>
      <c r="Q10" s="189"/>
      <c r="R10" s="189"/>
      <c r="S10" s="189"/>
      <c r="T10" s="189"/>
      <c r="U10" s="189"/>
      <c r="V10" s="77"/>
      <c r="W10" s="84" t="s">
        <v>85</v>
      </c>
      <c r="X10" s="84" t="s">
        <v>64</v>
      </c>
      <c r="Y10" s="64"/>
      <c r="Z10" s="64"/>
      <c r="AA10" s="64"/>
      <c r="AB10" s="64"/>
      <c r="AC10" s="64"/>
      <c r="AD10" s="64"/>
      <c r="AE10" s="64"/>
      <c r="AF10" s="64"/>
      <c r="AG10" s="64"/>
      <c r="AH10" s="65"/>
      <c r="AI10" s="64"/>
      <c r="AJ10" s="64"/>
      <c r="AK10" s="64"/>
      <c r="AL10" s="64"/>
      <c r="AM10" s="64"/>
      <c r="AN10" s="64"/>
      <c r="AO10" s="64"/>
      <c r="AP10" s="64"/>
      <c r="AQ10" s="64"/>
      <c r="AR10" s="65"/>
      <c r="AS10" s="64"/>
      <c r="AT10" s="64"/>
      <c r="AU10" s="64"/>
      <c r="AV10" s="64"/>
      <c r="AW10" s="64"/>
      <c r="AX10" s="64"/>
      <c r="AY10" s="64"/>
      <c r="AZ10" s="64"/>
      <c r="BA10" s="64"/>
      <c r="BB10" s="68"/>
      <c r="BC10" s="62"/>
      <c r="BD10" s="89"/>
      <c r="BE10" s="89"/>
      <c r="BF10" s="89"/>
      <c r="BG10" s="89"/>
      <c r="BH10" s="89"/>
      <c r="BI10" s="89"/>
      <c r="BJ10" s="89"/>
      <c r="BK10" s="89"/>
    </row>
    <row r="11" spans="1:83" x14ac:dyDescent="0.25">
      <c r="A11" s="161" t="s">
        <v>86</v>
      </c>
      <c r="B11" s="84" t="s">
        <v>62</v>
      </c>
      <c r="C11" s="80"/>
      <c r="D11" s="80"/>
      <c r="E11" s="80"/>
      <c r="F11" s="80"/>
      <c r="G11" s="80"/>
      <c r="H11" s="80"/>
      <c r="I11" s="80"/>
      <c r="J11" s="80"/>
      <c r="K11" s="80"/>
      <c r="L11" s="65"/>
      <c r="M11" s="189"/>
      <c r="N11" s="189"/>
      <c r="O11" s="189"/>
      <c r="P11" s="189"/>
      <c r="Q11" s="189"/>
      <c r="R11" s="189"/>
      <c r="S11" s="189"/>
      <c r="T11" s="189"/>
      <c r="U11" s="189"/>
      <c r="V11" s="77"/>
      <c r="W11" s="84" t="s">
        <v>87</v>
      </c>
      <c r="X11" s="84" t="s">
        <v>64</v>
      </c>
      <c r="Y11" s="64"/>
      <c r="Z11" s="64"/>
      <c r="AA11" s="64"/>
      <c r="AB11" s="64"/>
      <c r="AC11" s="64"/>
      <c r="AD11" s="64"/>
      <c r="AE11" s="64"/>
      <c r="AF11" s="64"/>
      <c r="AG11" s="64"/>
      <c r="AH11" s="65"/>
      <c r="AI11" s="64"/>
      <c r="AJ11" s="64"/>
      <c r="AK11" s="64"/>
      <c r="AL11" s="64"/>
      <c r="AM11" s="64"/>
      <c r="AN11" s="64"/>
      <c r="AO11" s="64"/>
      <c r="AP11" s="64"/>
      <c r="AQ11" s="64"/>
      <c r="AR11" s="65"/>
      <c r="AS11" s="64"/>
      <c r="AT11" s="64"/>
      <c r="AU11" s="64"/>
      <c r="AV11" s="64"/>
      <c r="AW11" s="64"/>
      <c r="AX11" s="64"/>
      <c r="AY11" s="64"/>
      <c r="AZ11" s="64"/>
      <c r="BA11" s="64"/>
      <c r="BB11" s="68"/>
      <c r="BC11" s="62"/>
      <c r="BD11" s="89"/>
      <c r="BE11" s="89"/>
      <c r="BF11" s="89"/>
      <c r="BG11" s="89"/>
      <c r="BH11" s="89"/>
      <c r="BI11" s="89"/>
      <c r="BJ11" s="89"/>
      <c r="BK11" s="89"/>
    </row>
    <row r="12" spans="1:83" x14ac:dyDescent="0.25">
      <c r="A12" s="161" t="s">
        <v>88</v>
      </c>
      <c r="B12" s="84" t="s">
        <v>62</v>
      </c>
      <c r="C12" s="80"/>
      <c r="D12" s="80"/>
      <c r="E12" s="80"/>
      <c r="F12" s="80"/>
      <c r="G12" s="80"/>
      <c r="H12" s="80"/>
      <c r="I12" s="80"/>
      <c r="J12" s="80"/>
      <c r="K12" s="80"/>
      <c r="L12" s="65"/>
      <c r="M12" s="189"/>
      <c r="N12" s="189"/>
      <c r="O12" s="189"/>
      <c r="P12" s="189"/>
      <c r="Q12" s="189"/>
      <c r="R12" s="189"/>
      <c r="S12" s="189"/>
      <c r="T12" s="189"/>
      <c r="U12" s="189"/>
      <c r="V12" s="77"/>
      <c r="W12" s="84" t="s">
        <v>89</v>
      </c>
      <c r="X12" s="84" t="s">
        <v>64</v>
      </c>
      <c r="Y12" s="64"/>
      <c r="Z12" s="64"/>
      <c r="AA12" s="64"/>
      <c r="AB12" s="64"/>
      <c r="AC12" s="64"/>
      <c r="AD12" s="64"/>
      <c r="AE12" s="64"/>
      <c r="AF12" s="64"/>
      <c r="AG12" s="64"/>
      <c r="AH12" s="65"/>
      <c r="AI12" s="64"/>
      <c r="AJ12" s="64"/>
      <c r="AK12" s="64"/>
      <c r="AL12" s="64"/>
      <c r="AM12" s="64"/>
      <c r="AN12" s="64"/>
      <c r="AO12" s="64"/>
      <c r="AP12" s="64"/>
      <c r="AQ12" s="64"/>
      <c r="AR12" s="65"/>
      <c r="AS12" s="64"/>
      <c r="AT12" s="64"/>
      <c r="AU12" s="64"/>
      <c r="AV12" s="64"/>
      <c r="AW12" s="64"/>
      <c r="AX12" s="64"/>
      <c r="AY12" s="64"/>
      <c r="AZ12" s="64"/>
      <c r="BA12" s="64"/>
      <c r="BB12" s="73"/>
      <c r="BC12" s="62"/>
      <c r="BD12" s="89"/>
      <c r="BE12" s="89"/>
      <c r="BF12" s="89"/>
      <c r="BG12" s="89"/>
      <c r="BH12" s="89"/>
      <c r="BI12" s="89"/>
      <c r="BJ12" s="89"/>
      <c r="BK12" s="89"/>
    </row>
    <row r="13" spans="1:83" x14ac:dyDescent="0.25">
      <c r="A13" s="161" t="s">
        <v>90</v>
      </c>
      <c r="B13" s="84" t="s">
        <v>62</v>
      </c>
      <c r="C13" s="80"/>
      <c r="D13" s="80"/>
      <c r="E13" s="80"/>
      <c r="F13" s="80"/>
      <c r="G13" s="80"/>
      <c r="H13" s="80"/>
      <c r="I13" s="80"/>
      <c r="J13" s="80"/>
      <c r="K13" s="80"/>
      <c r="L13" s="65"/>
      <c r="M13" s="189"/>
      <c r="N13" s="189"/>
      <c r="O13" s="189"/>
      <c r="P13" s="189"/>
      <c r="Q13" s="189"/>
      <c r="R13" s="189"/>
      <c r="S13" s="189"/>
      <c r="T13" s="189"/>
      <c r="U13" s="189"/>
      <c r="V13" s="77"/>
      <c r="W13" s="84" t="s">
        <v>91</v>
      </c>
      <c r="X13" s="84" t="s">
        <v>64</v>
      </c>
      <c r="Y13" s="64"/>
      <c r="Z13" s="64"/>
      <c r="AA13" s="64"/>
      <c r="AB13" s="64"/>
      <c r="AC13" s="64"/>
      <c r="AD13" s="64"/>
      <c r="AE13" s="64"/>
      <c r="AF13" s="64"/>
      <c r="AG13" s="64"/>
      <c r="AH13" s="65"/>
      <c r="AI13" s="64"/>
      <c r="AJ13" s="64"/>
      <c r="AK13" s="64"/>
      <c r="AL13" s="64"/>
      <c r="AM13" s="64"/>
      <c r="AN13" s="64"/>
      <c r="AO13" s="64"/>
      <c r="AP13" s="64"/>
      <c r="AQ13" s="64"/>
      <c r="AR13" s="65"/>
      <c r="AS13" s="64"/>
      <c r="AT13" s="64"/>
      <c r="AU13" s="64"/>
      <c r="AV13" s="64"/>
      <c r="AW13" s="64"/>
      <c r="AX13" s="64"/>
      <c r="AY13" s="64"/>
      <c r="AZ13" s="64"/>
      <c r="BA13" s="64"/>
      <c r="BB13" s="73"/>
      <c r="BC13" s="62"/>
      <c r="BD13" s="89"/>
      <c r="BE13" s="89"/>
      <c r="BF13" s="89"/>
      <c r="BG13" s="89"/>
      <c r="BH13" s="89"/>
      <c r="BI13" s="89"/>
      <c r="BJ13" s="89"/>
      <c r="BK13" s="89"/>
    </row>
    <row r="14" spans="1:83" x14ac:dyDescent="0.25">
      <c r="A14" s="161" t="s">
        <v>92</v>
      </c>
      <c r="B14" s="84" t="s">
        <v>62</v>
      </c>
      <c r="C14" s="80"/>
      <c r="D14" s="80"/>
      <c r="E14" s="80"/>
      <c r="F14" s="80"/>
      <c r="G14" s="80"/>
      <c r="H14" s="80"/>
      <c r="I14" s="80"/>
      <c r="J14" s="80"/>
      <c r="K14" s="80"/>
      <c r="L14" s="65"/>
      <c r="M14" s="189"/>
      <c r="N14" s="189"/>
      <c r="O14" s="189"/>
      <c r="P14" s="189"/>
      <c r="Q14" s="189"/>
      <c r="R14" s="189"/>
      <c r="S14" s="189"/>
      <c r="T14" s="189"/>
      <c r="U14" s="189"/>
      <c r="V14" s="77"/>
      <c r="W14" s="84" t="s">
        <v>93</v>
      </c>
      <c r="X14" s="84" t="s">
        <v>64</v>
      </c>
      <c r="Y14" s="64"/>
      <c r="Z14" s="64"/>
      <c r="AA14" s="64"/>
      <c r="AB14" s="64"/>
      <c r="AC14" s="64"/>
      <c r="AD14" s="64"/>
      <c r="AE14" s="64"/>
      <c r="AF14" s="64"/>
      <c r="AG14" s="64"/>
      <c r="AH14" s="65"/>
      <c r="AI14" s="64"/>
      <c r="AJ14" s="64"/>
      <c r="AK14" s="64"/>
      <c r="AL14" s="64"/>
      <c r="AM14" s="64"/>
      <c r="AN14" s="64"/>
      <c r="AO14" s="64"/>
      <c r="AP14" s="64"/>
      <c r="AQ14" s="64"/>
      <c r="AR14" s="65"/>
      <c r="AS14" s="64"/>
      <c r="AT14" s="64"/>
      <c r="AU14" s="64"/>
      <c r="AV14" s="64"/>
      <c r="AW14" s="64"/>
      <c r="AX14" s="64"/>
      <c r="AY14" s="64"/>
      <c r="AZ14" s="64"/>
      <c r="BA14" s="64"/>
      <c r="BB14" s="73"/>
      <c r="BC14" s="62"/>
      <c r="BD14" s="89"/>
      <c r="BE14" s="89"/>
      <c r="BF14" s="89"/>
      <c r="BG14" s="89"/>
      <c r="BH14" s="89"/>
      <c r="BI14" s="89"/>
      <c r="BJ14" s="89"/>
      <c r="BK14" s="89"/>
    </row>
    <row r="15" spans="1:83" x14ac:dyDescent="0.25">
      <c r="A15" s="161" t="s">
        <v>94</v>
      </c>
      <c r="B15" s="84" t="s">
        <v>62</v>
      </c>
      <c r="C15" s="80"/>
      <c r="D15" s="80"/>
      <c r="E15" s="80"/>
      <c r="F15" s="80"/>
      <c r="G15" s="80"/>
      <c r="H15" s="80"/>
      <c r="I15" s="80"/>
      <c r="J15" s="80"/>
      <c r="K15" s="80"/>
      <c r="L15" s="65"/>
      <c r="M15" s="189"/>
      <c r="N15" s="189"/>
      <c r="O15" s="189"/>
      <c r="P15" s="189"/>
      <c r="Q15" s="189"/>
      <c r="R15" s="189"/>
      <c r="S15" s="189"/>
      <c r="T15" s="189"/>
      <c r="U15" s="189"/>
      <c r="V15" s="77"/>
      <c r="W15" s="84" t="s">
        <v>95</v>
      </c>
      <c r="X15" s="84" t="s">
        <v>64</v>
      </c>
      <c r="Y15" s="64"/>
      <c r="Z15" s="64"/>
      <c r="AA15" s="64"/>
      <c r="AB15" s="64"/>
      <c r="AC15" s="64"/>
      <c r="AD15" s="64"/>
      <c r="AE15" s="64"/>
      <c r="AF15" s="64"/>
      <c r="AG15" s="64"/>
      <c r="AH15" s="65"/>
      <c r="AI15" s="64"/>
      <c r="AJ15" s="64"/>
      <c r="AK15" s="64"/>
      <c r="AL15" s="64"/>
      <c r="AM15" s="64"/>
      <c r="AN15" s="64"/>
      <c r="AO15" s="64"/>
      <c r="AP15" s="64"/>
      <c r="AQ15" s="64"/>
      <c r="AR15" s="65"/>
      <c r="AS15" s="64"/>
      <c r="AT15" s="64"/>
      <c r="AU15" s="64"/>
      <c r="AV15" s="64"/>
      <c r="AW15" s="64"/>
      <c r="AX15" s="64"/>
      <c r="AY15" s="64"/>
      <c r="AZ15" s="64"/>
      <c r="BA15" s="64"/>
      <c r="BB15" s="60"/>
      <c r="BC15" s="62"/>
      <c r="BD15" s="89"/>
      <c r="BE15" s="89"/>
      <c r="BF15" s="89"/>
      <c r="BG15" s="89"/>
      <c r="BH15" s="89"/>
      <c r="BI15" s="89"/>
      <c r="BJ15" s="89"/>
      <c r="BK15" s="89"/>
      <c r="CD15" s="66"/>
    </row>
    <row r="16" spans="1:83" x14ac:dyDescent="0.25">
      <c r="A16" s="161" t="s">
        <v>96</v>
      </c>
      <c r="B16" s="84" t="s">
        <v>62</v>
      </c>
      <c r="C16" s="80"/>
      <c r="D16" s="80"/>
      <c r="E16" s="80"/>
      <c r="F16" s="80"/>
      <c r="G16" s="80"/>
      <c r="H16" s="80"/>
      <c r="I16" s="80"/>
      <c r="J16" s="80"/>
      <c r="K16" s="80"/>
      <c r="L16" s="65"/>
      <c r="M16" s="189"/>
      <c r="N16" s="189"/>
      <c r="O16" s="189"/>
      <c r="P16" s="189"/>
      <c r="Q16" s="189"/>
      <c r="R16" s="189"/>
      <c r="S16" s="189"/>
      <c r="T16" s="189"/>
      <c r="U16" s="189"/>
      <c r="V16" s="77"/>
      <c r="W16" s="84" t="s">
        <v>97</v>
      </c>
      <c r="X16" s="84" t="s">
        <v>64</v>
      </c>
      <c r="Y16" s="64"/>
      <c r="Z16" s="64"/>
      <c r="AA16" s="64"/>
      <c r="AB16" s="64"/>
      <c r="AC16" s="64"/>
      <c r="AD16" s="64"/>
      <c r="AE16" s="64"/>
      <c r="AF16" s="64"/>
      <c r="AG16" s="64"/>
      <c r="AH16" s="65"/>
      <c r="AI16" s="64"/>
      <c r="AJ16" s="64"/>
      <c r="AK16" s="64"/>
      <c r="AL16" s="64"/>
      <c r="AM16" s="64"/>
      <c r="AN16" s="64"/>
      <c r="AO16" s="64"/>
      <c r="AP16" s="64"/>
      <c r="AQ16" s="64"/>
      <c r="AR16" s="65"/>
      <c r="AS16" s="64"/>
      <c r="AT16" s="64"/>
      <c r="AU16" s="64"/>
      <c r="AV16" s="64"/>
      <c r="AW16" s="64"/>
      <c r="AX16" s="64"/>
      <c r="AY16" s="64"/>
      <c r="AZ16" s="64"/>
      <c r="BA16" s="64"/>
      <c r="BB16" s="68"/>
      <c r="BC16" s="62"/>
      <c r="BD16" s="89"/>
      <c r="BE16" s="89"/>
      <c r="BF16" s="89"/>
      <c r="BG16" s="89"/>
      <c r="BH16" s="89"/>
      <c r="BI16" s="89"/>
      <c r="BJ16" s="89"/>
      <c r="BK16" s="89"/>
      <c r="CD16" s="66"/>
    </row>
    <row r="17" spans="1:82" x14ac:dyDescent="0.25">
      <c r="A17" s="161" t="s">
        <v>98</v>
      </c>
      <c r="B17" s="84" t="s">
        <v>62</v>
      </c>
      <c r="C17" s="80"/>
      <c r="D17" s="80"/>
      <c r="E17" s="80"/>
      <c r="F17" s="80"/>
      <c r="G17" s="80"/>
      <c r="H17" s="80"/>
      <c r="I17" s="80"/>
      <c r="J17" s="80"/>
      <c r="K17" s="80"/>
      <c r="L17" s="65"/>
      <c r="M17" s="189"/>
      <c r="N17" s="189"/>
      <c r="O17" s="189"/>
      <c r="P17" s="189"/>
      <c r="Q17" s="189"/>
      <c r="R17" s="189"/>
      <c r="S17" s="189"/>
      <c r="T17" s="189"/>
      <c r="U17" s="189"/>
      <c r="V17" s="77"/>
      <c r="W17" s="84" t="s">
        <v>99</v>
      </c>
      <c r="X17" s="84" t="s">
        <v>64</v>
      </c>
      <c r="Y17" s="64"/>
      <c r="Z17" s="64"/>
      <c r="AA17" s="64"/>
      <c r="AB17" s="64"/>
      <c r="AC17" s="64"/>
      <c r="AD17" s="64"/>
      <c r="AE17" s="64"/>
      <c r="AF17" s="64"/>
      <c r="AG17" s="64"/>
      <c r="AH17" s="65"/>
      <c r="AI17" s="64"/>
      <c r="AJ17" s="64"/>
      <c r="AK17" s="64"/>
      <c r="AL17" s="64"/>
      <c r="AM17" s="64"/>
      <c r="AN17" s="64"/>
      <c r="AO17" s="64"/>
      <c r="AP17" s="64"/>
      <c r="AQ17" s="64"/>
      <c r="AR17" s="65"/>
      <c r="AS17" s="64"/>
      <c r="AT17" s="64"/>
      <c r="AU17" s="64"/>
      <c r="AV17" s="64"/>
      <c r="AW17" s="64"/>
      <c r="AX17" s="64"/>
      <c r="AY17" s="64"/>
      <c r="AZ17" s="64"/>
      <c r="BA17" s="64"/>
      <c r="BB17" s="68"/>
      <c r="BC17" s="62"/>
      <c r="BD17" s="89"/>
      <c r="BE17" s="89"/>
      <c r="BF17" s="89"/>
      <c r="BG17" s="89"/>
      <c r="BH17" s="89"/>
      <c r="BI17" s="89"/>
      <c r="BJ17" s="89"/>
      <c r="BK17" s="89"/>
    </row>
    <row r="18" spans="1:82" x14ac:dyDescent="0.25">
      <c r="A18" s="161" t="s">
        <v>100</v>
      </c>
      <c r="B18" s="84" t="s">
        <v>62</v>
      </c>
      <c r="C18" s="80"/>
      <c r="D18" s="80"/>
      <c r="E18" s="80"/>
      <c r="F18" s="80"/>
      <c r="G18" s="80"/>
      <c r="H18" s="80"/>
      <c r="I18" s="80"/>
      <c r="J18" s="80"/>
      <c r="K18" s="80"/>
      <c r="L18" s="65"/>
      <c r="M18" s="189"/>
      <c r="N18" s="189"/>
      <c r="O18" s="189"/>
      <c r="P18" s="189"/>
      <c r="Q18" s="189"/>
      <c r="R18" s="189"/>
      <c r="S18" s="189"/>
      <c r="T18" s="189"/>
      <c r="U18" s="189"/>
      <c r="V18" s="77"/>
      <c r="W18" s="84" t="s">
        <v>101</v>
      </c>
      <c r="X18" s="84" t="s">
        <v>64</v>
      </c>
      <c r="Y18" s="64"/>
      <c r="Z18" s="64"/>
      <c r="AA18" s="64"/>
      <c r="AB18" s="64"/>
      <c r="AC18" s="64"/>
      <c r="AD18" s="64"/>
      <c r="AE18" s="64"/>
      <c r="AF18" s="64"/>
      <c r="AG18" s="64"/>
      <c r="AH18" s="65"/>
      <c r="AI18" s="64"/>
      <c r="AJ18" s="64"/>
      <c r="AK18" s="64"/>
      <c r="AL18" s="64"/>
      <c r="AM18" s="64"/>
      <c r="AN18" s="64"/>
      <c r="AO18" s="64"/>
      <c r="AP18" s="64"/>
      <c r="AQ18" s="64"/>
      <c r="AR18" s="65"/>
      <c r="AS18" s="64"/>
      <c r="AT18" s="64"/>
      <c r="AU18" s="64"/>
      <c r="AV18" s="64"/>
      <c r="AW18" s="64"/>
      <c r="AX18" s="64"/>
      <c r="AY18" s="64"/>
      <c r="AZ18" s="64"/>
      <c r="BA18" s="64"/>
      <c r="BB18" s="70"/>
      <c r="BC18" s="62"/>
      <c r="BD18" s="89"/>
      <c r="BE18" s="89"/>
      <c r="BF18" s="89"/>
      <c r="BG18" s="89"/>
      <c r="BH18" s="89"/>
      <c r="BI18" s="89"/>
      <c r="BJ18" s="89"/>
      <c r="BK18" s="89"/>
      <c r="CD18" s="71"/>
    </row>
    <row r="19" spans="1:82" x14ac:dyDescent="0.25">
      <c r="A19" s="161" t="s">
        <v>102</v>
      </c>
      <c r="B19" s="84" t="s">
        <v>62</v>
      </c>
      <c r="C19" s="80"/>
      <c r="D19" s="80"/>
      <c r="E19" s="80"/>
      <c r="F19" s="80"/>
      <c r="G19" s="80"/>
      <c r="H19" s="80"/>
      <c r="I19" s="80"/>
      <c r="J19" s="80"/>
      <c r="K19" s="80"/>
      <c r="L19" s="65"/>
      <c r="M19" s="189"/>
      <c r="N19" s="189"/>
      <c r="O19" s="189"/>
      <c r="P19" s="189"/>
      <c r="Q19" s="189"/>
      <c r="R19" s="189"/>
      <c r="S19" s="189"/>
      <c r="T19" s="189"/>
      <c r="U19" s="189"/>
      <c r="V19" s="77"/>
      <c r="W19" s="84" t="s">
        <v>103</v>
      </c>
      <c r="X19" s="84" t="s">
        <v>64</v>
      </c>
      <c r="Y19" s="64"/>
      <c r="Z19" s="64"/>
      <c r="AA19" s="64"/>
      <c r="AB19" s="64"/>
      <c r="AC19" s="64"/>
      <c r="AD19" s="64"/>
      <c r="AE19" s="64"/>
      <c r="AF19" s="64"/>
      <c r="AG19" s="64"/>
      <c r="AH19" s="65"/>
      <c r="AI19" s="64"/>
      <c r="AJ19" s="64"/>
      <c r="AK19" s="64"/>
      <c r="AL19" s="64"/>
      <c r="AM19" s="64"/>
      <c r="AN19" s="64"/>
      <c r="AO19" s="64"/>
      <c r="AP19" s="64"/>
      <c r="AQ19" s="64"/>
      <c r="AR19" s="65"/>
      <c r="AS19" s="64"/>
      <c r="AT19" s="64"/>
      <c r="AU19" s="64"/>
      <c r="AV19" s="64"/>
      <c r="AW19" s="64"/>
      <c r="AX19" s="64"/>
      <c r="AY19" s="64"/>
      <c r="AZ19" s="64"/>
      <c r="BA19" s="64"/>
      <c r="BB19" s="74"/>
      <c r="BC19" s="62"/>
      <c r="BD19" s="89"/>
      <c r="BE19" s="89"/>
      <c r="BF19" s="89"/>
      <c r="BG19" s="89"/>
      <c r="BH19" s="89"/>
      <c r="BI19" s="89"/>
      <c r="BJ19" s="89"/>
      <c r="BK19" s="89"/>
    </row>
    <row r="20" spans="1:82" x14ac:dyDescent="0.25">
      <c r="A20" s="161" t="s">
        <v>104</v>
      </c>
      <c r="B20" s="84" t="s">
        <v>62</v>
      </c>
      <c r="C20" s="80"/>
      <c r="D20" s="80"/>
      <c r="E20" s="80"/>
      <c r="F20" s="80"/>
      <c r="G20" s="80"/>
      <c r="H20" s="80"/>
      <c r="I20" s="80"/>
      <c r="J20" s="80"/>
      <c r="K20" s="80"/>
      <c r="L20" s="65"/>
      <c r="M20" s="189"/>
      <c r="N20" s="189"/>
      <c r="O20" s="189"/>
      <c r="P20" s="189"/>
      <c r="Q20" s="189"/>
      <c r="R20" s="189"/>
      <c r="S20" s="189"/>
      <c r="T20" s="189"/>
      <c r="U20" s="189"/>
      <c r="V20" s="77"/>
      <c r="W20" s="84" t="s">
        <v>105</v>
      </c>
      <c r="X20" s="84" t="s">
        <v>64</v>
      </c>
      <c r="Y20" s="64"/>
      <c r="Z20" s="64"/>
      <c r="AA20" s="64"/>
      <c r="AB20" s="64"/>
      <c r="AC20" s="64"/>
      <c r="AD20" s="64"/>
      <c r="AE20" s="64"/>
      <c r="AF20" s="64"/>
      <c r="AG20" s="64"/>
      <c r="AH20" s="65"/>
      <c r="AI20" s="64"/>
      <c r="AJ20" s="64"/>
      <c r="AK20" s="64"/>
      <c r="AL20" s="64"/>
      <c r="AM20" s="64"/>
      <c r="AN20" s="64"/>
      <c r="AO20" s="64"/>
      <c r="AP20" s="64"/>
      <c r="AQ20" s="64"/>
      <c r="AR20" s="65"/>
      <c r="AS20" s="64"/>
      <c r="AT20" s="64"/>
      <c r="AU20" s="64"/>
      <c r="AV20" s="64"/>
      <c r="AW20" s="64"/>
      <c r="AX20" s="64"/>
      <c r="AY20" s="64"/>
      <c r="AZ20" s="64"/>
      <c r="BA20" s="64"/>
      <c r="BC20" s="62"/>
      <c r="BD20" s="89"/>
      <c r="BE20" s="89"/>
      <c r="BF20" s="89"/>
      <c r="BG20" s="89"/>
      <c r="BH20" s="89"/>
      <c r="BI20" s="89"/>
      <c r="BJ20" s="89"/>
      <c r="BK20" s="89"/>
    </row>
    <row r="21" spans="1:82" x14ac:dyDescent="0.25">
      <c r="A21" s="161" t="s">
        <v>106</v>
      </c>
      <c r="B21" s="84" t="s">
        <v>62</v>
      </c>
      <c r="C21" s="80"/>
      <c r="D21" s="80"/>
      <c r="E21" s="80"/>
      <c r="F21" s="80"/>
      <c r="G21" s="80"/>
      <c r="H21" s="80"/>
      <c r="I21" s="80"/>
      <c r="J21" s="80"/>
      <c r="K21" s="80"/>
      <c r="L21" s="65"/>
      <c r="M21" s="189"/>
      <c r="N21" s="189"/>
      <c r="O21" s="189"/>
      <c r="P21" s="189"/>
      <c r="Q21" s="189"/>
      <c r="R21" s="189"/>
      <c r="S21" s="189"/>
      <c r="T21" s="189"/>
      <c r="U21" s="189"/>
      <c r="V21" s="77"/>
      <c r="W21" s="84" t="s">
        <v>107</v>
      </c>
      <c r="X21" s="84" t="s">
        <v>64</v>
      </c>
      <c r="Y21" s="64"/>
      <c r="Z21" s="64"/>
      <c r="AA21" s="64"/>
      <c r="AB21" s="64"/>
      <c r="AC21" s="64"/>
      <c r="AD21" s="64"/>
      <c r="AE21" s="64"/>
      <c r="AF21" s="64"/>
      <c r="AG21" s="64"/>
      <c r="AH21" s="65"/>
      <c r="AI21" s="64"/>
      <c r="AJ21" s="64"/>
      <c r="AK21" s="64"/>
      <c r="AL21" s="64"/>
      <c r="AM21" s="64"/>
      <c r="AN21" s="64"/>
      <c r="AO21" s="64"/>
      <c r="AP21" s="64"/>
      <c r="AQ21" s="64"/>
      <c r="AR21" s="65"/>
      <c r="AS21" s="64"/>
      <c r="AT21" s="64"/>
      <c r="AU21" s="64"/>
      <c r="AV21" s="64"/>
      <c r="AW21" s="64"/>
      <c r="AX21" s="64"/>
      <c r="AY21" s="64"/>
      <c r="AZ21" s="64"/>
      <c r="BA21" s="64"/>
      <c r="BC21" s="62"/>
      <c r="BD21" s="89"/>
      <c r="BE21" s="89"/>
      <c r="BF21" s="89"/>
      <c r="BG21" s="89"/>
      <c r="BH21" s="89"/>
      <c r="BI21" s="89"/>
      <c r="BJ21" s="89"/>
      <c r="BK21" s="89"/>
    </row>
    <row r="22" spans="1:82" x14ac:dyDescent="0.25">
      <c r="A22" s="161" t="s">
        <v>108</v>
      </c>
      <c r="B22" s="84" t="s">
        <v>62</v>
      </c>
      <c r="C22" s="80"/>
      <c r="D22" s="80"/>
      <c r="E22" s="80"/>
      <c r="F22" s="80"/>
      <c r="G22" s="80"/>
      <c r="H22" s="80"/>
      <c r="I22" s="80"/>
      <c r="J22" s="80"/>
      <c r="K22" s="80"/>
      <c r="L22" s="65"/>
      <c r="M22" s="189"/>
      <c r="N22" s="189"/>
      <c r="O22" s="189"/>
      <c r="P22" s="189"/>
      <c r="Q22" s="189"/>
      <c r="R22" s="189"/>
      <c r="S22" s="189"/>
      <c r="T22" s="189"/>
      <c r="U22" s="189"/>
      <c r="V22" s="77"/>
      <c r="W22" s="84" t="s">
        <v>109</v>
      </c>
      <c r="X22" s="84" t="s">
        <v>64</v>
      </c>
      <c r="Y22" s="64"/>
      <c r="Z22" s="64"/>
      <c r="AA22" s="64"/>
      <c r="AB22" s="64"/>
      <c r="AC22" s="64"/>
      <c r="AD22" s="64"/>
      <c r="AE22" s="64"/>
      <c r="AF22" s="64"/>
      <c r="AG22" s="64"/>
      <c r="AH22" s="65"/>
      <c r="AI22" s="64"/>
      <c r="AJ22" s="64"/>
      <c r="AK22" s="64"/>
      <c r="AL22" s="64"/>
      <c r="AM22" s="64"/>
      <c r="AN22" s="64"/>
      <c r="AO22" s="64"/>
      <c r="AP22" s="64"/>
      <c r="AQ22" s="64"/>
      <c r="AR22" s="65"/>
      <c r="AS22" s="64"/>
      <c r="AT22" s="64"/>
      <c r="AU22" s="64"/>
      <c r="AV22" s="64"/>
      <c r="AW22" s="64"/>
      <c r="AX22" s="64"/>
      <c r="AY22" s="64"/>
      <c r="AZ22" s="64"/>
      <c r="BA22" s="64"/>
      <c r="BC22" s="62"/>
      <c r="BD22" s="89"/>
      <c r="BE22" s="89"/>
      <c r="BF22" s="89"/>
      <c r="BG22" s="89"/>
      <c r="BH22" s="89"/>
      <c r="BI22" s="89"/>
      <c r="BJ22" s="89"/>
      <c r="BK22" s="89"/>
    </row>
    <row r="23" spans="1:82" x14ac:dyDescent="0.25">
      <c r="A23" s="161" t="s">
        <v>110</v>
      </c>
      <c r="B23" s="84" t="s">
        <v>62</v>
      </c>
      <c r="C23" s="80"/>
      <c r="D23" s="80"/>
      <c r="E23" s="80"/>
      <c r="F23" s="80"/>
      <c r="G23" s="80"/>
      <c r="H23" s="80"/>
      <c r="I23" s="80"/>
      <c r="J23" s="80"/>
      <c r="K23" s="80"/>
      <c r="L23" s="65"/>
      <c r="M23" s="189"/>
      <c r="N23" s="189"/>
      <c r="O23" s="189"/>
      <c r="P23" s="189"/>
      <c r="Q23" s="189"/>
      <c r="R23" s="189"/>
      <c r="S23" s="189"/>
      <c r="T23" s="189"/>
      <c r="U23" s="189"/>
      <c r="V23" s="77"/>
      <c r="W23" s="84" t="s">
        <v>111</v>
      </c>
      <c r="X23" s="84" t="s">
        <v>64</v>
      </c>
      <c r="Y23" s="64"/>
      <c r="Z23" s="64"/>
      <c r="AA23" s="64"/>
      <c r="AB23" s="64"/>
      <c r="AC23" s="64"/>
      <c r="AD23" s="64"/>
      <c r="AE23" s="64"/>
      <c r="AF23" s="64"/>
      <c r="AG23" s="64"/>
      <c r="AH23" s="65"/>
      <c r="AI23" s="64"/>
      <c r="AJ23" s="64"/>
      <c r="AK23" s="64"/>
      <c r="AL23" s="64"/>
      <c r="AM23" s="64"/>
      <c r="AN23" s="64"/>
      <c r="AO23" s="64"/>
      <c r="AP23" s="64"/>
      <c r="AQ23" s="64"/>
      <c r="AR23" s="65"/>
      <c r="AS23" s="64"/>
      <c r="AT23" s="64"/>
      <c r="AU23" s="64"/>
      <c r="AV23" s="64"/>
      <c r="AW23" s="64"/>
      <c r="AX23" s="64"/>
      <c r="AY23" s="64"/>
      <c r="AZ23" s="64"/>
      <c r="BA23" s="64"/>
      <c r="BC23" s="62"/>
      <c r="BD23" s="89"/>
      <c r="BE23" s="89"/>
      <c r="BF23" s="89"/>
      <c r="BG23" s="89"/>
      <c r="BH23" s="89"/>
      <c r="BI23" s="89"/>
      <c r="BJ23" s="89"/>
      <c r="BK23" s="89"/>
    </row>
    <row r="24" spans="1:82" x14ac:dyDescent="0.25">
      <c r="A24" s="161" t="s">
        <v>112</v>
      </c>
      <c r="B24" s="84" t="s">
        <v>62</v>
      </c>
      <c r="C24" s="80"/>
      <c r="D24" s="80"/>
      <c r="E24" s="80"/>
      <c r="F24" s="80"/>
      <c r="G24" s="80"/>
      <c r="H24" s="80"/>
      <c r="I24" s="80"/>
      <c r="J24" s="80"/>
      <c r="K24" s="80"/>
      <c r="L24" s="65"/>
      <c r="M24" s="189"/>
      <c r="N24" s="189"/>
      <c r="O24" s="189"/>
      <c r="P24" s="189"/>
      <c r="Q24" s="189"/>
      <c r="R24" s="189"/>
      <c r="S24" s="189"/>
      <c r="T24" s="189"/>
      <c r="U24" s="189"/>
      <c r="V24" s="77"/>
      <c r="W24" s="84" t="s">
        <v>113</v>
      </c>
      <c r="X24" s="84" t="s">
        <v>64</v>
      </c>
      <c r="Y24" s="64"/>
      <c r="Z24" s="64"/>
      <c r="AA24" s="64"/>
      <c r="AB24" s="64"/>
      <c r="AC24" s="64"/>
      <c r="AD24" s="64"/>
      <c r="AE24" s="64"/>
      <c r="AF24" s="64"/>
      <c r="AG24" s="64"/>
      <c r="AH24" s="65"/>
      <c r="AI24" s="64"/>
      <c r="AJ24" s="64"/>
      <c r="AK24" s="64"/>
      <c r="AL24" s="64"/>
      <c r="AM24" s="64"/>
      <c r="AN24" s="64"/>
      <c r="AO24" s="64"/>
      <c r="AP24" s="64"/>
      <c r="AQ24" s="64"/>
      <c r="AR24" s="65"/>
      <c r="AS24" s="64"/>
      <c r="AT24" s="64"/>
      <c r="AU24" s="64"/>
      <c r="AV24" s="64"/>
      <c r="AW24" s="64"/>
      <c r="AX24" s="64"/>
      <c r="AY24" s="64"/>
      <c r="AZ24" s="64"/>
      <c r="BA24" s="64"/>
      <c r="BC24" s="62"/>
      <c r="BD24" s="89"/>
      <c r="BE24" s="89"/>
      <c r="BF24" s="89"/>
      <c r="BG24" s="89"/>
      <c r="BH24" s="89"/>
      <c r="BI24" s="89"/>
      <c r="BJ24" s="89"/>
      <c r="BK24" s="89"/>
    </row>
    <row r="25" spans="1:82" x14ac:dyDescent="0.25">
      <c r="A25" s="161" t="s">
        <v>114</v>
      </c>
      <c r="B25" s="84" t="s">
        <v>62</v>
      </c>
      <c r="C25" s="80"/>
      <c r="D25" s="80"/>
      <c r="E25" s="80"/>
      <c r="F25" s="80"/>
      <c r="G25" s="80"/>
      <c r="H25" s="80"/>
      <c r="I25" s="80"/>
      <c r="J25" s="80"/>
      <c r="K25" s="80"/>
      <c r="L25" s="65"/>
      <c r="M25" s="189"/>
      <c r="N25" s="189"/>
      <c r="O25" s="189"/>
      <c r="P25" s="189"/>
      <c r="Q25" s="189"/>
      <c r="R25" s="189"/>
      <c r="S25" s="189"/>
      <c r="T25" s="189"/>
      <c r="U25" s="189"/>
      <c r="V25" s="77"/>
      <c r="W25" s="84" t="s">
        <v>115</v>
      </c>
      <c r="X25" s="84" t="s">
        <v>64</v>
      </c>
      <c r="Y25" s="64"/>
      <c r="Z25" s="64"/>
      <c r="AA25" s="64"/>
      <c r="AB25" s="64"/>
      <c r="AC25" s="64"/>
      <c r="AD25" s="64"/>
      <c r="AE25" s="64"/>
      <c r="AF25" s="64"/>
      <c r="AG25" s="64"/>
      <c r="AH25" s="65"/>
      <c r="AI25" s="64"/>
      <c r="AJ25" s="64"/>
      <c r="AK25" s="64"/>
      <c r="AL25" s="64"/>
      <c r="AM25" s="64"/>
      <c r="AN25" s="64"/>
      <c r="AO25" s="64"/>
      <c r="AP25" s="64"/>
      <c r="AQ25" s="64"/>
      <c r="AR25" s="65"/>
      <c r="AS25" s="64"/>
      <c r="AT25" s="64"/>
      <c r="AU25" s="64"/>
      <c r="AV25" s="64"/>
      <c r="AW25" s="64"/>
      <c r="AX25" s="64"/>
      <c r="AY25" s="64"/>
      <c r="AZ25" s="64"/>
      <c r="BA25" s="64"/>
      <c r="BC25" s="62"/>
      <c r="BD25" s="89"/>
      <c r="BE25" s="89"/>
      <c r="BF25" s="89"/>
      <c r="BG25" s="89"/>
      <c r="BH25" s="89"/>
      <c r="BI25" s="89"/>
      <c r="BJ25" s="89"/>
      <c r="BK25" s="89"/>
    </row>
    <row r="26" spans="1:82" x14ac:dyDescent="0.25">
      <c r="A26" s="161" t="s">
        <v>116</v>
      </c>
      <c r="B26" s="84" t="s">
        <v>62</v>
      </c>
      <c r="C26" s="80"/>
      <c r="D26" s="80"/>
      <c r="E26" s="80"/>
      <c r="F26" s="80"/>
      <c r="G26" s="80"/>
      <c r="H26" s="80"/>
      <c r="I26" s="80"/>
      <c r="J26" s="80"/>
      <c r="K26" s="80"/>
      <c r="L26" s="65"/>
      <c r="M26" s="189"/>
      <c r="N26" s="189"/>
      <c r="O26" s="189"/>
      <c r="P26" s="189"/>
      <c r="Q26" s="189"/>
      <c r="R26" s="189"/>
      <c r="S26" s="189"/>
      <c r="T26" s="189"/>
      <c r="U26" s="189"/>
      <c r="V26" s="77"/>
      <c r="W26" s="84" t="s">
        <v>117</v>
      </c>
      <c r="X26" s="84" t="s">
        <v>64</v>
      </c>
      <c r="Y26" s="64"/>
      <c r="Z26" s="64"/>
      <c r="AA26" s="64"/>
      <c r="AB26" s="64"/>
      <c r="AC26" s="64"/>
      <c r="AD26" s="64"/>
      <c r="AE26" s="64"/>
      <c r="AF26" s="64"/>
      <c r="AG26" s="64"/>
      <c r="AH26" s="65"/>
      <c r="AI26" s="64"/>
      <c r="AJ26" s="64"/>
      <c r="AK26" s="64"/>
      <c r="AL26" s="64"/>
      <c r="AM26" s="64"/>
      <c r="AN26" s="64"/>
      <c r="AO26" s="64"/>
      <c r="AP26" s="64"/>
      <c r="AQ26" s="64"/>
      <c r="AR26" s="65"/>
      <c r="AS26" s="64"/>
      <c r="AT26" s="64"/>
      <c r="AU26" s="64"/>
      <c r="AV26" s="64"/>
      <c r="AW26" s="64"/>
      <c r="AX26" s="64"/>
      <c r="AY26" s="64"/>
      <c r="AZ26" s="64"/>
      <c r="BA26" s="64"/>
      <c r="BC26" s="62"/>
      <c r="BD26" s="89"/>
      <c r="BE26" s="89"/>
      <c r="BF26" s="89"/>
      <c r="BG26" s="89"/>
      <c r="BH26" s="89"/>
      <c r="BI26" s="89"/>
      <c r="BJ26" s="89"/>
      <c r="BK26" s="89"/>
    </row>
    <row r="27" spans="1:82" x14ac:dyDescent="0.25">
      <c r="A27" s="161" t="s">
        <v>118</v>
      </c>
      <c r="B27" s="84" t="s">
        <v>62</v>
      </c>
      <c r="C27" s="80"/>
      <c r="D27" s="80"/>
      <c r="E27" s="80"/>
      <c r="F27" s="80"/>
      <c r="G27" s="80"/>
      <c r="H27" s="80"/>
      <c r="I27" s="80"/>
      <c r="J27" s="80"/>
      <c r="K27" s="80"/>
      <c r="L27" s="65"/>
      <c r="M27" s="189"/>
      <c r="N27" s="189"/>
      <c r="O27" s="189"/>
      <c r="P27" s="189"/>
      <c r="Q27" s="189"/>
      <c r="R27" s="189"/>
      <c r="S27" s="189"/>
      <c r="T27" s="189"/>
      <c r="U27" s="189"/>
      <c r="V27" s="77"/>
      <c r="W27" s="84" t="s">
        <v>119</v>
      </c>
      <c r="X27" s="84" t="s">
        <v>64</v>
      </c>
      <c r="Y27" s="64"/>
      <c r="Z27" s="64"/>
      <c r="AA27" s="64"/>
      <c r="AB27" s="64"/>
      <c r="AC27" s="64"/>
      <c r="AD27" s="64"/>
      <c r="AE27" s="64"/>
      <c r="AF27" s="64"/>
      <c r="AG27" s="64"/>
      <c r="AH27" s="65"/>
      <c r="AI27" s="64"/>
      <c r="AJ27" s="64"/>
      <c r="AK27" s="64"/>
      <c r="AL27" s="64"/>
      <c r="AM27" s="64"/>
      <c r="AN27" s="64"/>
      <c r="AO27" s="64"/>
      <c r="AP27" s="64"/>
      <c r="AQ27" s="64"/>
      <c r="AR27" s="65"/>
      <c r="AS27" s="64"/>
      <c r="AT27" s="64"/>
      <c r="AU27" s="64"/>
      <c r="AV27" s="64"/>
      <c r="AW27" s="64"/>
      <c r="AX27" s="64"/>
      <c r="AY27" s="64"/>
      <c r="AZ27" s="64"/>
      <c r="BA27" s="64"/>
      <c r="BC27" s="62"/>
      <c r="BD27" s="89"/>
      <c r="BE27" s="89"/>
      <c r="BF27" s="89"/>
      <c r="BG27" s="89"/>
      <c r="BH27" s="89"/>
      <c r="BI27" s="89"/>
      <c r="BJ27" s="89"/>
      <c r="BK27" s="89"/>
    </row>
    <row r="28" spans="1:82" x14ac:dyDescent="0.25">
      <c r="A28" s="161" t="s">
        <v>120</v>
      </c>
      <c r="B28" s="84" t="s">
        <v>62</v>
      </c>
      <c r="C28" s="80"/>
      <c r="D28" s="80"/>
      <c r="E28" s="80"/>
      <c r="F28" s="80"/>
      <c r="G28" s="80"/>
      <c r="H28" s="80"/>
      <c r="I28" s="80"/>
      <c r="J28" s="80"/>
      <c r="K28" s="80"/>
      <c r="L28" s="65"/>
      <c r="M28" s="189"/>
      <c r="N28" s="189"/>
      <c r="O28" s="189"/>
      <c r="P28" s="189"/>
      <c r="Q28" s="189"/>
      <c r="R28" s="189"/>
      <c r="S28" s="189"/>
      <c r="T28" s="189"/>
      <c r="U28" s="189"/>
      <c r="V28" s="77"/>
      <c r="W28" s="84" t="s">
        <v>121</v>
      </c>
      <c r="X28" s="84" t="s">
        <v>64</v>
      </c>
      <c r="Y28" s="64"/>
      <c r="Z28" s="64"/>
      <c r="AA28" s="64"/>
      <c r="AB28" s="64"/>
      <c r="AC28" s="64"/>
      <c r="AD28" s="64"/>
      <c r="AE28" s="64"/>
      <c r="AF28" s="64"/>
      <c r="AG28" s="64"/>
      <c r="AH28" s="65"/>
      <c r="AI28" s="64"/>
      <c r="AJ28" s="64"/>
      <c r="AK28" s="64"/>
      <c r="AL28" s="64"/>
      <c r="AM28" s="64"/>
      <c r="AN28" s="64"/>
      <c r="AO28" s="64"/>
      <c r="AP28" s="64"/>
      <c r="AQ28" s="64"/>
      <c r="AR28" s="65"/>
      <c r="AS28" s="64"/>
      <c r="AT28" s="64"/>
      <c r="AU28" s="64"/>
      <c r="AV28" s="64"/>
      <c r="AW28" s="64"/>
      <c r="AX28" s="64"/>
      <c r="AY28" s="64"/>
      <c r="AZ28" s="64"/>
      <c r="BA28" s="64"/>
      <c r="BC28" s="62"/>
      <c r="BD28" s="89"/>
      <c r="BE28" s="89"/>
      <c r="BF28" s="89"/>
      <c r="BG28" s="89"/>
      <c r="BH28" s="89"/>
      <c r="BI28" s="89"/>
      <c r="BJ28" s="89"/>
      <c r="BK28" s="89"/>
    </row>
    <row r="29" spans="1:82" x14ac:dyDescent="0.25">
      <c r="A29" s="161" t="s">
        <v>122</v>
      </c>
      <c r="B29" s="84" t="s">
        <v>62</v>
      </c>
      <c r="C29" s="80"/>
      <c r="D29" s="80"/>
      <c r="E29" s="80"/>
      <c r="F29" s="80"/>
      <c r="G29" s="80"/>
      <c r="H29" s="80"/>
      <c r="I29" s="80"/>
      <c r="J29" s="80"/>
      <c r="K29" s="80"/>
      <c r="L29" s="65"/>
      <c r="M29" s="189"/>
      <c r="N29" s="189"/>
      <c r="O29" s="189"/>
      <c r="P29" s="189"/>
      <c r="Q29" s="189"/>
      <c r="R29" s="189"/>
      <c r="S29" s="189"/>
      <c r="T29" s="189"/>
      <c r="U29" s="189"/>
      <c r="V29" s="77"/>
      <c r="W29" s="84" t="s">
        <v>123</v>
      </c>
      <c r="X29" s="84" t="s">
        <v>64</v>
      </c>
      <c r="Y29" s="64"/>
      <c r="Z29" s="64"/>
      <c r="AA29" s="64"/>
      <c r="AB29" s="64"/>
      <c r="AC29" s="64"/>
      <c r="AD29" s="64"/>
      <c r="AE29" s="64"/>
      <c r="AF29" s="64"/>
      <c r="AG29" s="64"/>
      <c r="AH29" s="65"/>
      <c r="AI29" s="64"/>
      <c r="AJ29" s="64"/>
      <c r="AK29" s="64"/>
      <c r="AL29" s="64"/>
      <c r="AM29" s="64"/>
      <c r="AN29" s="64"/>
      <c r="AO29" s="64"/>
      <c r="AP29" s="64"/>
      <c r="AQ29" s="64"/>
      <c r="AR29" s="65"/>
      <c r="AS29" s="64"/>
      <c r="AT29" s="64"/>
      <c r="AU29" s="64"/>
      <c r="AV29" s="64"/>
      <c r="AW29" s="64"/>
      <c r="AX29" s="64"/>
      <c r="AY29" s="64"/>
      <c r="AZ29" s="64"/>
      <c r="BA29" s="64"/>
      <c r="BC29" s="62"/>
      <c r="BD29" s="89"/>
      <c r="BE29" s="89"/>
      <c r="BF29" s="89"/>
      <c r="BG29" s="89"/>
      <c r="BH29" s="89"/>
      <c r="BI29" s="89"/>
      <c r="BJ29" s="89"/>
      <c r="BK29" s="89"/>
    </row>
    <row r="30" spans="1:82" x14ac:dyDescent="0.25">
      <c r="A30" s="161" t="s">
        <v>124</v>
      </c>
      <c r="B30" s="84" t="s">
        <v>62</v>
      </c>
      <c r="C30" s="80"/>
      <c r="D30" s="80"/>
      <c r="E30" s="80"/>
      <c r="F30" s="80"/>
      <c r="G30" s="80"/>
      <c r="H30" s="80"/>
      <c r="I30" s="80"/>
      <c r="J30" s="80"/>
      <c r="K30" s="80"/>
      <c r="L30" s="65"/>
      <c r="M30" s="189"/>
      <c r="N30" s="189"/>
      <c r="O30" s="189"/>
      <c r="P30" s="189"/>
      <c r="Q30" s="189"/>
      <c r="R30" s="189"/>
      <c r="S30" s="189"/>
      <c r="T30" s="189"/>
      <c r="U30" s="189"/>
      <c r="V30" s="77"/>
      <c r="W30" s="84" t="s">
        <v>125</v>
      </c>
      <c r="X30" s="84" t="s">
        <v>64</v>
      </c>
      <c r="Y30" s="64"/>
      <c r="Z30" s="64"/>
      <c r="AA30" s="64"/>
      <c r="AB30" s="64"/>
      <c r="AC30" s="64"/>
      <c r="AD30" s="64"/>
      <c r="AE30" s="64"/>
      <c r="AF30" s="64"/>
      <c r="AG30" s="64"/>
      <c r="AH30" s="65"/>
      <c r="AI30" s="64"/>
      <c r="AJ30" s="64"/>
      <c r="AK30" s="64"/>
      <c r="AL30" s="64"/>
      <c r="AM30" s="64"/>
      <c r="AN30" s="64"/>
      <c r="AO30" s="64"/>
      <c r="AP30" s="64"/>
      <c r="AQ30" s="64"/>
      <c r="AR30" s="65"/>
      <c r="AS30" s="64"/>
      <c r="AT30" s="64"/>
      <c r="AU30" s="64"/>
      <c r="AV30" s="64"/>
      <c r="AW30" s="64"/>
      <c r="AX30" s="64"/>
      <c r="AY30" s="64"/>
      <c r="AZ30" s="64"/>
      <c r="BA30" s="64"/>
      <c r="BC30" s="62"/>
      <c r="BD30" s="89"/>
      <c r="BE30" s="89"/>
      <c r="BF30" s="89"/>
      <c r="BG30" s="89"/>
      <c r="BH30" s="89"/>
      <c r="BI30" s="89"/>
      <c r="BJ30" s="89"/>
      <c r="BK30" s="89"/>
    </row>
    <row r="31" spans="1:82" x14ac:dyDescent="0.25">
      <c r="A31" s="161" t="s">
        <v>126</v>
      </c>
      <c r="B31" s="84" t="s">
        <v>62</v>
      </c>
      <c r="C31" s="80"/>
      <c r="D31" s="80"/>
      <c r="E31" s="80"/>
      <c r="F31" s="80"/>
      <c r="G31" s="80"/>
      <c r="H31" s="80"/>
      <c r="I31" s="80"/>
      <c r="J31" s="80"/>
      <c r="K31" s="80"/>
      <c r="L31" s="65"/>
      <c r="M31" s="189"/>
      <c r="N31" s="189"/>
      <c r="O31" s="189"/>
      <c r="P31" s="189"/>
      <c r="Q31" s="189"/>
      <c r="R31" s="189"/>
      <c r="S31" s="189"/>
      <c r="T31" s="189"/>
      <c r="U31" s="189"/>
      <c r="V31" s="77"/>
      <c r="W31" s="84" t="s">
        <v>127</v>
      </c>
      <c r="X31" s="84" t="s">
        <v>64</v>
      </c>
      <c r="Y31" s="64"/>
      <c r="Z31" s="64"/>
      <c r="AA31" s="64"/>
      <c r="AB31" s="64"/>
      <c r="AC31" s="64"/>
      <c r="AD31" s="64"/>
      <c r="AE31" s="64"/>
      <c r="AF31" s="64"/>
      <c r="AG31" s="64"/>
      <c r="AH31" s="65"/>
      <c r="AI31" s="64"/>
      <c r="AJ31" s="64"/>
      <c r="AK31" s="64"/>
      <c r="AL31" s="64"/>
      <c r="AM31" s="64"/>
      <c r="AN31" s="64"/>
      <c r="AO31" s="64"/>
      <c r="AP31" s="64"/>
      <c r="AQ31" s="64"/>
      <c r="AR31" s="65"/>
      <c r="AS31" s="64"/>
      <c r="AT31" s="64"/>
      <c r="AU31" s="64"/>
      <c r="AV31" s="64"/>
      <c r="AW31" s="64"/>
      <c r="AX31" s="64"/>
      <c r="AY31" s="64"/>
      <c r="AZ31" s="64"/>
      <c r="BA31" s="64"/>
      <c r="BC31" s="62"/>
      <c r="BD31" s="89"/>
      <c r="BE31" s="89"/>
      <c r="BF31" s="89"/>
      <c r="BG31" s="89"/>
      <c r="BH31" s="89"/>
      <c r="BI31" s="89"/>
      <c r="BJ31" s="89"/>
      <c r="BK31" s="89"/>
    </row>
    <row r="32" spans="1:82" x14ac:dyDescent="0.25">
      <c r="A32" s="161" t="s">
        <v>128</v>
      </c>
      <c r="B32" s="84" t="s">
        <v>62</v>
      </c>
      <c r="C32" s="80"/>
      <c r="D32" s="80"/>
      <c r="E32" s="80"/>
      <c r="F32" s="80"/>
      <c r="G32" s="80"/>
      <c r="H32" s="80"/>
      <c r="I32" s="80"/>
      <c r="J32" s="80"/>
      <c r="K32" s="80"/>
      <c r="L32" s="65"/>
      <c r="M32" s="189"/>
      <c r="N32" s="189"/>
      <c r="O32" s="189"/>
      <c r="P32" s="189"/>
      <c r="Q32" s="189"/>
      <c r="R32" s="189"/>
      <c r="S32" s="189"/>
      <c r="T32" s="189"/>
      <c r="U32" s="189"/>
      <c r="V32" s="77"/>
      <c r="W32" s="84" t="s">
        <v>129</v>
      </c>
      <c r="X32" s="84" t="s">
        <v>64</v>
      </c>
      <c r="Y32" s="64"/>
      <c r="Z32" s="64"/>
      <c r="AA32" s="64"/>
      <c r="AB32" s="64"/>
      <c r="AC32" s="64"/>
      <c r="AD32" s="64"/>
      <c r="AE32" s="64"/>
      <c r="AF32" s="64"/>
      <c r="AG32" s="64"/>
      <c r="AH32" s="65"/>
      <c r="AI32" s="64"/>
      <c r="AJ32" s="64"/>
      <c r="AK32" s="64"/>
      <c r="AL32" s="64"/>
      <c r="AM32" s="64"/>
      <c r="AN32" s="64"/>
      <c r="AO32" s="64"/>
      <c r="AP32" s="64"/>
      <c r="AQ32" s="64"/>
      <c r="AR32" s="65"/>
      <c r="AS32" s="64"/>
      <c r="AT32" s="64"/>
      <c r="AU32" s="64"/>
      <c r="AV32" s="64"/>
      <c r="AW32" s="64"/>
      <c r="AX32" s="64"/>
      <c r="AY32" s="64"/>
      <c r="AZ32" s="64"/>
      <c r="BA32" s="64"/>
      <c r="BC32" s="62"/>
      <c r="BD32" s="89"/>
      <c r="BE32" s="89"/>
      <c r="BF32" s="89"/>
      <c r="BG32" s="89"/>
      <c r="BH32" s="89"/>
      <c r="BI32" s="89"/>
      <c r="BJ32" s="89"/>
      <c r="BK32" s="89"/>
    </row>
    <row r="33" spans="1:63" x14ac:dyDescent="0.25">
      <c r="A33" s="161" t="s">
        <v>130</v>
      </c>
      <c r="B33" s="84" t="s">
        <v>62</v>
      </c>
      <c r="C33" s="80"/>
      <c r="D33" s="80"/>
      <c r="E33" s="80"/>
      <c r="F33" s="80"/>
      <c r="G33" s="80"/>
      <c r="H33" s="80"/>
      <c r="I33" s="80"/>
      <c r="J33" s="80"/>
      <c r="K33" s="80"/>
      <c r="L33" s="65"/>
      <c r="M33" s="189"/>
      <c r="N33" s="189"/>
      <c r="O33" s="189"/>
      <c r="P33" s="189"/>
      <c r="Q33" s="189"/>
      <c r="R33" s="189"/>
      <c r="S33" s="189"/>
      <c r="T33" s="189"/>
      <c r="U33" s="189"/>
      <c r="V33" s="77"/>
      <c r="W33" s="84" t="s">
        <v>131</v>
      </c>
      <c r="X33" s="84" t="s">
        <v>64</v>
      </c>
      <c r="Y33" s="64"/>
      <c r="Z33" s="64"/>
      <c r="AA33" s="64"/>
      <c r="AB33" s="64"/>
      <c r="AC33" s="64"/>
      <c r="AD33" s="64"/>
      <c r="AE33" s="64"/>
      <c r="AF33" s="64"/>
      <c r="AG33" s="64"/>
      <c r="AH33" s="65"/>
      <c r="AI33" s="64"/>
      <c r="AJ33" s="64"/>
      <c r="AK33" s="64"/>
      <c r="AL33" s="64"/>
      <c r="AM33" s="64"/>
      <c r="AN33" s="64"/>
      <c r="AO33" s="64"/>
      <c r="AP33" s="64"/>
      <c r="AQ33" s="64"/>
      <c r="AR33" s="65"/>
      <c r="AS33" s="64"/>
      <c r="AT33" s="64"/>
      <c r="AU33" s="64"/>
      <c r="AV33" s="64"/>
      <c r="AW33" s="64"/>
      <c r="AX33" s="64"/>
      <c r="AY33" s="64"/>
      <c r="AZ33" s="64"/>
      <c r="BA33" s="64"/>
      <c r="BC33" s="62"/>
      <c r="BD33" s="89"/>
      <c r="BE33" s="89"/>
      <c r="BF33" s="89"/>
      <c r="BG33" s="89"/>
      <c r="BH33" s="89"/>
      <c r="BI33" s="89"/>
      <c r="BJ33" s="89"/>
      <c r="BK33" s="89"/>
    </row>
    <row r="34" spans="1:63" x14ac:dyDescent="0.25">
      <c r="A34" s="161" t="s">
        <v>132</v>
      </c>
      <c r="B34" s="84" t="s">
        <v>62</v>
      </c>
      <c r="C34" s="80"/>
      <c r="D34" s="80"/>
      <c r="E34" s="80"/>
      <c r="F34" s="80"/>
      <c r="G34" s="80"/>
      <c r="H34" s="80"/>
      <c r="I34" s="80"/>
      <c r="J34" s="80"/>
      <c r="K34" s="80"/>
      <c r="L34" s="65"/>
      <c r="M34" s="189"/>
      <c r="N34" s="189"/>
      <c r="O34" s="189"/>
      <c r="P34" s="189"/>
      <c r="Q34" s="189"/>
      <c r="R34" s="189"/>
      <c r="S34" s="189"/>
      <c r="T34" s="189"/>
      <c r="U34" s="189"/>
      <c r="V34" s="77"/>
      <c r="W34" s="84" t="s">
        <v>133</v>
      </c>
      <c r="X34" s="84" t="s">
        <v>64</v>
      </c>
      <c r="Y34" s="64"/>
      <c r="Z34" s="64"/>
      <c r="AA34" s="64"/>
      <c r="AB34" s="64"/>
      <c r="AC34" s="64"/>
      <c r="AD34" s="64"/>
      <c r="AE34" s="64"/>
      <c r="AF34" s="64"/>
      <c r="AG34" s="64"/>
      <c r="AH34" s="65"/>
      <c r="AI34" s="64"/>
      <c r="AJ34" s="64"/>
      <c r="AK34" s="64"/>
      <c r="AL34" s="64"/>
      <c r="AM34" s="64"/>
      <c r="AN34" s="64"/>
      <c r="AO34" s="64"/>
      <c r="AP34" s="64"/>
      <c r="AQ34" s="64"/>
      <c r="AR34" s="65"/>
      <c r="AS34" s="64"/>
      <c r="AT34" s="64"/>
      <c r="AU34" s="64"/>
      <c r="AV34" s="64"/>
      <c r="AW34" s="64"/>
      <c r="AX34" s="64"/>
      <c r="AY34" s="64"/>
      <c r="AZ34" s="64"/>
      <c r="BA34" s="64"/>
      <c r="BC34" s="62"/>
      <c r="BD34" s="89"/>
      <c r="BE34" s="89"/>
      <c r="BF34" s="89"/>
      <c r="BG34" s="89"/>
      <c r="BH34" s="89"/>
      <c r="BI34" s="89"/>
      <c r="BJ34" s="89"/>
      <c r="BK34" s="89"/>
    </row>
    <row r="35" spans="1:63" x14ac:dyDescent="0.25">
      <c r="A35" s="161" t="s">
        <v>134</v>
      </c>
      <c r="B35" s="84" t="s">
        <v>62</v>
      </c>
      <c r="C35" s="80"/>
      <c r="D35" s="80"/>
      <c r="E35" s="80"/>
      <c r="F35" s="80"/>
      <c r="G35" s="80"/>
      <c r="H35" s="80"/>
      <c r="I35" s="80"/>
      <c r="J35" s="80"/>
      <c r="K35" s="80"/>
      <c r="L35" s="65"/>
      <c r="M35" s="189"/>
      <c r="N35" s="189"/>
      <c r="O35" s="189"/>
      <c r="P35" s="189"/>
      <c r="Q35" s="189"/>
      <c r="R35" s="189"/>
      <c r="S35" s="189"/>
      <c r="T35" s="189"/>
      <c r="U35" s="189"/>
      <c r="V35" s="77"/>
      <c r="W35" s="84" t="s">
        <v>135</v>
      </c>
      <c r="X35" s="84" t="s">
        <v>64</v>
      </c>
      <c r="Y35" s="64"/>
      <c r="Z35" s="64"/>
      <c r="AA35" s="64"/>
      <c r="AB35" s="64"/>
      <c r="AC35" s="64"/>
      <c r="AD35" s="64"/>
      <c r="AE35" s="64"/>
      <c r="AF35" s="64"/>
      <c r="AG35" s="64"/>
      <c r="AH35" s="65"/>
      <c r="AI35" s="64"/>
      <c r="AJ35" s="64"/>
      <c r="AK35" s="64"/>
      <c r="AL35" s="64"/>
      <c r="AM35" s="64"/>
      <c r="AN35" s="64"/>
      <c r="AO35" s="64"/>
      <c r="AP35" s="64"/>
      <c r="AQ35" s="64"/>
      <c r="AR35" s="65"/>
      <c r="AS35" s="64"/>
      <c r="AT35" s="64"/>
      <c r="AU35" s="64"/>
      <c r="AV35" s="64"/>
      <c r="AW35" s="64"/>
      <c r="AX35" s="64"/>
      <c r="AY35" s="64"/>
      <c r="AZ35" s="64"/>
      <c r="BA35" s="64"/>
      <c r="BC35" s="62"/>
      <c r="BD35" s="89"/>
      <c r="BE35" s="89"/>
      <c r="BF35" s="89"/>
      <c r="BG35" s="89"/>
      <c r="BH35" s="89"/>
      <c r="BI35" s="89"/>
      <c r="BJ35" s="89"/>
      <c r="BK35" s="89"/>
    </row>
    <row r="36" spans="1:63" x14ac:dyDescent="0.25">
      <c r="A36" s="161" t="s">
        <v>136</v>
      </c>
      <c r="B36" s="84" t="s">
        <v>62</v>
      </c>
      <c r="C36" s="80"/>
      <c r="D36" s="80"/>
      <c r="E36" s="80"/>
      <c r="F36" s="80"/>
      <c r="G36" s="80"/>
      <c r="H36" s="80"/>
      <c r="I36" s="80"/>
      <c r="J36" s="80"/>
      <c r="K36" s="80"/>
      <c r="L36" s="65"/>
      <c r="M36" s="189"/>
      <c r="N36" s="189"/>
      <c r="O36" s="189"/>
      <c r="P36" s="189"/>
      <c r="Q36" s="189"/>
      <c r="R36" s="189"/>
      <c r="S36" s="189"/>
      <c r="T36" s="189"/>
      <c r="U36" s="189"/>
      <c r="V36" s="77"/>
      <c r="W36" s="84" t="s">
        <v>137</v>
      </c>
      <c r="X36" s="84" t="s">
        <v>64</v>
      </c>
      <c r="Y36" s="64"/>
      <c r="Z36" s="64"/>
      <c r="AA36" s="64"/>
      <c r="AB36" s="64"/>
      <c r="AC36" s="64"/>
      <c r="AD36" s="64"/>
      <c r="AE36" s="64"/>
      <c r="AF36" s="64"/>
      <c r="AG36" s="64"/>
      <c r="AH36" s="65"/>
      <c r="AI36" s="64"/>
      <c r="AJ36" s="64"/>
      <c r="AK36" s="64"/>
      <c r="AL36" s="64"/>
      <c r="AM36" s="64"/>
      <c r="AN36" s="64"/>
      <c r="AO36" s="64"/>
      <c r="AP36" s="64"/>
      <c r="AQ36" s="64"/>
      <c r="AR36" s="65"/>
      <c r="AS36" s="64"/>
      <c r="AT36" s="64"/>
      <c r="AU36" s="64"/>
      <c r="AV36" s="64"/>
      <c r="AW36" s="64"/>
      <c r="AX36" s="64"/>
      <c r="AY36" s="64"/>
      <c r="AZ36" s="64"/>
      <c r="BA36" s="64"/>
      <c r="BC36" s="62"/>
      <c r="BD36" s="89"/>
      <c r="BE36" s="89"/>
      <c r="BF36" s="89"/>
      <c r="BG36" s="89"/>
      <c r="BH36" s="89"/>
      <c r="BI36" s="89"/>
      <c r="BJ36" s="89"/>
      <c r="BK36" s="89"/>
    </row>
    <row r="37" spans="1:63" x14ac:dyDescent="0.25">
      <c r="A37" s="161" t="s">
        <v>138</v>
      </c>
      <c r="B37" s="84" t="s">
        <v>62</v>
      </c>
      <c r="C37" s="80"/>
      <c r="D37" s="80"/>
      <c r="E37" s="80"/>
      <c r="F37" s="80"/>
      <c r="G37" s="80"/>
      <c r="H37" s="80"/>
      <c r="I37" s="80"/>
      <c r="J37" s="80"/>
      <c r="K37" s="80"/>
      <c r="L37" s="65"/>
      <c r="M37" s="189"/>
      <c r="N37" s="189"/>
      <c r="O37" s="189"/>
      <c r="P37" s="189"/>
      <c r="Q37" s="189"/>
      <c r="R37" s="189"/>
      <c r="S37" s="189"/>
      <c r="T37" s="189"/>
      <c r="U37" s="189"/>
      <c r="V37" s="77"/>
      <c r="W37" s="84" t="s">
        <v>139</v>
      </c>
      <c r="X37" s="84" t="s">
        <v>64</v>
      </c>
      <c r="Y37" s="64"/>
      <c r="Z37" s="64"/>
      <c r="AA37" s="64"/>
      <c r="AB37" s="64"/>
      <c r="AC37" s="64"/>
      <c r="AD37" s="64"/>
      <c r="AE37" s="64"/>
      <c r="AF37" s="64"/>
      <c r="AG37" s="64"/>
      <c r="AH37" s="65"/>
      <c r="AI37" s="64"/>
      <c r="AJ37" s="64"/>
      <c r="AK37" s="64"/>
      <c r="AL37" s="64"/>
      <c r="AM37" s="64"/>
      <c r="AN37" s="64"/>
      <c r="AO37" s="64"/>
      <c r="AP37" s="64"/>
      <c r="AQ37" s="64"/>
      <c r="AR37" s="65"/>
      <c r="AS37" s="64"/>
      <c r="AT37" s="64"/>
      <c r="AU37" s="64"/>
      <c r="AV37" s="64"/>
      <c r="AW37" s="64"/>
      <c r="AX37" s="64"/>
      <c r="AY37" s="64"/>
      <c r="AZ37" s="64"/>
      <c r="BA37" s="64"/>
      <c r="BC37" s="62"/>
      <c r="BD37" s="89"/>
      <c r="BE37" s="89"/>
      <c r="BF37" s="89"/>
      <c r="BG37" s="89"/>
      <c r="BH37" s="89"/>
      <c r="BI37" s="89"/>
      <c r="BJ37" s="89"/>
      <c r="BK37" s="89"/>
    </row>
    <row r="38" spans="1:63" x14ac:dyDescent="0.25">
      <c r="A38" s="161" t="s">
        <v>140</v>
      </c>
      <c r="B38" s="84" t="s">
        <v>62</v>
      </c>
      <c r="C38" s="80"/>
      <c r="D38" s="80"/>
      <c r="E38" s="80"/>
      <c r="F38" s="80"/>
      <c r="G38" s="80"/>
      <c r="H38" s="80"/>
      <c r="I38" s="80"/>
      <c r="J38" s="80"/>
      <c r="K38" s="80"/>
      <c r="L38" s="65"/>
      <c r="M38" s="189"/>
      <c r="N38" s="189"/>
      <c r="O38" s="189"/>
      <c r="P38" s="189"/>
      <c r="Q38" s="189"/>
      <c r="R38" s="189"/>
      <c r="S38" s="189"/>
      <c r="T38" s="189"/>
      <c r="U38" s="189"/>
      <c r="V38" s="77"/>
      <c r="W38" s="84" t="s">
        <v>141</v>
      </c>
      <c r="X38" s="84" t="s">
        <v>64</v>
      </c>
      <c r="Y38" s="64"/>
      <c r="Z38" s="64"/>
      <c r="AA38" s="64"/>
      <c r="AB38" s="64"/>
      <c r="AC38" s="64"/>
      <c r="AD38" s="64"/>
      <c r="AE38" s="64"/>
      <c r="AF38" s="64"/>
      <c r="AG38" s="64"/>
      <c r="AH38" s="65"/>
      <c r="AI38" s="64"/>
      <c r="AJ38" s="64"/>
      <c r="AK38" s="64"/>
      <c r="AL38" s="64"/>
      <c r="AM38" s="64"/>
      <c r="AN38" s="64"/>
      <c r="AO38" s="64"/>
      <c r="AP38" s="64"/>
      <c r="AQ38" s="64"/>
      <c r="AR38" s="65"/>
      <c r="AS38" s="64"/>
      <c r="AT38" s="64"/>
      <c r="AU38" s="64"/>
      <c r="AV38" s="64"/>
      <c r="AW38" s="64"/>
      <c r="AX38" s="64"/>
      <c r="AY38" s="64"/>
      <c r="AZ38" s="64"/>
      <c r="BA38" s="64"/>
      <c r="BC38" s="62"/>
      <c r="BD38" s="89"/>
      <c r="BE38" s="89"/>
      <c r="BF38" s="89"/>
      <c r="BG38" s="89"/>
      <c r="BH38" s="89"/>
      <c r="BI38" s="89"/>
      <c r="BJ38" s="89"/>
      <c r="BK38" s="89"/>
    </row>
    <row r="39" spans="1:63" x14ac:dyDescent="0.25">
      <c r="A39" s="161" t="s">
        <v>142</v>
      </c>
      <c r="B39" s="84" t="s">
        <v>62</v>
      </c>
      <c r="C39" s="80"/>
      <c r="D39" s="80"/>
      <c r="E39" s="80"/>
      <c r="F39" s="80"/>
      <c r="G39" s="80"/>
      <c r="H39" s="80"/>
      <c r="I39" s="80"/>
      <c r="J39" s="80"/>
      <c r="K39" s="80"/>
      <c r="L39" s="65"/>
      <c r="M39" s="189"/>
      <c r="N39" s="189"/>
      <c r="O39" s="189"/>
      <c r="P39" s="189"/>
      <c r="Q39" s="189"/>
      <c r="R39" s="189"/>
      <c r="S39" s="189"/>
      <c r="T39" s="189"/>
      <c r="U39" s="189"/>
      <c r="V39" s="77"/>
      <c r="W39" s="84" t="s">
        <v>143</v>
      </c>
      <c r="X39" s="84" t="s">
        <v>64</v>
      </c>
      <c r="Y39" s="64"/>
      <c r="Z39" s="64"/>
      <c r="AA39" s="64"/>
      <c r="AB39" s="64"/>
      <c r="AC39" s="64"/>
      <c r="AD39" s="64"/>
      <c r="AE39" s="64"/>
      <c r="AF39" s="64"/>
      <c r="AG39" s="64"/>
      <c r="AH39" s="65"/>
      <c r="AI39" s="64"/>
      <c r="AJ39" s="64"/>
      <c r="AK39" s="64"/>
      <c r="AL39" s="64"/>
      <c r="AM39" s="64"/>
      <c r="AN39" s="64"/>
      <c r="AO39" s="64"/>
      <c r="AP39" s="64"/>
      <c r="AQ39" s="64"/>
      <c r="AR39" s="65"/>
      <c r="AS39" s="64"/>
      <c r="AT39" s="64"/>
      <c r="AU39" s="64"/>
      <c r="AV39" s="64"/>
      <c r="AW39" s="64"/>
      <c r="AX39" s="64"/>
      <c r="AY39" s="64"/>
      <c r="AZ39" s="64"/>
      <c r="BA39" s="64"/>
      <c r="BC39" s="62"/>
      <c r="BD39" s="89"/>
      <c r="BE39" s="89"/>
      <c r="BF39" s="89"/>
      <c r="BG39" s="89"/>
      <c r="BH39" s="89"/>
      <c r="BI39" s="89"/>
      <c r="BJ39" s="89"/>
      <c r="BK39" s="89"/>
    </row>
    <row r="40" spans="1:63" x14ac:dyDescent="0.25">
      <c r="A40" s="161" t="s">
        <v>144</v>
      </c>
      <c r="B40" s="84" t="s">
        <v>62</v>
      </c>
      <c r="C40" s="80"/>
      <c r="D40" s="80"/>
      <c r="E40" s="80"/>
      <c r="F40" s="80"/>
      <c r="G40" s="80"/>
      <c r="H40" s="80"/>
      <c r="I40" s="80"/>
      <c r="J40" s="80"/>
      <c r="K40" s="80"/>
      <c r="L40" s="65"/>
      <c r="M40" s="189"/>
      <c r="N40" s="189"/>
      <c r="O40" s="189"/>
      <c r="P40" s="189"/>
      <c r="Q40" s="189"/>
      <c r="R40" s="189"/>
      <c r="S40" s="189"/>
      <c r="T40" s="189"/>
      <c r="U40" s="189"/>
      <c r="V40" s="77"/>
      <c r="W40" s="84" t="s">
        <v>145</v>
      </c>
      <c r="X40" s="84" t="s">
        <v>64</v>
      </c>
      <c r="Y40" s="64"/>
      <c r="Z40" s="64"/>
      <c r="AA40" s="64"/>
      <c r="AB40" s="64"/>
      <c r="AC40" s="64"/>
      <c r="AD40" s="64"/>
      <c r="AE40" s="64"/>
      <c r="AF40" s="64"/>
      <c r="AG40" s="64"/>
      <c r="AH40" s="65"/>
      <c r="AI40" s="64"/>
      <c r="AJ40" s="64"/>
      <c r="AK40" s="64"/>
      <c r="AL40" s="64"/>
      <c r="AM40" s="64"/>
      <c r="AN40" s="64"/>
      <c r="AO40" s="64"/>
      <c r="AP40" s="64"/>
      <c r="AQ40" s="64"/>
      <c r="AR40" s="65"/>
      <c r="AS40" s="64"/>
      <c r="AT40" s="64"/>
      <c r="AU40" s="64"/>
      <c r="AV40" s="64"/>
      <c r="AW40" s="64"/>
      <c r="AX40" s="64"/>
      <c r="AY40" s="64"/>
      <c r="AZ40" s="64"/>
      <c r="BA40" s="64"/>
      <c r="BC40" s="62"/>
      <c r="BD40" s="89"/>
      <c r="BE40" s="89"/>
      <c r="BF40" s="89"/>
      <c r="BG40" s="89"/>
      <c r="BH40" s="89"/>
      <c r="BI40" s="89"/>
      <c r="BJ40" s="89"/>
      <c r="BK40" s="89"/>
    </row>
    <row r="41" spans="1:63" x14ac:dyDescent="0.25">
      <c r="A41" s="161" t="s">
        <v>146</v>
      </c>
      <c r="B41" s="84" t="s">
        <v>62</v>
      </c>
      <c r="C41" s="80"/>
      <c r="D41" s="80"/>
      <c r="E41" s="80"/>
      <c r="F41" s="80"/>
      <c r="G41" s="80"/>
      <c r="H41" s="80"/>
      <c r="I41" s="80"/>
      <c r="J41" s="80"/>
      <c r="K41" s="80"/>
      <c r="L41" s="65"/>
      <c r="M41" s="189"/>
      <c r="N41" s="189"/>
      <c r="O41" s="189"/>
      <c r="P41" s="189"/>
      <c r="Q41" s="189"/>
      <c r="R41" s="189"/>
      <c r="S41" s="189"/>
      <c r="T41" s="189"/>
      <c r="U41" s="189"/>
      <c r="V41" s="77"/>
      <c r="W41" s="84" t="s">
        <v>147</v>
      </c>
      <c r="X41" s="84" t="s">
        <v>64</v>
      </c>
      <c r="Y41" s="64"/>
      <c r="Z41" s="64"/>
      <c r="AA41" s="64"/>
      <c r="AB41" s="64"/>
      <c r="AC41" s="64"/>
      <c r="AD41" s="64"/>
      <c r="AE41" s="64"/>
      <c r="AF41" s="64"/>
      <c r="AG41" s="64"/>
      <c r="AH41" s="65"/>
      <c r="AI41" s="64"/>
      <c r="AJ41" s="64"/>
      <c r="AK41" s="64"/>
      <c r="AL41" s="64"/>
      <c r="AM41" s="64"/>
      <c r="AN41" s="64"/>
      <c r="AO41" s="64"/>
      <c r="AP41" s="64"/>
      <c r="AQ41" s="64"/>
      <c r="AR41" s="65"/>
      <c r="AS41" s="64"/>
      <c r="AT41" s="64"/>
      <c r="AU41" s="64"/>
      <c r="AV41" s="64"/>
      <c r="AW41" s="64"/>
      <c r="AX41" s="64"/>
      <c r="AY41" s="64"/>
      <c r="AZ41" s="64"/>
      <c r="BA41" s="64"/>
      <c r="BC41" s="62"/>
      <c r="BD41" s="89"/>
      <c r="BE41" s="89"/>
      <c r="BF41" s="89"/>
      <c r="BG41" s="89"/>
      <c r="BH41" s="89"/>
      <c r="BI41" s="89"/>
      <c r="BJ41" s="89"/>
      <c r="BK41" s="89"/>
    </row>
    <row r="42" spans="1:63" x14ac:dyDescent="0.25">
      <c r="A42" s="161" t="s">
        <v>148</v>
      </c>
      <c r="B42" s="84" t="s">
        <v>62</v>
      </c>
      <c r="C42" s="80"/>
      <c r="D42" s="80"/>
      <c r="E42" s="80"/>
      <c r="F42" s="80"/>
      <c r="G42" s="80"/>
      <c r="H42" s="80"/>
      <c r="I42" s="80"/>
      <c r="J42" s="80"/>
      <c r="K42" s="80"/>
      <c r="L42" s="65"/>
      <c r="M42" s="189"/>
      <c r="N42" s="189"/>
      <c r="O42" s="189"/>
      <c r="P42" s="189"/>
      <c r="Q42" s="189"/>
      <c r="R42" s="189"/>
      <c r="S42" s="189"/>
      <c r="T42" s="189"/>
      <c r="U42" s="189"/>
      <c r="V42" s="77"/>
      <c r="W42" s="84" t="s">
        <v>149</v>
      </c>
      <c r="X42" s="84" t="s">
        <v>64</v>
      </c>
      <c r="Y42" s="64"/>
      <c r="Z42" s="64"/>
      <c r="AA42" s="64"/>
      <c r="AB42" s="64"/>
      <c r="AC42" s="64"/>
      <c r="AD42" s="64"/>
      <c r="AE42" s="64"/>
      <c r="AF42" s="64"/>
      <c r="AG42" s="64"/>
      <c r="AH42" s="65"/>
      <c r="AI42" s="64"/>
      <c r="AJ42" s="64"/>
      <c r="AK42" s="64"/>
      <c r="AL42" s="64"/>
      <c r="AM42" s="64"/>
      <c r="AN42" s="64"/>
      <c r="AO42" s="64"/>
      <c r="AP42" s="64"/>
      <c r="AQ42" s="64"/>
      <c r="AR42" s="65"/>
      <c r="AS42" s="64"/>
      <c r="AT42" s="64"/>
      <c r="AU42" s="64"/>
      <c r="AV42" s="64"/>
      <c r="AW42" s="64"/>
      <c r="AX42" s="64"/>
      <c r="AY42" s="64"/>
      <c r="AZ42" s="64"/>
      <c r="BA42" s="64"/>
      <c r="BC42" s="62"/>
      <c r="BD42" s="89"/>
      <c r="BE42" s="89"/>
      <c r="BF42" s="89"/>
      <c r="BG42" s="89"/>
      <c r="BH42" s="89"/>
      <c r="BI42" s="89"/>
      <c r="BJ42" s="89"/>
      <c r="BK42" s="89"/>
    </row>
    <row r="43" spans="1:63" x14ac:dyDescent="0.25">
      <c r="A43" s="161" t="s">
        <v>150</v>
      </c>
      <c r="B43" s="84" t="s">
        <v>62</v>
      </c>
      <c r="C43" s="80"/>
      <c r="D43" s="80"/>
      <c r="E43" s="80"/>
      <c r="F43" s="80"/>
      <c r="G43" s="80"/>
      <c r="H43" s="80"/>
      <c r="I43" s="80"/>
      <c r="J43" s="80"/>
      <c r="K43" s="80"/>
      <c r="L43" s="65"/>
      <c r="M43" s="189"/>
      <c r="N43" s="189"/>
      <c r="O43" s="189"/>
      <c r="P43" s="189"/>
      <c r="Q43" s="189"/>
      <c r="R43" s="189"/>
      <c r="S43" s="189"/>
      <c r="T43" s="189"/>
      <c r="U43" s="189"/>
      <c r="V43" s="77"/>
      <c r="W43" s="84" t="s">
        <v>151</v>
      </c>
      <c r="X43" s="84" t="s">
        <v>64</v>
      </c>
      <c r="Y43" s="64"/>
      <c r="Z43" s="64"/>
      <c r="AA43" s="64"/>
      <c r="AB43" s="64"/>
      <c r="AC43" s="64"/>
      <c r="AD43" s="64"/>
      <c r="AE43" s="64"/>
      <c r="AF43" s="64"/>
      <c r="AG43" s="64"/>
      <c r="AH43" s="65"/>
      <c r="AI43" s="64"/>
      <c r="AJ43" s="64"/>
      <c r="AK43" s="64"/>
      <c r="AL43" s="64"/>
      <c r="AM43" s="64"/>
      <c r="AN43" s="64"/>
      <c r="AO43" s="64"/>
      <c r="AP43" s="64"/>
      <c r="AQ43" s="64"/>
      <c r="AR43" s="65"/>
      <c r="AS43" s="64"/>
      <c r="AT43" s="64"/>
      <c r="AU43" s="64"/>
      <c r="AV43" s="64"/>
      <c r="AW43" s="64"/>
      <c r="AX43" s="64"/>
      <c r="AY43" s="64"/>
      <c r="AZ43" s="64"/>
      <c r="BA43" s="64"/>
      <c r="BC43" s="62"/>
      <c r="BD43" s="89"/>
      <c r="BE43" s="89"/>
      <c r="BF43" s="89"/>
      <c r="BG43" s="89"/>
      <c r="BH43" s="89"/>
      <c r="BI43" s="89"/>
      <c r="BJ43" s="89"/>
      <c r="BK43" s="89"/>
    </row>
    <row r="44" spans="1:63" x14ac:dyDescent="0.25">
      <c r="A44" s="161" t="s">
        <v>152</v>
      </c>
      <c r="B44" s="84" t="s">
        <v>62</v>
      </c>
      <c r="C44" s="80"/>
      <c r="D44" s="80"/>
      <c r="E44" s="80"/>
      <c r="F44" s="80"/>
      <c r="G44" s="80"/>
      <c r="H44" s="80"/>
      <c r="I44" s="80"/>
      <c r="J44" s="80"/>
      <c r="K44" s="80"/>
      <c r="L44" s="65"/>
      <c r="M44" s="189"/>
      <c r="N44" s="189"/>
      <c r="O44" s="189"/>
      <c r="P44" s="189"/>
      <c r="Q44" s="189"/>
      <c r="R44" s="189"/>
      <c r="S44" s="189"/>
      <c r="T44" s="189"/>
      <c r="U44" s="189"/>
      <c r="V44" s="77"/>
      <c r="W44" s="84" t="s">
        <v>153</v>
      </c>
      <c r="X44" s="84" t="s">
        <v>64</v>
      </c>
      <c r="Y44" s="64"/>
      <c r="Z44" s="64"/>
      <c r="AA44" s="64"/>
      <c r="AB44" s="64"/>
      <c r="AC44" s="64"/>
      <c r="AD44" s="64"/>
      <c r="AE44" s="64"/>
      <c r="AF44" s="64"/>
      <c r="AG44" s="64"/>
      <c r="AH44" s="65"/>
      <c r="AI44" s="64"/>
      <c r="AJ44" s="64"/>
      <c r="AK44" s="64"/>
      <c r="AL44" s="64"/>
      <c r="AM44" s="64"/>
      <c r="AN44" s="64"/>
      <c r="AO44" s="64"/>
      <c r="AP44" s="64"/>
      <c r="AQ44" s="64"/>
      <c r="AR44" s="65"/>
      <c r="AS44" s="64"/>
      <c r="AT44" s="64"/>
      <c r="AU44" s="64"/>
      <c r="AV44" s="64"/>
      <c r="AW44" s="64"/>
      <c r="AX44" s="64"/>
      <c r="AY44" s="64"/>
      <c r="AZ44" s="64"/>
      <c r="BA44" s="64"/>
      <c r="BC44" s="62"/>
      <c r="BD44" s="89"/>
      <c r="BE44" s="89"/>
      <c r="BF44" s="89"/>
      <c r="BG44" s="89"/>
      <c r="BH44" s="89"/>
      <c r="BI44" s="89"/>
      <c r="BJ44" s="89"/>
      <c r="BK44" s="89"/>
    </row>
    <row r="45" spans="1:63" x14ac:dyDescent="0.25">
      <c r="A45" s="161" t="s">
        <v>154</v>
      </c>
      <c r="B45" s="84" t="s">
        <v>62</v>
      </c>
      <c r="C45" s="80"/>
      <c r="D45" s="80"/>
      <c r="E45" s="80"/>
      <c r="F45" s="80"/>
      <c r="G45" s="80"/>
      <c r="H45" s="80"/>
      <c r="I45" s="80"/>
      <c r="J45" s="80"/>
      <c r="K45" s="80"/>
      <c r="L45" s="65"/>
      <c r="M45" s="189"/>
      <c r="N45" s="189"/>
      <c r="O45" s="189"/>
      <c r="P45" s="189"/>
      <c r="Q45" s="189"/>
      <c r="R45" s="189"/>
      <c r="S45" s="189"/>
      <c r="T45" s="189"/>
      <c r="U45" s="189"/>
      <c r="V45" s="77"/>
      <c r="W45" s="84" t="s">
        <v>155</v>
      </c>
      <c r="X45" s="84" t="s">
        <v>64</v>
      </c>
      <c r="Y45" s="64"/>
      <c r="Z45" s="64"/>
      <c r="AA45" s="64"/>
      <c r="AB45" s="64"/>
      <c r="AC45" s="64"/>
      <c r="AD45" s="64"/>
      <c r="AE45" s="64"/>
      <c r="AF45" s="64"/>
      <c r="AG45" s="64"/>
      <c r="AH45" s="65"/>
      <c r="AI45" s="64"/>
      <c r="AJ45" s="64"/>
      <c r="AK45" s="64"/>
      <c r="AL45" s="64"/>
      <c r="AM45" s="64"/>
      <c r="AN45" s="64"/>
      <c r="AO45" s="64"/>
      <c r="AP45" s="64"/>
      <c r="AQ45" s="64"/>
      <c r="AR45" s="65"/>
      <c r="AS45" s="64"/>
      <c r="AT45" s="64"/>
      <c r="AU45" s="64"/>
      <c r="AV45" s="64"/>
      <c r="AW45" s="64"/>
      <c r="AX45" s="64"/>
      <c r="AY45" s="64"/>
      <c r="AZ45" s="64"/>
      <c r="BA45" s="64"/>
      <c r="BC45" s="62"/>
      <c r="BD45" s="89"/>
      <c r="BE45" s="89"/>
      <c r="BF45" s="89"/>
      <c r="BG45" s="89"/>
      <c r="BH45" s="89"/>
      <c r="BI45" s="89"/>
      <c r="BJ45" s="89"/>
      <c r="BK45" s="89"/>
    </row>
    <row r="46" spans="1:63" x14ac:dyDescent="0.25">
      <c r="A46" s="161" t="s">
        <v>156</v>
      </c>
      <c r="B46" s="84" t="s">
        <v>62</v>
      </c>
      <c r="C46" s="80"/>
      <c r="D46" s="80"/>
      <c r="E46" s="80"/>
      <c r="F46" s="80"/>
      <c r="G46" s="80"/>
      <c r="H46" s="80"/>
      <c r="I46" s="80"/>
      <c r="J46" s="80"/>
      <c r="K46" s="80"/>
      <c r="L46" s="65"/>
      <c r="M46" s="189"/>
      <c r="N46" s="189"/>
      <c r="O46" s="189"/>
      <c r="P46" s="189"/>
      <c r="Q46" s="189"/>
      <c r="R46" s="189"/>
      <c r="S46" s="189"/>
      <c r="T46" s="189"/>
      <c r="U46" s="189"/>
      <c r="V46" s="77"/>
      <c r="W46" s="84" t="s">
        <v>157</v>
      </c>
      <c r="X46" s="84" t="s">
        <v>64</v>
      </c>
      <c r="Y46" s="64"/>
      <c r="Z46" s="64"/>
      <c r="AA46" s="64"/>
      <c r="AB46" s="64"/>
      <c r="AC46" s="64"/>
      <c r="AD46" s="64"/>
      <c r="AE46" s="64"/>
      <c r="AF46" s="64"/>
      <c r="AG46" s="64"/>
      <c r="AH46" s="65"/>
      <c r="AI46" s="64"/>
      <c r="AJ46" s="64"/>
      <c r="AK46" s="64"/>
      <c r="AL46" s="64"/>
      <c r="AM46" s="64"/>
      <c r="AN46" s="64"/>
      <c r="AO46" s="64"/>
      <c r="AP46" s="64"/>
      <c r="AQ46" s="64"/>
      <c r="AR46" s="65"/>
      <c r="AS46" s="64"/>
      <c r="AT46" s="64"/>
      <c r="AU46" s="64"/>
      <c r="AV46" s="64"/>
      <c r="AW46" s="64"/>
      <c r="AX46" s="64"/>
      <c r="AY46" s="64"/>
      <c r="AZ46" s="64"/>
      <c r="BA46" s="64"/>
      <c r="BC46" s="62"/>
      <c r="BD46" s="89"/>
      <c r="BE46" s="89"/>
      <c r="BF46" s="89"/>
      <c r="BG46" s="89"/>
      <c r="BH46" s="89"/>
      <c r="BI46" s="89"/>
      <c r="BJ46" s="89"/>
      <c r="BK46" s="89"/>
    </row>
    <row r="47" spans="1:63" x14ac:dyDescent="0.25">
      <c r="A47" s="161" t="s">
        <v>158</v>
      </c>
      <c r="B47" s="84" t="s">
        <v>62</v>
      </c>
      <c r="C47" s="80"/>
      <c r="D47" s="80"/>
      <c r="E47" s="80"/>
      <c r="F47" s="80"/>
      <c r="G47" s="80"/>
      <c r="H47" s="80"/>
      <c r="I47" s="80"/>
      <c r="J47" s="80"/>
      <c r="K47" s="80"/>
      <c r="L47" s="65"/>
      <c r="M47" s="189"/>
      <c r="N47" s="189"/>
      <c r="O47" s="189"/>
      <c r="P47" s="189"/>
      <c r="Q47" s="189"/>
      <c r="R47" s="189"/>
      <c r="S47" s="189"/>
      <c r="T47" s="189"/>
      <c r="U47" s="189"/>
      <c r="V47" s="77"/>
      <c r="W47" s="84" t="s">
        <v>159</v>
      </c>
      <c r="X47" s="84" t="s">
        <v>64</v>
      </c>
      <c r="Y47" s="64"/>
      <c r="Z47" s="64"/>
      <c r="AA47" s="64"/>
      <c r="AB47" s="64"/>
      <c r="AC47" s="64"/>
      <c r="AD47" s="64"/>
      <c r="AE47" s="64"/>
      <c r="AF47" s="64"/>
      <c r="AG47" s="64"/>
      <c r="AH47" s="65"/>
      <c r="AI47" s="64"/>
      <c r="AJ47" s="64"/>
      <c r="AK47" s="64"/>
      <c r="AL47" s="64"/>
      <c r="AM47" s="64"/>
      <c r="AN47" s="64"/>
      <c r="AO47" s="64"/>
      <c r="AP47" s="64"/>
      <c r="AQ47" s="64"/>
      <c r="AR47" s="65"/>
      <c r="AS47" s="64"/>
      <c r="AT47" s="64"/>
      <c r="AU47" s="64"/>
      <c r="AV47" s="64"/>
      <c r="AW47" s="64"/>
      <c r="AX47" s="64"/>
      <c r="AY47" s="64"/>
      <c r="AZ47" s="64"/>
      <c r="BA47" s="64"/>
      <c r="BC47" s="62"/>
      <c r="BD47" s="89"/>
      <c r="BE47" s="89"/>
      <c r="BF47" s="89"/>
      <c r="BG47" s="89"/>
      <c r="BH47" s="89"/>
      <c r="BI47" s="89"/>
      <c r="BJ47" s="89"/>
      <c r="BK47" s="89"/>
    </row>
    <row r="48" spans="1:63" x14ac:dyDescent="0.25">
      <c r="A48" s="161" t="s">
        <v>160</v>
      </c>
      <c r="B48" s="84" t="s">
        <v>62</v>
      </c>
      <c r="C48" s="80"/>
      <c r="D48" s="80"/>
      <c r="E48" s="80"/>
      <c r="F48" s="80"/>
      <c r="G48" s="80"/>
      <c r="H48" s="80"/>
      <c r="I48" s="80"/>
      <c r="J48" s="80"/>
      <c r="K48" s="80"/>
      <c r="L48" s="65"/>
      <c r="M48" s="189"/>
      <c r="N48" s="189"/>
      <c r="O48" s="189"/>
      <c r="P48" s="189"/>
      <c r="Q48" s="189"/>
      <c r="R48" s="189"/>
      <c r="S48" s="189"/>
      <c r="T48" s="189"/>
      <c r="U48" s="189"/>
      <c r="V48" s="77"/>
      <c r="W48" s="84" t="s">
        <v>161</v>
      </c>
      <c r="X48" s="84" t="s">
        <v>64</v>
      </c>
      <c r="Y48" s="64"/>
      <c r="Z48" s="64"/>
      <c r="AA48" s="64"/>
      <c r="AB48" s="64"/>
      <c r="AC48" s="64"/>
      <c r="AD48" s="64"/>
      <c r="AE48" s="64"/>
      <c r="AF48" s="64"/>
      <c r="AG48" s="64"/>
      <c r="AH48" s="65"/>
      <c r="AI48" s="64"/>
      <c r="AJ48" s="64"/>
      <c r="AK48" s="64"/>
      <c r="AL48" s="64"/>
      <c r="AM48" s="64"/>
      <c r="AN48" s="64"/>
      <c r="AO48" s="64"/>
      <c r="AP48" s="64"/>
      <c r="AQ48" s="64"/>
      <c r="AR48" s="65"/>
      <c r="AS48" s="64"/>
      <c r="AT48" s="64"/>
      <c r="AU48" s="64"/>
      <c r="AV48" s="64"/>
      <c r="AW48" s="64"/>
      <c r="AX48" s="64"/>
      <c r="AY48" s="64"/>
      <c r="AZ48" s="64"/>
      <c r="BA48" s="64"/>
      <c r="BC48" s="62"/>
      <c r="BD48" s="89"/>
      <c r="BE48" s="89"/>
      <c r="BF48" s="89"/>
      <c r="BG48" s="89"/>
      <c r="BH48" s="89"/>
      <c r="BI48" s="89"/>
      <c r="BJ48" s="89"/>
      <c r="BK48" s="89"/>
    </row>
    <row r="49" spans="1:63" x14ac:dyDescent="0.25">
      <c r="A49" s="161" t="s">
        <v>162</v>
      </c>
      <c r="B49" s="84" t="s">
        <v>62</v>
      </c>
      <c r="C49" s="80"/>
      <c r="D49" s="80"/>
      <c r="E49" s="80"/>
      <c r="F49" s="80"/>
      <c r="G49" s="80"/>
      <c r="H49" s="80"/>
      <c r="I49" s="80"/>
      <c r="J49" s="80"/>
      <c r="K49" s="80"/>
      <c r="L49" s="65"/>
      <c r="M49" s="189"/>
      <c r="N49" s="189"/>
      <c r="O49" s="189"/>
      <c r="P49" s="189"/>
      <c r="Q49" s="189"/>
      <c r="R49" s="189"/>
      <c r="S49" s="189"/>
      <c r="T49" s="189"/>
      <c r="U49" s="189"/>
      <c r="V49" s="77"/>
      <c r="W49" s="84" t="s">
        <v>163</v>
      </c>
      <c r="X49" s="84" t="s">
        <v>64</v>
      </c>
      <c r="Y49" s="64"/>
      <c r="Z49" s="64"/>
      <c r="AA49" s="64"/>
      <c r="AB49" s="64"/>
      <c r="AC49" s="64"/>
      <c r="AD49" s="64"/>
      <c r="AE49" s="64"/>
      <c r="AF49" s="64"/>
      <c r="AG49" s="64"/>
      <c r="AH49" s="65"/>
      <c r="AI49" s="64"/>
      <c r="AJ49" s="64"/>
      <c r="AK49" s="64"/>
      <c r="AL49" s="64"/>
      <c r="AM49" s="64"/>
      <c r="AN49" s="64"/>
      <c r="AO49" s="64"/>
      <c r="AP49" s="64"/>
      <c r="AQ49" s="64"/>
      <c r="AR49" s="65"/>
      <c r="AS49" s="64"/>
      <c r="AT49" s="64"/>
      <c r="AU49" s="64"/>
      <c r="AV49" s="64"/>
      <c r="AW49" s="64"/>
      <c r="AX49" s="64"/>
      <c r="AY49" s="64"/>
      <c r="AZ49" s="64"/>
      <c r="BA49" s="64"/>
      <c r="BC49" s="62"/>
      <c r="BD49" s="89"/>
      <c r="BE49" s="89"/>
      <c r="BF49" s="89"/>
      <c r="BG49" s="89"/>
      <c r="BH49" s="89"/>
      <c r="BI49" s="89"/>
      <c r="BJ49" s="89"/>
      <c r="BK49" s="89"/>
    </row>
    <row r="50" spans="1:63" x14ac:dyDescent="0.25">
      <c r="A50" s="161" t="s">
        <v>164</v>
      </c>
      <c r="B50" s="84" t="s">
        <v>62</v>
      </c>
      <c r="C50" s="80"/>
      <c r="D50" s="80"/>
      <c r="E50" s="80"/>
      <c r="F50" s="80"/>
      <c r="G50" s="80"/>
      <c r="H50" s="80"/>
      <c r="I50" s="80"/>
      <c r="J50" s="80"/>
      <c r="K50" s="80"/>
      <c r="L50" s="65"/>
      <c r="M50" s="189"/>
      <c r="N50" s="189"/>
      <c r="O50" s="189"/>
      <c r="P50" s="189"/>
      <c r="Q50" s="189"/>
      <c r="R50" s="189"/>
      <c r="S50" s="189"/>
      <c r="T50" s="189"/>
      <c r="U50" s="189"/>
      <c r="V50" s="77"/>
      <c r="W50" s="84" t="s">
        <v>165</v>
      </c>
      <c r="X50" s="84" t="s">
        <v>64</v>
      </c>
      <c r="Y50" s="64"/>
      <c r="Z50" s="64"/>
      <c r="AA50" s="64"/>
      <c r="AB50" s="64"/>
      <c r="AC50" s="64"/>
      <c r="AD50" s="64"/>
      <c r="AE50" s="64"/>
      <c r="AF50" s="64"/>
      <c r="AG50" s="64"/>
      <c r="AH50" s="65"/>
      <c r="AI50" s="64"/>
      <c r="AJ50" s="64"/>
      <c r="AK50" s="64"/>
      <c r="AL50" s="64"/>
      <c r="AM50" s="64"/>
      <c r="AN50" s="64"/>
      <c r="AO50" s="64"/>
      <c r="AP50" s="64"/>
      <c r="AQ50" s="64"/>
      <c r="AR50" s="65"/>
      <c r="AS50" s="64"/>
      <c r="AT50" s="64"/>
      <c r="AU50" s="64"/>
      <c r="AV50" s="64"/>
      <c r="AW50" s="64"/>
      <c r="AX50" s="64"/>
      <c r="AY50" s="64"/>
      <c r="AZ50" s="64"/>
      <c r="BA50" s="64"/>
      <c r="BC50" s="62"/>
      <c r="BD50" s="89"/>
      <c r="BE50" s="89"/>
      <c r="BF50" s="89"/>
      <c r="BG50" s="89"/>
      <c r="BH50" s="89"/>
      <c r="BI50" s="89"/>
      <c r="BJ50" s="89"/>
      <c r="BK50" s="89"/>
    </row>
    <row r="51" spans="1:63" x14ac:dyDescent="0.25">
      <c r="A51" s="161" t="s">
        <v>166</v>
      </c>
      <c r="B51" s="84" t="s">
        <v>62</v>
      </c>
      <c r="C51" s="80"/>
      <c r="D51" s="80"/>
      <c r="E51" s="80"/>
      <c r="F51" s="80"/>
      <c r="G51" s="80"/>
      <c r="H51" s="80"/>
      <c r="I51" s="80"/>
      <c r="J51" s="80"/>
      <c r="K51" s="80"/>
      <c r="L51" s="65"/>
      <c r="M51" s="189"/>
      <c r="N51" s="189"/>
      <c r="O51" s="189"/>
      <c r="P51" s="189"/>
      <c r="Q51" s="189"/>
      <c r="R51" s="189"/>
      <c r="S51" s="189"/>
      <c r="T51" s="189"/>
      <c r="U51" s="189"/>
      <c r="V51" s="77"/>
      <c r="W51" s="84" t="s">
        <v>167</v>
      </c>
      <c r="X51" s="84" t="s">
        <v>64</v>
      </c>
      <c r="Y51" s="64"/>
      <c r="Z51" s="64"/>
      <c r="AA51" s="64"/>
      <c r="AB51" s="64"/>
      <c r="AC51" s="64"/>
      <c r="AD51" s="64"/>
      <c r="AE51" s="64"/>
      <c r="AF51" s="64"/>
      <c r="AG51" s="64"/>
      <c r="AH51" s="65"/>
      <c r="AI51" s="64"/>
      <c r="AJ51" s="64"/>
      <c r="AK51" s="64"/>
      <c r="AL51" s="64"/>
      <c r="AM51" s="64"/>
      <c r="AN51" s="64"/>
      <c r="AO51" s="64"/>
      <c r="AP51" s="64"/>
      <c r="AQ51" s="64"/>
      <c r="AR51" s="65"/>
      <c r="AS51" s="64"/>
      <c r="AT51" s="64"/>
      <c r="AU51" s="64"/>
      <c r="AV51" s="64"/>
      <c r="AW51" s="64"/>
      <c r="AX51" s="64"/>
      <c r="AY51" s="64"/>
      <c r="AZ51" s="64"/>
      <c r="BA51" s="64"/>
      <c r="BC51" s="62"/>
      <c r="BD51" s="89"/>
      <c r="BE51" s="89"/>
      <c r="BF51" s="89"/>
      <c r="BG51" s="89"/>
      <c r="BH51" s="89"/>
      <c r="BI51" s="89"/>
      <c r="BJ51" s="89"/>
      <c r="BK51" s="89"/>
    </row>
    <row r="52" spans="1:63" x14ac:dyDescent="0.25">
      <c r="A52" s="161" t="s">
        <v>168</v>
      </c>
      <c r="B52" s="84" t="s">
        <v>62</v>
      </c>
      <c r="C52" s="80"/>
      <c r="D52" s="80"/>
      <c r="E52" s="80"/>
      <c r="F52" s="80"/>
      <c r="G52" s="80"/>
      <c r="H52" s="80"/>
      <c r="I52" s="80"/>
      <c r="J52" s="80"/>
      <c r="K52" s="80"/>
      <c r="L52" s="65"/>
      <c r="M52" s="189"/>
      <c r="N52" s="189"/>
      <c r="O52" s="189"/>
      <c r="P52" s="189"/>
      <c r="Q52" s="189"/>
      <c r="R52" s="189"/>
      <c r="S52" s="189"/>
      <c r="T52" s="189"/>
      <c r="U52" s="189"/>
      <c r="V52" s="77"/>
      <c r="W52" s="84" t="s">
        <v>169</v>
      </c>
      <c r="X52" s="84" t="s">
        <v>64</v>
      </c>
      <c r="Y52" s="64"/>
      <c r="Z52" s="64"/>
      <c r="AA52" s="64"/>
      <c r="AB52" s="64"/>
      <c r="AC52" s="64"/>
      <c r="AD52" s="64"/>
      <c r="AE52" s="64"/>
      <c r="AF52" s="64"/>
      <c r="AG52" s="64"/>
      <c r="AH52" s="65"/>
      <c r="AI52" s="64"/>
      <c r="AJ52" s="64"/>
      <c r="AK52" s="64"/>
      <c r="AL52" s="64"/>
      <c r="AM52" s="64"/>
      <c r="AN52" s="64"/>
      <c r="AO52" s="64"/>
      <c r="AP52" s="64"/>
      <c r="AQ52" s="64"/>
      <c r="AR52" s="65"/>
      <c r="AS52" s="64"/>
      <c r="AT52" s="64"/>
      <c r="AU52" s="64"/>
      <c r="AV52" s="64"/>
      <c r="AW52" s="64"/>
      <c r="AX52" s="64"/>
      <c r="AY52" s="64"/>
      <c r="AZ52" s="64"/>
      <c r="BA52" s="64"/>
      <c r="BC52" s="62"/>
      <c r="BD52" s="89"/>
      <c r="BE52" s="89"/>
      <c r="BF52" s="89"/>
      <c r="BG52" s="89"/>
      <c r="BH52" s="89"/>
      <c r="BI52" s="89"/>
      <c r="BJ52" s="89"/>
      <c r="BK52" s="89"/>
    </row>
  </sheetData>
  <mergeCells count="6">
    <mergeCell ref="BC1:BK1"/>
    <mergeCell ref="AI1:AQ1"/>
    <mergeCell ref="AS1:BA1"/>
    <mergeCell ref="M1:U1"/>
    <mergeCell ref="C1:K1"/>
    <mergeCell ref="W1:AG1"/>
  </mergeCells>
  <phoneticPr fontId="31" type="noConversion"/>
  <conditionalFormatting sqref="CD2">
    <cfRule type="colorScale" priority="2">
      <colorScale>
        <cfvo type="min"/>
        <cfvo type="percentile" val="50"/>
        <cfvo type="max"/>
        <color rgb="FF63BE7B"/>
        <color rgb="FFFFEB84"/>
        <color rgb="FFF8696B"/>
      </colorScale>
    </cfRule>
  </conditionalFormatting>
  <conditionalFormatting sqref="CD3:CD8">
    <cfRule type="colorScale" priority="21">
      <colorScale>
        <cfvo type="min"/>
        <cfvo type="percentile" val="50"/>
        <cfvo type="max"/>
        <color rgb="FF63BE7B"/>
        <color rgb="FFFFEB84"/>
        <color rgb="FFF8696B"/>
      </colorScale>
    </cfRule>
  </conditionalFormatting>
  <pageMargins left="0.74803149606299213" right="0.74803149606299213" top="0.98425196850393704" bottom="0.98425196850393704" header="0.51181102362204722" footer="0.51181102362204722"/>
  <pageSetup paperSize="9" scale="91" orientation="landscape" horizontalDpi="1200" verticalDpi="1200" r:id="rId1"/>
  <headerFooter alignWithMargins="0">
    <oddHeader>&amp;R3J-CONSULT sa</oddHeader>
    <oddFooter>&amp;L&amp;F&amp;R&amp;A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3E276-2305-480C-AA12-CFAEAE59315E}">
  <sheetPr codeName="Feuil5">
    <tabColor rgb="FF00B050"/>
    <pageSetUpPr fitToPage="1"/>
  </sheetPr>
  <dimension ref="A1:AL24"/>
  <sheetViews>
    <sheetView tabSelected="1" zoomScale="85" zoomScaleNormal="85" workbookViewId="0">
      <pane xSplit="1" ySplit="4" topLeftCell="F11" activePane="bottomRight" state="frozen"/>
      <selection pane="topRight" activeCell="B1" sqref="B1"/>
      <selection pane="bottomLeft" activeCell="A5" sqref="A5"/>
      <selection pane="bottomRight" activeCell="K33" sqref="K33"/>
    </sheetView>
  </sheetViews>
  <sheetFormatPr baseColWidth="10" defaultColWidth="9.109375" defaultRowHeight="14.4" outlineLevelCol="1" x14ac:dyDescent="0.3"/>
  <cols>
    <col min="1" max="1" width="16.6640625" bestFit="1" customWidth="1"/>
    <col min="2" max="2" width="28.88671875" hidden="1" customWidth="1"/>
    <col min="3" max="3" width="12.33203125" hidden="1" customWidth="1"/>
    <col min="4" max="4" width="23.109375" hidden="1" customWidth="1"/>
    <col min="5" max="5" width="14.88671875" hidden="1" customWidth="1"/>
    <col min="6" max="6" width="9.109375" customWidth="1"/>
    <col min="7" max="7" width="26.44140625" customWidth="1"/>
    <col min="8" max="8" width="35.109375" customWidth="1"/>
    <col min="9" max="9" width="17.109375" customWidth="1" outlineLevel="1"/>
    <col min="10" max="10" width="17.33203125" customWidth="1" outlineLevel="1"/>
    <col min="11" max="11" width="17.88671875" customWidth="1" outlineLevel="1"/>
    <col min="12" max="12" width="17" customWidth="1" outlineLevel="1"/>
    <col min="13" max="13" width="18" customWidth="1"/>
    <col min="14" max="14" width="17.5546875" customWidth="1" outlineLevel="1"/>
    <col min="15" max="16" width="19" customWidth="1" outlineLevel="1"/>
    <col min="17" max="17" width="10.109375" customWidth="1" outlineLevel="1"/>
    <col min="18" max="22" width="9.109375" customWidth="1"/>
    <col min="23" max="23" width="9.109375" style="30" customWidth="1"/>
    <col min="24" max="28" width="9.109375" customWidth="1"/>
    <col min="29" max="36" width="11.33203125" bestFit="1" customWidth="1"/>
    <col min="37" max="37" width="9.109375" customWidth="1"/>
    <col min="38" max="38" width="14.33203125" bestFit="1" customWidth="1"/>
    <col min="39" max="39" width="9.109375" customWidth="1"/>
  </cols>
  <sheetData>
    <row r="1" spans="1:38" ht="28.8" x14ac:dyDescent="0.3">
      <c r="A1" s="223" t="s">
        <v>170</v>
      </c>
      <c r="B1" s="224"/>
      <c r="C1" s="224"/>
      <c r="D1" s="224"/>
      <c r="E1" s="224"/>
      <c r="F1" s="224"/>
      <c r="G1" s="224"/>
      <c r="H1" s="111"/>
      <c r="I1" s="29"/>
      <c r="J1" s="29"/>
      <c r="K1" s="29"/>
      <c r="L1" s="29"/>
    </row>
    <row r="2" spans="1:38" ht="15.6" x14ac:dyDescent="0.3">
      <c r="A2" s="31"/>
      <c r="B2" s="31"/>
      <c r="C2" s="32"/>
      <c r="D2" s="33"/>
      <c r="E2" s="33"/>
      <c r="M2" s="34">
        <f>SUM(M5:M225)</f>
        <v>0</v>
      </c>
      <c r="R2" s="34">
        <f>SUM(R5:R225)</f>
        <v>0</v>
      </c>
      <c r="W2" s="34"/>
      <c r="Z2" s="35"/>
      <c r="AA2" s="35"/>
      <c r="AL2" s="35"/>
    </row>
    <row r="3" spans="1:38" ht="15.6" x14ac:dyDescent="0.3">
      <c r="A3" s="31"/>
      <c r="B3" s="31"/>
      <c r="I3" s="221" t="s">
        <v>171</v>
      </c>
      <c r="J3" s="221"/>
      <c r="K3" s="221"/>
      <c r="L3" s="221"/>
      <c r="M3" s="221"/>
      <c r="N3" s="221"/>
      <c r="O3" s="221"/>
      <c r="P3" s="221"/>
      <c r="Q3" s="221"/>
      <c r="R3" s="221"/>
      <c r="S3" s="221"/>
      <c r="T3" s="221"/>
      <c r="U3" s="221"/>
      <c r="W3" s="34"/>
      <c r="Z3" s="222" t="s">
        <v>172</v>
      </c>
      <c r="AA3" s="222"/>
      <c r="AC3" s="219" t="s">
        <v>286</v>
      </c>
      <c r="AD3" s="220"/>
      <c r="AE3" s="220"/>
      <c r="AF3" s="220"/>
      <c r="AG3" s="220"/>
      <c r="AH3" s="220"/>
      <c r="AI3" s="220"/>
      <c r="AJ3" s="220"/>
      <c r="AK3" s="220"/>
    </row>
    <row r="4" spans="1:38" ht="27.6" x14ac:dyDescent="0.3">
      <c r="A4" s="36" t="s">
        <v>173</v>
      </c>
      <c r="B4" s="36" t="s">
        <v>174</v>
      </c>
      <c r="C4" s="37"/>
      <c r="D4" s="87"/>
      <c r="E4" s="37"/>
      <c r="F4" s="36" t="s">
        <v>175</v>
      </c>
      <c r="G4" s="36" t="s">
        <v>176</v>
      </c>
      <c r="H4" s="38" t="s">
        <v>177</v>
      </c>
      <c r="I4" s="38" t="s">
        <v>178</v>
      </c>
      <c r="J4" s="38" t="s">
        <v>179</v>
      </c>
      <c r="K4" s="39" t="s">
        <v>180</v>
      </c>
      <c r="L4" s="39" t="s">
        <v>181</v>
      </c>
      <c r="M4" s="39" t="s">
        <v>182</v>
      </c>
      <c r="N4" s="39" t="s">
        <v>183</v>
      </c>
      <c r="O4" s="39" t="s">
        <v>184</v>
      </c>
      <c r="P4" s="39" t="s">
        <v>185</v>
      </c>
      <c r="Q4" s="39" t="s">
        <v>186</v>
      </c>
      <c r="R4" s="39" t="s">
        <v>187</v>
      </c>
      <c r="S4" s="38" t="s">
        <v>188</v>
      </c>
      <c r="T4" s="40" t="s">
        <v>189</v>
      </c>
      <c r="U4" s="41" t="s">
        <v>190</v>
      </c>
      <c r="V4" s="36" t="s">
        <v>191</v>
      </c>
      <c r="W4" s="36" t="s">
        <v>192</v>
      </c>
      <c r="X4" s="42" t="s">
        <v>193</v>
      </c>
      <c r="Y4" s="43" t="s">
        <v>194</v>
      </c>
      <c r="Z4" s="39" t="s">
        <v>195</v>
      </c>
      <c r="AA4" s="39" t="s">
        <v>196</v>
      </c>
      <c r="AB4" s="37" t="s">
        <v>197</v>
      </c>
      <c r="AC4" s="37">
        <f>Factures!D3</f>
        <v>2024</v>
      </c>
      <c r="AD4" s="37">
        <f>Factures!E3</f>
        <v>2025</v>
      </c>
      <c r="AE4" s="37">
        <f>Factures!F3</f>
        <v>2026</v>
      </c>
      <c r="AF4" s="37">
        <f>Factures!G3</f>
        <v>2027</v>
      </c>
      <c r="AG4" s="37">
        <f>Factures!H3</f>
        <v>2028</v>
      </c>
      <c r="AH4" s="37">
        <f>Factures!I3</f>
        <v>2029</v>
      </c>
      <c r="AI4" s="37">
        <f>Factures!J3</f>
        <v>2030</v>
      </c>
      <c r="AJ4" s="37">
        <f>Factures!K3</f>
        <v>2031</v>
      </c>
      <c r="AK4" s="37" t="s">
        <v>198</v>
      </c>
      <c r="AL4" s="37" t="s">
        <v>199</v>
      </c>
    </row>
    <row r="5" spans="1:38" x14ac:dyDescent="0.3">
      <c r="A5" s="140" t="str" cm="1">
        <f t="array" ref="A5">'Entête '!$C$8:$C$8</f>
        <v>Entite_test</v>
      </c>
      <c r="B5" s="44" t="str" cm="1">
        <f t="array" ref="B5">'Entête '!$C$14:$C$14</f>
        <v>Communauté (liste déroulante)</v>
      </c>
      <c r="C5" s="45"/>
      <c r="D5" s="88"/>
      <c r="E5" s="45"/>
      <c r="F5" s="51">
        <v>1</v>
      </c>
      <c r="G5" s="46"/>
      <c r="H5" s="46"/>
      <c r="I5" s="47"/>
      <c r="J5" s="47"/>
      <c r="K5" s="47"/>
      <c r="L5" s="47"/>
      <c r="M5" s="48">
        <f t="shared" ref="M5:M24" si="0">SUM(I5:K5)</f>
        <v>0</v>
      </c>
      <c r="N5" s="47"/>
      <c r="O5" s="47"/>
      <c r="P5" s="45">
        <f t="shared" ref="P5:P24" si="1">SUM(N5:O5)</f>
        <v>0</v>
      </c>
      <c r="Q5" s="47"/>
      <c r="R5" s="45">
        <f t="shared" ref="R5:R24" si="2">SUM(P5:Q5)</f>
        <v>0</v>
      </c>
      <c r="S5" s="49"/>
      <c r="T5" s="50">
        <f>IFERROR(M5/HLOOKUP('Entête '!$D$6,Résultats_Indices!$C$10:$K$11,2),0)</f>
        <v>0</v>
      </c>
      <c r="U5" s="124">
        <f>IFERROR(-L5/(HLOOKUP('Entête '!$D$6,Résultats_Indices!$C$10:$K$11,2)),0)</f>
        <v>0</v>
      </c>
      <c r="V5" s="51" t="s">
        <v>207</v>
      </c>
      <c r="W5" s="49"/>
      <c r="X5" s="47"/>
      <c r="Y5" s="52"/>
      <c r="Z5" s="179">
        <v>1</v>
      </c>
      <c r="AA5" s="179"/>
      <c r="AB5" s="53">
        <v>2030</v>
      </c>
      <c r="AC5" s="93"/>
      <c r="AD5" s="93"/>
      <c r="AE5" s="93"/>
      <c r="AF5" s="93"/>
      <c r="AG5" s="93"/>
      <c r="AH5" s="93"/>
      <c r="AI5" s="93"/>
      <c r="AJ5" s="93"/>
      <c r="AK5" s="169">
        <f>SUM(AC5:AJ5)</f>
        <v>0</v>
      </c>
      <c r="AL5" s="54">
        <f t="shared" ref="AL5:AL24" si="3">IF(OR(Z5=1,AA5=1),1,0)</f>
        <v>1</v>
      </c>
    </row>
    <row r="6" spans="1:38" x14ac:dyDescent="0.3">
      <c r="A6" s="140" t="str" cm="1">
        <f t="array" ref="A6">'Entête '!$C$8:$C$8</f>
        <v>Entite_test</v>
      </c>
      <c r="B6" s="44" t="str" cm="1">
        <f t="array" ref="B6">'Entête '!$C$14:$C$14</f>
        <v>Communauté (liste déroulante)</v>
      </c>
      <c r="C6" s="45"/>
      <c r="D6" s="88"/>
      <c r="E6" s="45"/>
      <c r="F6" s="51">
        <v>2</v>
      </c>
      <c r="G6" s="46"/>
      <c r="H6" s="46"/>
      <c r="I6" s="47"/>
      <c r="J6" s="47"/>
      <c r="K6" s="47"/>
      <c r="L6" s="47"/>
      <c r="M6" s="48">
        <f t="shared" si="0"/>
        <v>0</v>
      </c>
      <c r="N6" s="47"/>
      <c r="O6" s="47"/>
      <c r="P6" s="45">
        <f t="shared" si="1"/>
        <v>0</v>
      </c>
      <c r="Q6" s="47"/>
      <c r="R6" s="45">
        <f t="shared" si="2"/>
        <v>0</v>
      </c>
      <c r="S6" s="49"/>
      <c r="T6" s="50">
        <f>IFERROR(M6/HLOOKUP('Entête '!$D$6,Résultats_Indices!$C$10:$K$11,2),0)</f>
        <v>0</v>
      </c>
      <c r="U6" s="124">
        <f>IFERROR(-L6/(HLOOKUP('Entête '!$D$6,Résultats_Indices!$C$10:$K$11,2)),0)</f>
        <v>0</v>
      </c>
      <c r="V6" s="51" t="s">
        <v>203</v>
      </c>
      <c r="W6" s="49"/>
      <c r="X6" s="47"/>
      <c r="Y6" s="52"/>
      <c r="Z6" s="179"/>
      <c r="AA6" s="179">
        <v>1</v>
      </c>
      <c r="AB6" s="53">
        <v>2030</v>
      </c>
      <c r="AC6" s="93"/>
      <c r="AD6" s="93"/>
      <c r="AE6" s="93"/>
      <c r="AF6" s="93"/>
      <c r="AG6" s="93"/>
      <c r="AH6" s="93"/>
      <c r="AI6" s="93"/>
      <c r="AJ6" s="93"/>
      <c r="AK6" s="169">
        <f t="shared" ref="AK6:AK24" si="4">SUM(AC6:AJ6)</f>
        <v>0</v>
      </c>
      <c r="AL6" s="54">
        <f t="shared" si="3"/>
        <v>1</v>
      </c>
    </row>
    <row r="7" spans="1:38" x14ac:dyDescent="0.3">
      <c r="A7" s="140" t="str" cm="1">
        <f t="array" ref="A7">'Entête '!$C$8:$C$8</f>
        <v>Entite_test</v>
      </c>
      <c r="B7" s="44" t="str" cm="1">
        <f t="array" ref="B7">'Entête '!$C$14:$C$14</f>
        <v>Communauté (liste déroulante)</v>
      </c>
      <c r="C7" s="45"/>
      <c r="D7" s="88"/>
      <c r="E7" s="45"/>
      <c r="F7" s="51">
        <v>3</v>
      </c>
      <c r="G7" s="46"/>
      <c r="H7" s="46"/>
      <c r="I7" s="47"/>
      <c r="J7" s="47"/>
      <c r="K7" s="47"/>
      <c r="L7" s="47"/>
      <c r="M7" s="48">
        <f t="shared" si="0"/>
        <v>0</v>
      </c>
      <c r="N7" s="47"/>
      <c r="O7" s="47"/>
      <c r="P7" s="45">
        <f t="shared" si="1"/>
        <v>0</v>
      </c>
      <c r="Q7" s="47"/>
      <c r="R7" s="45">
        <f t="shared" si="2"/>
        <v>0</v>
      </c>
      <c r="S7" s="49"/>
      <c r="T7" s="50">
        <f>IFERROR(M7/HLOOKUP('Entête '!$D$6,Résultats_Indices!$C$10:$K$11,2),0)</f>
        <v>0</v>
      </c>
      <c r="U7" s="124">
        <f>IFERROR(-L7/(HLOOKUP('Entête '!$D$6,Résultats_Indices!$C$10:$K$11,2)),0)</f>
        <v>0</v>
      </c>
      <c r="V7" s="51" t="s">
        <v>207</v>
      </c>
      <c r="W7" s="49"/>
      <c r="X7" s="47"/>
      <c r="Y7" s="52"/>
      <c r="Z7" s="179"/>
      <c r="AA7" s="179"/>
      <c r="AB7" s="53">
        <v>2030</v>
      </c>
      <c r="AC7" s="93"/>
      <c r="AD7" s="93"/>
      <c r="AE7" s="93"/>
      <c r="AF7" s="93"/>
      <c r="AG7" s="93"/>
      <c r="AH7" s="93"/>
      <c r="AI7" s="93"/>
      <c r="AJ7" s="93"/>
      <c r="AK7" s="169">
        <f t="shared" si="4"/>
        <v>0</v>
      </c>
      <c r="AL7" s="54">
        <f t="shared" si="3"/>
        <v>0</v>
      </c>
    </row>
    <row r="8" spans="1:38" x14ac:dyDescent="0.3">
      <c r="A8" s="140" t="str" cm="1">
        <f t="array" ref="A8">'Entête '!$C$8:$C$8</f>
        <v>Entite_test</v>
      </c>
      <c r="B8" s="44" t="str" cm="1">
        <f t="array" ref="B8">'Entête '!$C$14:$C$14</f>
        <v>Communauté (liste déroulante)</v>
      </c>
      <c r="C8" s="45"/>
      <c r="D8" s="88"/>
      <c r="E8" s="45"/>
      <c r="F8" s="51">
        <v>4</v>
      </c>
      <c r="G8" s="46"/>
      <c r="H8" s="46"/>
      <c r="I8" s="47"/>
      <c r="J8" s="47"/>
      <c r="K8" s="47"/>
      <c r="L8" s="47"/>
      <c r="M8" s="48">
        <f t="shared" si="0"/>
        <v>0</v>
      </c>
      <c r="N8" s="47"/>
      <c r="O8" s="47"/>
      <c r="P8" s="45">
        <f t="shared" si="1"/>
        <v>0</v>
      </c>
      <c r="Q8" s="47"/>
      <c r="R8" s="45">
        <f t="shared" si="2"/>
        <v>0</v>
      </c>
      <c r="S8" s="49"/>
      <c r="T8" s="50">
        <f>IFERROR(M8/HLOOKUP('Entête '!$D$6,Résultats_Indices!$C$10:$K$11,2),0)</f>
        <v>0</v>
      </c>
      <c r="U8" s="124">
        <f>IFERROR(-L8/(HLOOKUP('Entête '!$D$6,Résultats_Indices!$C$10:$K$11,2)),0)</f>
        <v>0</v>
      </c>
      <c r="V8" s="51" t="s">
        <v>207</v>
      </c>
      <c r="W8" s="49"/>
      <c r="X8" s="47"/>
      <c r="Y8" s="52"/>
      <c r="Z8" s="179"/>
      <c r="AA8" s="179"/>
      <c r="AB8" s="53">
        <v>2030</v>
      </c>
      <c r="AC8" s="93"/>
      <c r="AD8" s="93"/>
      <c r="AE8" s="93"/>
      <c r="AF8" s="93"/>
      <c r="AG8" s="93"/>
      <c r="AH8" s="93"/>
      <c r="AI8" s="93"/>
      <c r="AJ8" s="93"/>
      <c r="AK8" s="169">
        <f t="shared" si="4"/>
        <v>0</v>
      </c>
      <c r="AL8" s="54">
        <f t="shared" si="3"/>
        <v>0</v>
      </c>
    </row>
    <row r="9" spans="1:38" x14ac:dyDescent="0.3">
      <c r="A9" s="140" t="str" cm="1">
        <f t="array" ref="A9">'Entête '!$C$8:$C$8</f>
        <v>Entite_test</v>
      </c>
      <c r="B9" s="44" t="str" cm="1">
        <f t="array" ref="B9">'Entête '!$C$14:$C$14</f>
        <v>Communauté (liste déroulante)</v>
      </c>
      <c r="C9" s="45"/>
      <c r="D9" s="88"/>
      <c r="E9" s="45"/>
      <c r="F9" s="51">
        <v>5</v>
      </c>
      <c r="G9" s="46"/>
      <c r="H9" s="46"/>
      <c r="I9" s="47"/>
      <c r="J9" s="47"/>
      <c r="K9" s="47"/>
      <c r="L9" s="47"/>
      <c r="M9" s="48">
        <f t="shared" si="0"/>
        <v>0</v>
      </c>
      <c r="N9" s="47"/>
      <c r="O9" s="47"/>
      <c r="P9" s="45">
        <f t="shared" si="1"/>
        <v>0</v>
      </c>
      <c r="Q9" s="47"/>
      <c r="R9" s="45">
        <f t="shared" si="2"/>
        <v>0</v>
      </c>
      <c r="S9" s="49"/>
      <c r="T9" s="50">
        <f>IFERROR(M9/HLOOKUP('Entête '!$D$6,Résultats_Indices!$C$10:$K$11,2),0)</f>
        <v>0</v>
      </c>
      <c r="U9" s="124">
        <f>IFERROR(-L9/(HLOOKUP('Entête '!$D$6,Résultats_Indices!$C$10:$K$11,2)),0)</f>
        <v>0</v>
      </c>
      <c r="V9" s="51" t="s">
        <v>207</v>
      </c>
      <c r="W9" s="49"/>
      <c r="X9" s="47"/>
      <c r="Y9" s="52"/>
      <c r="Z9" s="179"/>
      <c r="AA9" s="179"/>
      <c r="AB9" s="53">
        <v>2030</v>
      </c>
      <c r="AC9" s="93"/>
      <c r="AD9" s="93"/>
      <c r="AE9" s="93"/>
      <c r="AF9" s="93"/>
      <c r="AG9" s="93"/>
      <c r="AH9" s="93"/>
      <c r="AI9" s="93"/>
      <c r="AJ9" s="93"/>
      <c r="AK9" s="169">
        <f t="shared" si="4"/>
        <v>0</v>
      </c>
      <c r="AL9" s="54">
        <f t="shared" si="3"/>
        <v>0</v>
      </c>
    </row>
    <row r="10" spans="1:38" x14ac:dyDescent="0.3">
      <c r="A10" s="140" t="str" cm="1">
        <f t="array" ref="A10">'Entête '!$C$8:$C$8</f>
        <v>Entite_test</v>
      </c>
      <c r="B10" s="44" t="str" cm="1">
        <f t="array" ref="B10">'Entête '!$C$14:$C$14</f>
        <v>Communauté (liste déroulante)</v>
      </c>
      <c r="C10" s="45"/>
      <c r="D10" s="88"/>
      <c r="E10" s="45"/>
      <c r="F10" s="51">
        <v>6</v>
      </c>
      <c r="G10" s="46"/>
      <c r="H10" s="46"/>
      <c r="I10" s="47"/>
      <c r="J10" s="47"/>
      <c r="K10" s="47"/>
      <c r="L10" s="47"/>
      <c r="M10" s="48">
        <f t="shared" si="0"/>
        <v>0</v>
      </c>
      <c r="N10" s="47"/>
      <c r="O10" s="47"/>
      <c r="P10" s="45">
        <f t="shared" si="1"/>
        <v>0</v>
      </c>
      <c r="Q10" s="47"/>
      <c r="R10" s="45">
        <f t="shared" si="2"/>
        <v>0</v>
      </c>
      <c r="S10" s="49"/>
      <c r="T10" s="50">
        <f>IFERROR(M10/HLOOKUP('Entête '!$D$6,Résultats_Indices!$C$10:$K$11,2),0)</f>
        <v>0</v>
      </c>
      <c r="U10" s="124">
        <f>IFERROR(-L10/(HLOOKUP('Entête '!$D$6,Résultats_Indices!$C$10:$K$11,2)),0)</f>
        <v>0</v>
      </c>
      <c r="V10" s="51" t="s">
        <v>207</v>
      </c>
      <c r="W10" s="49"/>
      <c r="X10" s="47"/>
      <c r="Y10" s="52"/>
      <c r="Z10" s="179"/>
      <c r="AA10" s="179"/>
      <c r="AB10" s="53">
        <v>2030</v>
      </c>
      <c r="AC10" s="93"/>
      <c r="AD10" s="93"/>
      <c r="AE10" s="93"/>
      <c r="AF10" s="93"/>
      <c r="AG10" s="93"/>
      <c r="AH10" s="93"/>
      <c r="AI10" s="93"/>
      <c r="AJ10" s="93"/>
      <c r="AK10" s="169">
        <f t="shared" si="4"/>
        <v>0</v>
      </c>
      <c r="AL10" s="54">
        <f t="shared" si="3"/>
        <v>0</v>
      </c>
    </row>
    <row r="11" spans="1:38" x14ac:dyDescent="0.3">
      <c r="A11" s="140" t="str" cm="1">
        <f t="array" ref="A11">'Entête '!$C$8:$C$8</f>
        <v>Entite_test</v>
      </c>
      <c r="B11" s="44" t="str" cm="1">
        <f t="array" ref="B11">'Entête '!$C$14:$C$14</f>
        <v>Communauté (liste déroulante)</v>
      </c>
      <c r="C11" s="45"/>
      <c r="D11" s="88"/>
      <c r="E11" s="45"/>
      <c r="F11" s="51">
        <v>7</v>
      </c>
      <c r="G11" s="46"/>
      <c r="H11" s="46"/>
      <c r="I11" s="47"/>
      <c r="J11" s="47"/>
      <c r="K11" s="47"/>
      <c r="L11" s="47"/>
      <c r="M11" s="48">
        <f t="shared" si="0"/>
        <v>0</v>
      </c>
      <c r="N11" s="47"/>
      <c r="O11" s="47"/>
      <c r="P11" s="45">
        <f t="shared" si="1"/>
        <v>0</v>
      </c>
      <c r="Q11" s="47"/>
      <c r="R11" s="45">
        <f t="shared" si="2"/>
        <v>0</v>
      </c>
      <c r="S11" s="49"/>
      <c r="T11" s="50">
        <f>IFERROR(M11/HLOOKUP('Entête '!$D$6,Résultats_Indices!$C$10:$K$11,2),0)</f>
        <v>0</v>
      </c>
      <c r="U11" s="124">
        <f>IFERROR(-L11/(HLOOKUP('Entête '!$D$6,Résultats_Indices!$C$10:$K$11,2)),0)</f>
        <v>0</v>
      </c>
      <c r="V11" s="51" t="s">
        <v>207</v>
      </c>
      <c r="W11" s="49"/>
      <c r="X11" s="47"/>
      <c r="Y11" s="52"/>
      <c r="Z11" s="179"/>
      <c r="AA11" s="179"/>
      <c r="AB11" s="53">
        <v>2030</v>
      </c>
      <c r="AC11" s="93"/>
      <c r="AD11" s="93"/>
      <c r="AE11" s="93"/>
      <c r="AF11" s="93"/>
      <c r="AG11" s="93"/>
      <c r="AH11" s="93"/>
      <c r="AI11" s="93"/>
      <c r="AJ11" s="93"/>
      <c r="AK11" s="169">
        <f t="shared" si="4"/>
        <v>0</v>
      </c>
      <c r="AL11" s="54">
        <f t="shared" si="3"/>
        <v>0</v>
      </c>
    </row>
    <row r="12" spans="1:38" x14ac:dyDescent="0.3">
      <c r="A12" s="140" t="str" cm="1">
        <f t="array" ref="A12">'Entête '!$C$8:$C$8</f>
        <v>Entite_test</v>
      </c>
      <c r="B12" s="44" t="str" cm="1">
        <f t="array" ref="B12">'Entête '!$C$14:$C$14</f>
        <v>Communauté (liste déroulante)</v>
      </c>
      <c r="C12" s="45"/>
      <c r="D12" s="88"/>
      <c r="E12" s="45"/>
      <c r="F12" s="51">
        <v>8</v>
      </c>
      <c r="G12" s="46"/>
      <c r="H12" s="46"/>
      <c r="I12" s="47"/>
      <c r="J12" s="47"/>
      <c r="K12" s="47"/>
      <c r="L12" s="47"/>
      <c r="M12" s="48">
        <f t="shared" si="0"/>
        <v>0</v>
      </c>
      <c r="N12" s="47"/>
      <c r="O12" s="47"/>
      <c r="P12" s="45">
        <f t="shared" si="1"/>
        <v>0</v>
      </c>
      <c r="Q12" s="47"/>
      <c r="R12" s="45">
        <f t="shared" si="2"/>
        <v>0</v>
      </c>
      <c r="S12" s="49"/>
      <c r="T12" s="50">
        <f>IFERROR(M12/HLOOKUP('Entête '!$D$6,Résultats_Indices!$C$10:$K$11,2),0)</f>
        <v>0</v>
      </c>
      <c r="U12" s="124">
        <f>IFERROR(-L12/(HLOOKUP('Entête '!$D$6,Résultats_Indices!$C$10:$K$11,2)),0)</f>
        <v>0</v>
      </c>
      <c r="V12" s="51" t="s">
        <v>207</v>
      </c>
      <c r="W12" s="49"/>
      <c r="X12" s="47"/>
      <c r="Y12" s="52"/>
      <c r="Z12" s="179"/>
      <c r="AA12" s="179"/>
      <c r="AB12" s="53">
        <v>2030</v>
      </c>
      <c r="AC12" s="93"/>
      <c r="AD12" s="93"/>
      <c r="AE12" s="93"/>
      <c r="AF12" s="93"/>
      <c r="AG12" s="93"/>
      <c r="AH12" s="93"/>
      <c r="AI12" s="93"/>
      <c r="AJ12" s="93"/>
      <c r="AK12" s="169">
        <f t="shared" si="4"/>
        <v>0</v>
      </c>
      <c r="AL12" s="54">
        <f t="shared" si="3"/>
        <v>0</v>
      </c>
    </row>
    <row r="13" spans="1:38" x14ac:dyDescent="0.3">
      <c r="A13" s="140" t="str" cm="1">
        <f t="array" ref="A13">'Entête '!$C$8:$C$8</f>
        <v>Entite_test</v>
      </c>
      <c r="B13" s="44" t="str" cm="1">
        <f t="array" ref="B13">'Entête '!$C$14:$C$14</f>
        <v>Communauté (liste déroulante)</v>
      </c>
      <c r="C13" s="45"/>
      <c r="D13" s="88"/>
      <c r="E13" s="45"/>
      <c r="F13" s="51">
        <v>9</v>
      </c>
      <c r="G13" s="46"/>
      <c r="H13" s="46"/>
      <c r="I13" s="47"/>
      <c r="J13" s="47"/>
      <c r="K13" s="47"/>
      <c r="L13" s="47"/>
      <c r="M13" s="48">
        <f t="shared" si="0"/>
        <v>0</v>
      </c>
      <c r="N13" s="47"/>
      <c r="O13" s="47"/>
      <c r="P13" s="45">
        <f t="shared" si="1"/>
        <v>0</v>
      </c>
      <c r="Q13" s="47"/>
      <c r="R13" s="45">
        <f t="shared" si="2"/>
        <v>0</v>
      </c>
      <c r="S13" s="49"/>
      <c r="T13" s="50">
        <f>IFERROR(M13/HLOOKUP('Entête '!$D$6,Résultats_Indices!$C$10:$K$11,2),0)</f>
        <v>0</v>
      </c>
      <c r="U13" s="124">
        <f>IFERROR(-L13/(HLOOKUP('Entête '!$D$6,Résultats_Indices!$C$10:$K$11,2)),0)</f>
        <v>0</v>
      </c>
      <c r="V13" s="51" t="s">
        <v>207</v>
      </c>
      <c r="W13" s="49"/>
      <c r="X13" s="47"/>
      <c r="Y13" s="52"/>
      <c r="Z13" s="179"/>
      <c r="AA13" s="179"/>
      <c r="AB13" s="53">
        <v>2030</v>
      </c>
      <c r="AC13" s="93"/>
      <c r="AD13" s="93"/>
      <c r="AE13" s="93"/>
      <c r="AF13" s="93"/>
      <c r="AG13" s="93"/>
      <c r="AH13" s="93"/>
      <c r="AI13" s="93"/>
      <c r="AJ13" s="93"/>
      <c r="AK13" s="169">
        <f t="shared" si="4"/>
        <v>0</v>
      </c>
      <c r="AL13" s="54">
        <f t="shared" si="3"/>
        <v>0</v>
      </c>
    </row>
    <row r="14" spans="1:38" x14ac:dyDescent="0.3">
      <c r="A14" s="140" t="str" cm="1">
        <f t="array" ref="A14">'Entête '!$C$8:$C$8</f>
        <v>Entite_test</v>
      </c>
      <c r="B14" s="44" t="str" cm="1">
        <f t="array" ref="B14">'Entête '!$C$14:$C$14</f>
        <v>Communauté (liste déroulante)</v>
      </c>
      <c r="C14" s="45"/>
      <c r="D14" s="88"/>
      <c r="E14" s="45"/>
      <c r="F14" s="51">
        <v>10</v>
      </c>
      <c r="G14" s="46"/>
      <c r="H14" s="46"/>
      <c r="I14" s="47"/>
      <c r="J14" s="47"/>
      <c r="K14" s="47"/>
      <c r="L14" s="47"/>
      <c r="M14" s="48">
        <f t="shared" si="0"/>
        <v>0</v>
      </c>
      <c r="N14" s="47"/>
      <c r="O14" s="47"/>
      <c r="P14" s="45">
        <f t="shared" si="1"/>
        <v>0</v>
      </c>
      <c r="Q14" s="47"/>
      <c r="R14" s="45">
        <f t="shared" si="2"/>
        <v>0</v>
      </c>
      <c r="S14" s="49"/>
      <c r="T14" s="50">
        <f>IFERROR(M14/HLOOKUP('Entête '!$D$6,Résultats_Indices!$C$10:$K$11,2),0)</f>
        <v>0</v>
      </c>
      <c r="U14" s="124">
        <f>IFERROR(-L14/(HLOOKUP('Entête '!$D$6,Résultats_Indices!$C$10:$K$11,2)),0)</f>
        <v>0</v>
      </c>
      <c r="V14" s="51" t="s">
        <v>207</v>
      </c>
      <c r="W14" s="49"/>
      <c r="X14" s="47"/>
      <c r="Y14" s="52"/>
      <c r="Z14" s="179"/>
      <c r="AA14" s="179"/>
      <c r="AB14" s="53">
        <v>2030</v>
      </c>
      <c r="AC14" s="93"/>
      <c r="AD14" s="93"/>
      <c r="AE14" s="93"/>
      <c r="AF14" s="93"/>
      <c r="AG14" s="93"/>
      <c r="AH14" s="93"/>
      <c r="AI14" s="93"/>
      <c r="AJ14" s="93"/>
      <c r="AK14" s="169">
        <f t="shared" si="4"/>
        <v>0</v>
      </c>
      <c r="AL14" s="54">
        <f t="shared" si="3"/>
        <v>0</v>
      </c>
    </row>
    <row r="15" spans="1:38" x14ac:dyDescent="0.3">
      <c r="A15" s="140" t="str" cm="1">
        <f t="array" ref="A15">'Entête '!$C$8:$C$8</f>
        <v>Entite_test</v>
      </c>
      <c r="B15" s="44" t="str" cm="1">
        <f t="array" ref="B15">'Entête '!$C$14:$C$14</f>
        <v>Communauté (liste déroulante)</v>
      </c>
      <c r="C15" s="45"/>
      <c r="D15" s="88"/>
      <c r="E15" s="45"/>
      <c r="F15" s="51">
        <v>11</v>
      </c>
      <c r="G15" s="46"/>
      <c r="H15" s="46"/>
      <c r="I15" s="47"/>
      <c r="J15" s="47"/>
      <c r="K15" s="47"/>
      <c r="L15" s="47"/>
      <c r="M15" s="48">
        <f t="shared" si="0"/>
        <v>0</v>
      </c>
      <c r="N15" s="47"/>
      <c r="O15" s="47"/>
      <c r="P15" s="45">
        <f t="shared" si="1"/>
        <v>0</v>
      </c>
      <c r="Q15" s="47"/>
      <c r="R15" s="45">
        <f t="shared" si="2"/>
        <v>0</v>
      </c>
      <c r="S15" s="49"/>
      <c r="T15" s="50">
        <f>IFERROR(M15/HLOOKUP('Entête '!$D$6,Résultats_Indices!$C$10:$K$11,2),0)</f>
        <v>0</v>
      </c>
      <c r="U15" s="124">
        <f>IFERROR(-L15/(HLOOKUP('Entête '!$D$6,Résultats_Indices!$C$10:$K$11,2)),0)</f>
        <v>0</v>
      </c>
      <c r="V15" s="51" t="s">
        <v>207</v>
      </c>
      <c r="W15" s="49"/>
      <c r="X15" s="47"/>
      <c r="Y15" s="52"/>
      <c r="Z15" s="179"/>
      <c r="AA15" s="179"/>
      <c r="AB15" s="53">
        <v>2030</v>
      </c>
      <c r="AC15" s="93"/>
      <c r="AD15" s="93"/>
      <c r="AE15" s="93"/>
      <c r="AF15" s="93"/>
      <c r="AG15" s="93"/>
      <c r="AH15" s="93"/>
      <c r="AI15" s="93"/>
      <c r="AJ15" s="93"/>
      <c r="AK15" s="169">
        <f t="shared" si="4"/>
        <v>0</v>
      </c>
      <c r="AL15" s="54">
        <f t="shared" si="3"/>
        <v>0</v>
      </c>
    </row>
    <row r="16" spans="1:38" x14ac:dyDescent="0.3">
      <c r="A16" s="140" t="str" cm="1">
        <f t="array" ref="A16">'Entête '!$C$8:$C$8</f>
        <v>Entite_test</v>
      </c>
      <c r="B16" s="44" t="str" cm="1">
        <f t="array" ref="B16">'Entête '!$C$14:$C$14</f>
        <v>Communauté (liste déroulante)</v>
      </c>
      <c r="C16" s="45"/>
      <c r="D16" s="88"/>
      <c r="E16" s="45"/>
      <c r="F16" s="51">
        <v>12</v>
      </c>
      <c r="G16" s="46"/>
      <c r="H16" s="46"/>
      <c r="I16" s="47"/>
      <c r="J16" s="47"/>
      <c r="K16" s="47"/>
      <c r="L16" s="47"/>
      <c r="M16" s="48">
        <f t="shared" si="0"/>
        <v>0</v>
      </c>
      <c r="N16" s="47"/>
      <c r="O16" s="47"/>
      <c r="P16" s="45">
        <f t="shared" si="1"/>
        <v>0</v>
      </c>
      <c r="Q16" s="47"/>
      <c r="R16" s="45">
        <f t="shared" si="2"/>
        <v>0</v>
      </c>
      <c r="S16" s="49"/>
      <c r="T16" s="50">
        <f>IFERROR(M16/HLOOKUP('Entête '!$D$6,Résultats_Indices!$C$10:$K$11,2),0)</f>
        <v>0</v>
      </c>
      <c r="U16" s="124">
        <f>IFERROR(-L16/(HLOOKUP('Entête '!$D$6,Résultats_Indices!$C$10:$K$11,2)),0)</f>
        <v>0</v>
      </c>
      <c r="V16" s="51" t="s">
        <v>207</v>
      </c>
      <c r="W16" s="49"/>
      <c r="X16" s="47"/>
      <c r="Y16" s="52"/>
      <c r="Z16" s="179"/>
      <c r="AA16" s="179"/>
      <c r="AB16" s="53">
        <v>2030</v>
      </c>
      <c r="AC16" s="93"/>
      <c r="AD16" s="93"/>
      <c r="AE16" s="93"/>
      <c r="AF16" s="93"/>
      <c r="AG16" s="93"/>
      <c r="AH16" s="93"/>
      <c r="AI16" s="93"/>
      <c r="AJ16" s="93"/>
      <c r="AK16" s="169">
        <f t="shared" si="4"/>
        <v>0</v>
      </c>
      <c r="AL16" s="54">
        <f t="shared" si="3"/>
        <v>0</v>
      </c>
    </row>
    <row r="17" spans="1:38" x14ac:dyDescent="0.3">
      <c r="A17" s="140" t="str" cm="1">
        <f t="array" ref="A17">'Entête '!$C$8:$C$8</f>
        <v>Entite_test</v>
      </c>
      <c r="B17" s="44" t="str" cm="1">
        <f t="array" ref="B17">'Entête '!$C$14:$C$14</f>
        <v>Communauté (liste déroulante)</v>
      </c>
      <c r="C17" s="45"/>
      <c r="D17" s="88"/>
      <c r="E17" s="45"/>
      <c r="F17" s="51">
        <v>13</v>
      </c>
      <c r="G17" s="46"/>
      <c r="H17" s="46"/>
      <c r="I17" s="47"/>
      <c r="J17" s="47"/>
      <c r="K17" s="47"/>
      <c r="L17" s="47"/>
      <c r="M17" s="48">
        <f t="shared" si="0"/>
        <v>0</v>
      </c>
      <c r="N17" s="47"/>
      <c r="O17" s="47"/>
      <c r="P17" s="45">
        <f t="shared" si="1"/>
        <v>0</v>
      </c>
      <c r="Q17" s="47"/>
      <c r="R17" s="45">
        <f t="shared" si="2"/>
        <v>0</v>
      </c>
      <c r="S17" s="49"/>
      <c r="T17" s="50">
        <f>IFERROR(M17/HLOOKUP('Entête '!$D$6,Résultats_Indices!$C$10:$K$11,2),0)</f>
        <v>0</v>
      </c>
      <c r="U17" s="124">
        <f>IFERROR(-L17/(HLOOKUP('Entête '!$D$6,Résultats_Indices!$C$10:$K$11,2)),0)</f>
        <v>0</v>
      </c>
      <c r="V17" s="51" t="s">
        <v>207</v>
      </c>
      <c r="W17" s="49"/>
      <c r="X17" s="47"/>
      <c r="Y17" s="52"/>
      <c r="Z17" s="179"/>
      <c r="AA17" s="179"/>
      <c r="AB17" s="53">
        <v>2030</v>
      </c>
      <c r="AC17" s="93"/>
      <c r="AD17" s="93"/>
      <c r="AE17" s="93"/>
      <c r="AF17" s="93"/>
      <c r="AG17" s="93"/>
      <c r="AH17" s="93"/>
      <c r="AI17" s="93"/>
      <c r="AJ17" s="93"/>
      <c r="AK17" s="169">
        <f t="shared" si="4"/>
        <v>0</v>
      </c>
      <c r="AL17" s="54">
        <f t="shared" si="3"/>
        <v>0</v>
      </c>
    </row>
    <row r="18" spans="1:38" x14ac:dyDescent="0.3">
      <c r="A18" s="140" t="str" cm="1">
        <f t="array" ref="A18">'Entête '!$C$8:$C$8</f>
        <v>Entite_test</v>
      </c>
      <c r="B18" s="44" t="str" cm="1">
        <f t="array" ref="B18">'Entête '!$C$14:$C$14</f>
        <v>Communauté (liste déroulante)</v>
      </c>
      <c r="C18" s="45"/>
      <c r="D18" s="88"/>
      <c r="E18" s="45"/>
      <c r="F18" s="51">
        <v>14</v>
      </c>
      <c r="G18" s="46"/>
      <c r="H18" s="46"/>
      <c r="I18" s="47"/>
      <c r="J18" s="47"/>
      <c r="K18" s="47"/>
      <c r="L18" s="47"/>
      <c r="M18" s="48">
        <f t="shared" si="0"/>
        <v>0</v>
      </c>
      <c r="N18" s="47"/>
      <c r="O18" s="47"/>
      <c r="P18" s="45">
        <f t="shared" si="1"/>
        <v>0</v>
      </c>
      <c r="Q18" s="47"/>
      <c r="R18" s="45">
        <f t="shared" si="2"/>
        <v>0</v>
      </c>
      <c r="S18" s="49"/>
      <c r="T18" s="50">
        <f>IFERROR(M18/HLOOKUP('Entête '!$D$6,Résultats_Indices!$C$10:$K$11,2),0)</f>
        <v>0</v>
      </c>
      <c r="U18" s="124">
        <f>IFERROR(-L18/(HLOOKUP('Entête '!$D$6,Résultats_Indices!$C$10:$K$11,2)),0)</f>
        <v>0</v>
      </c>
      <c r="V18" s="51" t="s">
        <v>207</v>
      </c>
      <c r="W18" s="49"/>
      <c r="X18" s="47"/>
      <c r="Y18" s="52"/>
      <c r="Z18" s="179"/>
      <c r="AA18" s="179"/>
      <c r="AB18" s="53">
        <v>2030</v>
      </c>
      <c r="AC18" s="93"/>
      <c r="AD18" s="93"/>
      <c r="AE18" s="93"/>
      <c r="AF18" s="93"/>
      <c r="AG18" s="93"/>
      <c r="AH18" s="93"/>
      <c r="AI18" s="93"/>
      <c r="AJ18" s="93"/>
      <c r="AK18" s="169">
        <f t="shared" si="4"/>
        <v>0</v>
      </c>
      <c r="AL18" s="54">
        <f t="shared" si="3"/>
        <v>0</v>
      </c>
    </row>
    <row r="19" spans="1:38" x14ac:dyDescent="0.3">
      <c r="A19" s="140" t="str" cm="1">
        <f t="array" ref="A19">'Entête '!$C$8:$C$8</f>
        <v>Entite_test</v>
      </c>
      <c r="B19" s="44" t="str" cm="1">
        <f t="array" ref="B19">'Entête '!$C$14:$C$14</f>
        <v>Communauté (liste déroulante)</v>
      </c>
      <c r="C19" s="45"/>
      <c r="D19" s="88"/>
      <c r="E19" s="45"/>
      <c r="F19" s="51">
        <v>15</v>
      </c>
      <c r="G19" s="46"/>
      <c r="H19" s="46"/>
      <c r="I19" s="47"/>
      <c r="J19" s="47"/>
      <c r="K19" s="47"/>
      <c r="L19" s="47"/>
      <c r="M19" s="48">
        <f t="shared" si="0"/>
        <v>0</v>
      </c>
      <c r="N19" s="47"/>
      <c r="O19" s="47"/>
      <c r="P19" s="45">
        <f t="shared" si="1"/>
        <v>0</v>
      </c>
      <c r="Q19" s="47"/>
      <c r="R19" s="45">
        <f t="shared" si="2"/>
        <v>0</v>
      </c>
      <c r="S19" s="49"/>
      <c r="T19" s="50">
        <f>IFERROR(M19/HLOOKUP('Entête '!$D$6,Résultats_Indices!$C$10:$K$11,2),0)</f>
        <v>0</v>
      </c>
      <c r="U19" s="124">
        <f>IFERROR(-L19/(HLOOKUP('Entête '!$D$6,Résultats_Indices!$C$10:$K$11,2)),0)</f>
        <v>0</v>
      </c>
      <c r="V19" s="51" t="s">
        <v>207</v>
      </c>
      <c r="W19" s="49"/>
      <c r="X19" s="47"/>
      <c r="Y19" s="52"/>
      <c r="Z19" s="179"/>
      <c r="AA19" s="179"/>
      <c r="AB19" s="53">
        <v>2030</v>
      </c>
      <c r="AC19" s="93"/>
      <c r="AD19" s="93"/>
      <c r="AE19" s="93"/>
      <c r="AF19" s="93"/>
      <c r="AG19" s="93"/>
      <c r="AH19" s="93"/>
      <c r="AI19" s="93"/>
      <c r="AJ19" s="93"/>
      <c r="AK19" s="169">
        <f t="shared" si="4"/>
        <v>0</v>
      </c>
      <c r="AL19" s="54">
        <f t="shared" si="3"/>
        <v>0</v>
      </c>
    </row>
    <row r="20" spans="1:38" x14ac:dyDescent="0.3">
      <c r="A20" s="140" t="str" cm="1">
        <f t="array" ref="A20">'Entête '!$C$8:$C$8</f>
        <v>Entite_test</v>
      </c>
      <c r="B20" s="44" t="str" cm="1">
        <f t="array" ref="B20">'Entête '!$C$14:$C$14</f>
        <v>Communauté (liste déroulante)</v>
      </c>
      <c r="C20" s="45"/>
      <c r="D20" s="88"/>
      <c r="E20" s="45"/>
      <c r="F20" s="51">
        <v>16</v>
      </c>
      <c r="G20" s="46"/>
      <c r="H20" s="46"/>
      <c r="I20" s="47"/>
      <c r="J20" s="47"/>
      <c r="K20" s="47"/>
      <c r="L20" s="47"/>
      <c r="M20" s="48">
        <f t="shared" si="0"/>
        <v>0</v>
      </c>
      <c r="N20" s="47"/>
      <c r="O20" s="47"/>
      <c r="P20" s="45">
        <f t="shared" si="1"/>
        <v>0</v>
      </c>
      <c r="Q20" s="47"/>
      <c r="R20" s="45">
        <f t="shared" si="2"/>
        <v>0</v>
      </c>
      <c r="S20" s="49"/>
      <c r="T20" s="50">
        <f>IFERROR(M20/HLOOKUP('Entête '!$D$6,Résultats_Indices!$C$10:$K$11,2),0)</f>
        <v>0</v>
      </c>
      <c r="U20" s="124">
        <f>IFERROR(-L20/(HLOOKUP('Entête '!$D$6,Résultats_Indices!$C$10:$K$11,2)),0)</f>
        <v>0</v>
      </c>
      <c r="V20" s="51" t="s">
        <v>207</v>
      </c>
      <c r="W20" s="49"/>
      <c r="X20" s="47"/>
      <c r="Y20" s="52"/>
      <c r="Z20" s="179"/>
      <c r="AA20" s="179"/>
      <c r="AB20" s="53">
        <v>2030</v>
      </c>
      <c r="AC20" s="93"/>
      <c r="AD20" s="93"/>
      <c r="AE20" s="93"/>
      <c r="AF20" s="93"/>
      <c r="AG20" s="93"/>
      <c r="AH20" s="93"/>
      <c r="AI20" s="93"/>
      <c r="AJ20" s="93"/>
      <c r="AK20" s="169">
        <f t="shared" si="4"/>
        <v>0</v>
      </c>
      <c r="AL20" s="54">
        <f t="shared" si="3"/>
        <v>0</v>
      </c>
    </row>
    <row r="21" spans="1:38" x14ac:dyDescent="0.3">
      <c r="A21" s="140" t="str" cm="1">
        <f t="array" ref="A21">'Entête '!$C$8:$C$8</f>
        <v>Entite_test</v>
      </c>
      <c r="B21" s="44" t="str" cm="1">
        <f t="array" ref="B21">'Entête '!$C$14:$C$14</f>
        <v>Communauté (liste déroulante)</v>
      </c>
      <c r="C21" s="45"/>
      <c r="D21" s="88"/>
      <c r="E21" s="45"/>
      <c r="F21" s="51">
        <v>17</v>
      </c>
      <c r="G21" s="46"/>
      <c r="H21" s="46"/>
      <c r="I21" s="47"/>
      <c r="J21" s="47"/>
      <c r="K21" s="47"/>
      <c r="L21" s="47"/>
      <c r="M21" s="48">
        <f t="shared" si="0"/>
        <v>0</v>
      </c>
      <c r="N21" s="47"/>
      <c r="O21" s="47"/>
      <c r="P21" s="45">
        <f t="shared" si="1"/>
        <v>0</v>
      </c>
      <c r="Q21" s="47"/>
      <c r="R21" s="45">
        <f t="shared" si="2"/>
        <v>0</v>
      </c>
      <c r="S21" s="49"/>
      <c r="T21" s="50">
        <f>IFERROR(M21/HLOOKUP('Entête '!$D$6,Résultats_Indices!$C$10:$K$11,2),0)</f>
        <v>0</v>
      </c>
      <c r="U21" s="124">
        <f>IFERROR(-L21/(HLOOKUP('Entête '!$D$6,Résultats_Indices!$C$10:$K$11,2)),0)</f>
        <v>0</v>
      </c>
      <c r="V21" s="51" t="s">
        <v>207</v>
      </c>
      <c r="W21" s="49"/>
      <c r="X21" s="47"/>
      <c r="Y21" s="52"/>
      <c r="Z21" s="179"/>
      <c r="AA21" s="179"/>
      <c r="AB21" s="53">
        <v>2030</v>
      </c>
      <c r="AC21" s="93"/>
      <c r="AD21" s="93"/>
      <c r="AE21" s="93"/>
      <c r="AF21" s="93"/>
      <c r="AG21" s="93"/>
      <c r="AH21" s="93"/>
      <c r="AI21" s="93"/>
      <c r="AJ21" s="93"/>
      <c r="AK21" s="169">
        <f t="shared" si="4"/>
        <v>0</v>
      </c>
      <c r="AL21" s="54">
        <f t="shared" si="3"/>
        <v>0</v>
      </c>
    </row>
    <row r="22" spans="1:38" x14ac:dyDescent="0.3">
      <c r="A22" s="140" t="str" cm="1">
        <f t="array" ref="A22">'Entête '!$C$8:$C$8</f>
        <v>Entite_test</v>
      </c>
      <c r="B22" s="44" t="str" cm="1">
        <f t="array" ref="B22">'Entête '!$C$14:$C$14</f>
        <v>Communauté (liste déroulante)</v>
      </c>
      <c r="C22" s="45"/>
      <c r="D22" s="88"/>
      <c r="E22" s="45"/>
      <c r="F22" s="51">
        <v>18</v>
      </c>
      <c r="G22" s="46"/>
      <c r="H22" s="46"/>
      <c r="I22" s="47"/>
      <c r="J22" s="47"/>
      <c r="K22" s="47"/>
      <c r="L22" s="47"/>
      <c r="M22" s="48">
        <f t="shared" si="0"/>
        <v>0</v>
      </c>
      <c r="N22" s="47"/>
      <c r="O22" s="47"/>
      <c r="P22" s="45">
        <f t="shared" si="1"/>
        <v>0</v>
      </c>
      <c r="Q22" s="47"/>
      <c r="R22" s="45">
        <f t="shared" si="2"/>
        <v>0</v>
      </c>
      <c r="S22" s="49"/>
      <c r="T22" s="50">
        <f>IFERROR(M22/HLOOKUP('Entête '!$D$6,Résultats_Indices!$C$10:$K$11,2),0)</f>
        <v>0</v>
      </c>
      <c r="U22" s="124">
        <f>IFERROR(-L22/(HLOOKUP('Entête '!$D$6,Résultats_Indices!$C$10:$K$11,2)),0)</f>
        <v>0</v>
      </c>
      <c r="V22" s="51" t="s">
        <v>207</v>
      </c>
      <c r="W22" s="49"/>
      <c r="X22" s="47"/>
      <c r="Y22" s="52"/>
      <c r="Z22" s="179"/>
      <c r="AA22" s="179"/>
      <c r="AB22" s="53">
        <v>2030</v>
      </c>
      <c r="AC22" s="93"/>
      <c r="AD22" s="93"/>
      <c r="AE22" s="93"/>
      <c r="AF22" s="93"/>
      <c r="AG22" s="93"/>
      <c r="AH22" s="93"/>
      <c r="AI22" s="93"/>
      <c r="AJ22" s="93"/>
      <c r="AK22" s="169">
        <f t="shared" si="4"/>
        <v>0</v>
      </c>
      <c r="AL22" s="54">
        <f t="shared" si="3"/>
        <v>0</v>
      </c>
    </row>
    <row r="23" spans="1:38" x14ac:dyDescent="0.3">
      <c r="A23" s="140" t="str" cm="1">
        <f t="array" ref="A23">'Entête '!$C$8:$C$8</f>
        <v>Entite_test</v>
      </c>
      <c r="B23" s="44" t="str" cm="1">
        <f t="array" ref="B23">'Entête '!$C$14:$C$14</f>
        <v>Communauté (liste déroulante)</v>
      </c>
      <c r="C23" s="45"/>
      <c r="D23" s="88"/>
      <c r="E23" s="45"/>
      <c r="F23" s="51">
        <v>19</v>
      </c>
      <c r="G23" s="46"/>
      <c r="H23" s="46"/>
      <c r="I23" s="47"/>
      <c r="J23" s="47"/>
      <c r="K23" s="47"/>
      <c r="L23" s="47"/>
      <c r="M23" s="48">
        <f t="shared" si="0"/>
        <v>0</v>
      </c>
      <c r="N23" s="47"/>
      <c r="O23" s="47"/>
      <c r="P23" s="45">
        <f t="shared" si="1"/>
        <v>0</v>
      </c>
      <c r="Q23" s="47"/>
      <c r="R23" s="45">
        <f t="shared" si="2"/>
        <v>0</v>
      </c>
      <c r="S23" s="49"/>
      <c r="T23" s="50">
        <f>IFERROR(M23/HLOOKUP('Entête '!$D$6,Résultats_Indices!$C$10:$K$11,2),0)</f>
        <v>0</v>
      </c>
      <c r="U23" s="124">
        <f>IFERROR(-L23/(HLOOKUP('Entête '!$D$6,Résultats_Indices!$C$10:$K$11,2)),0)</f>
        <v>0</v>
      </c>
      <c r="V23" s="51" t="s">
        <v>207</v>
      </c>
      <c r="W23" s="49"/>
      <c r="X23" s="47"/>
      <c r="Y23" s="52"/>
      <c r="Z23" s="179"/>
      <c r="AA23" s="179"/>
      <c r="AB23" s="53">
        <v>2030</v>
      </c>
      <c r="AC23" s="93"/>
      <c r="AD23" s="93"/>
      <c r="AE23" s="93"/>
      <c r="AF23" s="93"/>
      <c r="AG23" s="93"/>
      <c r="AH23" s="93"/>
      <c r="AI23" s="93"/>
      <c r="AJ23" s="93"/>
      <c r="AK23" s="169">
        <f t="shared" si="4"/>
        <v>0</v>
      </c>
      <c r="AL23" s="54">
        <f t="shared" si="3"/>
        <v>0</v>
      </c>
    </row>
    <row r="24" spans="1:38" s="159" customFormat="1" x14ac:dyDescent="0.3">
      <c r="A24" s="140" t="str" cm="1">
        <f t="array" ref="A24">'Entête '!$C$8:$C$8</f>
        <v>Entite_test</v>
      </c>
      <c r="B24" s="44" t="str" cm="1">
        <f t="array" ref="B24">'Entête '!$C$14:$C$14</f>
        <v>Communauté (liste déroulante)</v>
      </c>
      <c r="C24" s="45"/>
      <c r="D24" s="88"/>
      <c r="E24" s="45"/>
      <c r="F24" s="51">
        <v>20</v>
      </c>
      <c r="G24" s="154"/>
      <c r="H24" s="154"/>
      <c r="I24" s="155"/>
      <c r="J24" s="155"/>
      <c r="K24" s="155"/>
      <c r="L24" s="155"/>
      <c r="M24" s="48">
        <f t="shared" si="0"/>
        <v>0</v>
      </c>
      <c r="N24" s="155"/>
      <c r="O24" s="155"/>
      <c r="P24" s="45">
        <f t="shared" si="1"/>
        <v>0</v>
      </c>
      <c r="Q24" s="155"/>
      <c r="R24" s="45">
        <f t="shared" si="2"/>
        <v>0</v>
      </c>
      <c r="S24" s="156"/>
      <c r="T24" s="50">
        <f>IFERROR(M24/HLOOKUP('Entête '!$D$6,Résultats_Indices!$C$10:$K$11,2),0)</f>
        <v>0</v>
      </c>
      <c r="U24" s="124">
        <f>IFERROR(-L24/(HLOOKUP('Entête '!$D$6,Résultats_Indices!$C$10:$K$11,2)),0)</f>
        <v>0</v>
      </c>
      <c r="V24" s="51" t="s">
        <v>207</v>
      </c>
      <c r="W24" s="156"/>
      <c r="X24" s="155"/>
      <c r="Y24" s="157"/>
      <c r="Z24" s="179"/>
      <c r="AA24" s="179"/>
      <c r="AB24" s="53">
        <v>2030</v>
      </c>
      <c r="AC24" s="158"/>
      <c r="AD24" s="158"/>
      <c r="AE24" s="158"/>
      <c r="AF24" s="158"/>
      <c r="AG24" s="158"/>
      <c r="AH24" s="158"/>
      <c r="AI24" s="158"/>
      <c r="AJ24" s="158"/>
      <c r="AK24" s="169">
        <f t="shared" si="4"/>
        <v>0</v>
      </c>
      <c r="AL24" s="54">
        <f t="shared" si="3"/>
        <v>0</v>
      </c>
    </row>
  </sheetData>
  <autoFilter ref="A4:AL24" xr:uid="{00000000-0001-0000-0400-000000000000}">
    <sortState xmlns:xlrd2="http://schemas.microsoft.com/office/spreadsheetml/2017/richdata2" ref="A5:AL24">
      <sortCondition descending="1" ref="AC4:AC24"/>
    </sortState>
  </autoFilter>
  <mergeCells count="4">
    <mergeCell ref="AC3:AK3"/>
    <mergeCell ref="I3:U3"/>
    <mergeCell ref="Z3:AA3"/>
    <mergeCell ref="A1:G1"/>
  </mergeCells>
  <phoneticPr fontId="31" type="noConversion"/>
  <dataValidations count="2">
    <dataValidation type="list" allowBlank="1" showInputMessage="1" showErrorMessage="1" sqref="V5:V24" xr:uid="{0CFEA8F5-15B6-4653-A6C3-737EF4861A01}">
      <formula1>"R,A,B,Z"</formula1>
    </dataValidation>
    <dataValidation type="list" allowBlank="1" showInputMessage="1" showErrorMessage="1" sqref="AB5:AB24" xr:uid="{8BAC2853-0194-4F05-905B-05264FD11B00}">
      <formula1>"2030,2040,2050"</formula1>
    </dataValidation>
  </dataValidations>
  <pageMargins left="0.70866141732283472" right="0.70866141732283472" top="0.74803149606299213" bottom="0.74803149606299213" header="0.31496062992125984" footer="0.31496062992125984"/>
  <pageSetup paperSize="9" scale="20" fitToHeight="2" orientation="landscape" r:id="rId1"/>
  <headerFooter>
    <oddFooter>&amp;L&amp;F&amp;C&amp;D&amp;R&amp;A</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E1D033-3AD9-463A-8D94-067A63585DE5}">
          <x14:formula1>
            <xm:f>Paramètres!$K$3:$K$19</xm:f>
          </x14:formula1>
          <xm:sqref>H5:H24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7FD36-CDF5-4B44-A3A3-F8C4185F6EEF}">
  <sheetPr codeName="Feuil6"/>
  <dimension ref="A1:AK37"/>
  <sheetViews>
    <sheetView workbookViewId="0">
      <selection activeCell="D4" sqref="D4"/>
    </sheetView>
  </sheetViews>
  <sheetFormatPr baseColWidth="10" defaultColWidth="11.44140625" defaultRowHeight="14.4" x14ac:dyDescent="0.3"/>
  <cols>
    <col min="2" max="2" width="24.6640625" bestFit="1" customWidth="1"/>
    <col min="3" max="3" width="15.33203125" bestFit="1" customWidth="1"/>
    <col min="4" max="4" width="11" bestFit="1" customWidth="1"/>
    <col min="5" max="5" width="9.44140625" bestFit="1" customWidth="1"/>
    <col min="6" max="10" width="9.44140625" customWidth="1"/>
    <col min="11" max="11" width="9.44140625" bestFit="1" customWidth="1"/>
    <col min="12" max="12" width="7.5546875" customWidth="1"/>
    <col min="13" max="13" width="4.6640625" bestFit="1" customWidth="1"/>
    <col min="14" max="14" width="5.5546875" bestFit="1" customWidth="1"/>
    <col min="15" max="15" width="4.44140625" bestFit="1" customWidth="1"/>
    <col min="16" max="20" width="4.44140625" customWidth="1"/>
    <col min="21" max="21" width="4.44140625" bestFit="1" customWidth="1"/>
    <col min="22" max="22" width="3.33203125" customWidth="1"/>
    <col min="23" max="23" width="4.6640625" bestFit="1" customWidth="1"/>
    <col min="24" max="24" width="5.5546875" bestFit="1" customWidth="1"/>
    <col min="25" max="25" width="4.44140625" bestFit="1" customWidth="1"/>
    <col min="26" max="30" width="4.44140625" customWidth="1"/>
    <col min="31" max="31" width="4.44140625" bestFit="1" customWidth="1"/>
    <col min="32" max="32" width="5.44140625" customWidth="1"/>
    <col min="33" max="33" width="10.33203125" bestFit="1" customWidth="1"/>
    <col min="34" max="34" width="7" bestFit="1" customWidth="1"/>
    <col min="35" max="35" width="13.44140625" bestFit="1" customWidth="1"/>
    <col min="36" max="36" width="10.5546875" bestFit="1" customWidth="1"/>
    <col min="37" max="37" width="8.33203125" bestFit="1" customWidth="1"/>
    <col min="38" max="38" width="2.88671875" customWidth="1"/>
    <col min="40" max="40" width="8.6640625" bestFit="1" customWidth="1"/>
    <col min="41" max="41" width="4.88671875" bestFit="1" customWidth="1"/>
    <col min="42" max="42" width="5.5546875" bestFit="1" customWidth="1"/>
    <col min="43" max="44" width="4.88671875" bestFit="1" customWidth="1"/>
  </cols>
  <sheetData>
    <row r="1" spans="1:37" ht="21" x14ac:dyDescent="0.4">
      <c r="A1" s="91" t="s">
        <v>208</v>
      </c>
      <c r="B1" s="90"/>
    </row>
    <row r="3" spans="1:37" x14ac:dyDescent="0.3">
      <c r="B3" s="104" t="s">
        <v>218</v>
      </c>
      <c r="C3" s="100">
        <f t="shared" ref="C3:K3" si="0">C$10</f>
        <v>2023</v>
      </c>
      <c r="D3" s="100">
        <f t="shared" si="0"/>
        <v>2024</v>
      </c>
      <c r="E3" s="100">
        <f t="shared" si="0"/>
        <v>2025</v>
      </c>
      <c r="F3" s="100">
        <f t="shared" si="0"/>
        <v>2026</v>
      </c>
      <c r="G3" s="100">
        <f t="shared" si="0"/>
        <v>2027</v>
      </c>
      <c r="H3" s="100">
        <f t="shared" si="0"/>
        <v>2028</v>
      </c>
      <c r="I3" s="100">
        <f t="shared" si="0"/>
        <v>2029</v>
      </c>
      <c r="J3" s="100">
        <f t="shared" si="0"/>
        <v>2030</v>
      </c>
      <c r="K3" s="100">
        <f t="shared" si="0"/>
        <v>2031</v>
      </c>
      <c r="AG3" s="101"/>
      <c r="AH3" s="101"/>
      <c r="AI3" s="101"/>
      <c r="AJ3" s="101"/>
      <c r="AK3" s="101"/>
    </row>
    <row r="4" spans="1:37" x14ac:dyDescent="0.3">
      <c r="B4" s="104" t="s">
        <v>52</v>
      </c>
      <c r="C4" s="194">
        <f t="shared" ref="C4:K4" si="1">C13</f>
        <v>1</v>
      </c>
      <c r="D4" s="194">
        <f t="shared" si="1"/>
        <v>1</v>
      </c>
      <c r="E4" s="194">
        <f t="shared" si="1"/>
        <v>1</v>
      </c>
      <c r="F4" s="194">
        <f t="shared" si="1"/>
        <v>1</v>
      </c>
      <c r="G4" s="194">
        <f t="shared" si="1"/>
        <v>1</v>
      </c>
      <c r="H4" s="194">
        <f t="shared" si="1"/>
        <v>1</v>
      </c>
      <c r="I4" s="194">
        <f t="shared" si="1"/>
        <v>1</v>
      </c>
      <c r="J4" s="194">
        <f t="shared" si="1"/>
        <v>1</v>
      </c>
      <c r="K4" s="194">
        <f t="shared" si="1"/>
        <v>1</v>
      </c>
      <c r="AG4" s="101"/>
      <c r="AH4" s="101"/>
      <c r="AI4" s="101"/>
      <c r="AJ4" s="101"/>
      <c r="AK4" s="101"/>
    </row>
    <row r="5" spans="1:37" x14ac:dyDescent="0.3">
      <c r="B5" s="104" t="s">
        <v>296</v>
      </c>
      <c r="C5" s="194">
        <f t="shared" ref="C5:K5" si="2">C17</f>
        <v>1</v>
      </c>
      <c r="D5" s="194">
        <f t="shared" si="2"/>
        <v>1</v>
      </c>
      <c r="E5" s="194">
        <f t="shared" si="2"/>
        <v>1</v>
      </c>
      <c r="F5" s="194">
        <f t="shared" si="2"/>
        <v>1</v>
      </c>
      <c r="G5" s="194">
        <f t="shared" si="2"/>
        <v>1</v>
      </c>
      <c r="H5" s="194">
        <f t="shared" si="2"/>
        <v>1</v>
      </c>
      <c r="I5" s="194">
        <f t="shared" si="2"/>
        <v>1</v>
      </c>
      <c r="J5" s="194">
        <f t="shared" si="2"/>
        <v>1</v>
      </c>
      <c r="K5" s="194">
        <f t="shared" si="2"/>
        <v>1</v>
      </c>
      <c r="AG5" s="101"/>
      <c r="AH5" s="101"/>
      <c r="AI5" s="101"/>
      <c r="AJ5" s="101"/>
      <c r="AK5" s="101"/>
    </row>
    <row r="6" spans="1:37" x14ac:dyDescent="0.3">
      <c r="B6" s="104" t="s">
        <v>308</v>
      </c>
      <c r="C6" s="110" t="str">
        <f>IFERROR(C20/C11*1000,"")</f>
        <v/>
      </c>
      <c r="D6" s="110" t="str">
        <f>IFERROR(D20/D11*1000,"")</f>
        <v/>
      </c>
      <c r="E6" s="110" t="str">
        <f t="shared" ref="E6:K6" si="3">IFERROR(E20/E11*1000,"")</f>
        <v/>
      </c>
      <c r="F6" s="110" t="str">
        <f t="shared" si="3"/>
        <v/>
      </c>
      <c r="G6" s="110" t="str">
        <f t="shared" si="3"/>
        <v/>
      </c>
      <c r="H6" s="110" t="str">
        <f t="shared" si="3"/>
        <v/>
      </c>
      <c r="I6" s="110" t="str">
        <f t="shared" si="3"/>
        <v/>
      </c>
      <c r="J6" s="110" t="str">
        <f t="shared" si="3"/>
        <v/>
      </c>
      <c r="K6" s="110" t="str">
        <f t="shared" si="3"/>
        <v/>
      </c>
      <c r="AG6" s="101"/>
      <c r="AH6" s="101"/>
      <c r="AI6" s="101"/>
      <c r="AJ6" s="101"/>
      <c r="AK6" s="101"/>
    </row>
    <row r="7" spans="1:37" x14ac:dyDescent="0.3">
      <c r="B7" s="104" t="s">
        <v>219</v>
      </c>
      <c r="C7" s="110" t="str">
        <f>IFERROR((C20-Factures!M6)/C11*1000,"")</f>
        <v/>
      </c>
      <c r="D7" s="110" t="str">
        <f>IFERROR((D20-Factures!N6)/D11*1000,"")</f>
        <v/>
      </c>
      <c r="E7" s="110" t="str">
        <f>IFERROR((E20-Factures!O6)/E11*1000,"")</f>
        <v/>
      </c>
      <c r="F7" s="110" t="str">
        <f>IFERROR((F20-Factures!P6)/F11*1000,"")</f>
        <v/>
      </c>
      <c r="G7" s="110" t="str">
        <f>IFERROR((G20-Factures!Q6)/G11*1000,"")</f>
        <v/>
      </c>
      <c r="H7" s="110" t="str">
        <f>IFERROR((H20-Factures!R6)/H11*1000,"")</f>
        <v/>
      </c>
      <c r="I7" s="110" t="str">
        <f>IFERROR((I20-Factures!S6)/I11*1000,"")</f>
        <v/>
      </c>
      <c r="J7" s="110" t="str">
        <f>IFERROR((J20-Factures!T6)/J11*1000,"")</f>
        <v/>
      </c>
      <c r="K7" s="110" t="str">
        <f>IFERROR((K20-Factures!U6)/K11*1000,"")</f>
        <v/>
      </c>
      <c r="AG7" s="101"/>
      <c r="AH7" s="101"/>
      <c r="AI7" s="101"/>
      <c r="AJ7" s="101"/>
      <c r="AK7" s="101"/>
    </row>
    <row r="8" spans="1:37" x14ac:dyDescent="0.3">
      <c r="B8" s="104" t="s">
        <v>57</v>
      </c>
      <c r="C8" s="82">
        <f>IFERROR(Factures!C10/C11,0)</f>
        <v>0</v>
      </c>
      <c r="D8" s="82">
        <f>IFERROR(Factures!D10/D11,0)</f>
        <v>0</v>
      </c>
      <c r="E8" s="82">
        <f>IFERROR(Factures!E10/E11,0)</f>
        <v>0</v>
      </c>
      <c r="F8" s="82">
        <f>IFERROR(Factures!F10/F11,0)</f>
        <v>0</v>
      </c>
      <c r="G8" s="82">
        <f>IFERROR(Factures!G10/G11,0)</f>
        <v>0</v>
      </c>
      <c r="H8" s="82">
        <f>IFERROR(Factures!H10/H11,0)</f>
        <v>0</v>
      </c>
      <c r="I8" s="82">
        <f>IFERROR(Factures!I10/I11,0)</f>
        <v>0</v>
      </c>
      <c r="J8" s="82">
        <f>IFERROR(Factures!J10/J11,0)</f>
        <v>0</v>
      </c>
      <c r="K8" s="82">
        <f>IFERROR(Factures!K10/K11,0)</f>
        <v>0</v>
      </c>
      <c r="AG8" s="101"/>
      <c r="AH8" s="101"/>
      <c r="AI8" s="101"/>
      <c r="AJ8" s="101"/>
      <c r="AK8" s="101"/>
    </row>
    <row r="9" spans="1:37" x14ac:dyDescent="0.3">
      <c r="B9" s="59"/>
      <c r="C9" s="92"/>
      <c r="AG9" s="101"/>
      <c r="AH9" s="101"/>
      <c r="AI9" s="101"/>
      <c r="AJ9" s="101"/>
      <c r="AK9" s="101"/>
    </row>
    <row r="10" spans="1:37" x14ac:dyDescent="0.3">
      <c r="B10" s="107" t="s">
        <v>297</v>
      </c>
      <c r="C10" s="99">
        <f>Résultats_Pistes!D13</f>
        <v>2023</v>
      </c>
      <c r="D10" s="99">
        <f>Résultats_Pistes!E13</f>
        <v>2024</v>
      </c>
      <c r="E10" s="99">
        <f>Résultats_Pistes!F13</f>
        <v>2025</v>
      </c>
      <c r="F10" s="99">
        <f>Résultats_Pistes!G13</f>
        <v>2026</v>
      </c>
      <c r="G10" s="99">
        <f>Résultats_Pistes!H13</f>
        <v>2027</v>
      </c>
      <c r="H10" s="99">
        <f>Résultats_Pistes!I13</f>
        <v>2028</v>
      </c>
      <c r="I10" s="99">
        <f>Résultats_Pistes!J13</f>
        <v>2029</v>
      </c>
      <c r="J10" s="99">
        <f>Résultats_Pistes!K13</f>
        <v>2030</v>
      </c>
      <c r="K10" s="99">
        <f>Résultats_Pistes!L13</f>
        <v>2031</v>
      </c>
    </row>
    <row r="11" spans="1:37" x14ac:dyDescent="0.3">
      <c r="B11" s="102" t="s">
        <v>60</v>
      </c>
      <c r="C11" s="69">
        <f>SUM(Factures!C4:C8)</f>
        <v>0</v>
      </c>
      <c r="D11" s="69">
        <f>SUM(Factures!D4:D8)</f>
        <v>0</v>
      </c>
      <c r="E11" s="69">
        <f>SUM(Factures!E4:E8)</f>
        <v>0</v>
      </c>
      <c r="F11" s="69">
        <f>SUM(Factures!F4:F8)</f>
        <v>0</v>
      </c>
      <c r="G11" s="69">
        <f>SUM(Factures!G4:G8)</f>
        <v>0</v>
      </c>
      <c r="H11" s="69">
        <f>SUM(Factures!H4:H8)</f>
        <v>0</v>
      </c>
      <c r="I11" s="69">
        <f>SUM(Factures!I4:I8)</f>
        <v>0</v>
      </c>
      <c r="J11" s="69">
        <f>SUM(Factures!J4:J8)</f>
        <v>0</v>
      </c>
      <c r="K11" s="69">
        <f>SUM(Factures!K4:K8)</f>
        <v>0</v>
      </c>
    </row>
    <row r="12" spans="1:37" x14ac:dyDescent="0.3">
      <c r="B12" s="102" t="s">
        <v>209</v>
      </c>
      <c r="C12" s="69">
        <f>SUM(Résultats_Pistes!D14:D63)</f>
        <v>0</v>
      </c>
      <c r="D12" s="69">
        <f>SUM(Résultats_Pistes!E14:E63)</f>
        <v>0</v>
      </c>
      <c r="E12" s="69">
        <f>SUM(Résultats_Pistes!F14:F63)</f>
        <v>0</v>
      </c>
      <c r="F12" s="69">
        <f>SUM(Résultats_Pistes!G14:G63)</f>
        <v>0</v>
      </c>
      <c r="G12" s="69">
        <f>SUM(Résultats_Pistes!H14:H63)</f>
        <v>0</v>
      </c>
      <c r="H12" s="69">
        <f>SUM(Résultats_Pistes!I14:I63)</f>
        <v>0</v>
      </c>
      <c r="I12" s="69">
        <f>SUM(Résultats_Pistes!J14:J63)</f>
        <v>0</v>
      </c>
      <c r="J12" s="69">
        <f>SUM(Résultats_Pistes!K14:K63)</f>
        <v>0</v>
      </c>
      <c r="K12" s="69">
        <f>SUM(Résultats_Pistes!L14:L63)</f>
        <v>0</v>
      </c>
    </row>
    <row r="13" spans="1:37" x14ac:dyDescent="0.3">
      <c r="B13" s="102" t="s">
        <v>52</v>
      </c>
      <c r="C13" s="79">
        <f>IFERROR(C11/C12,1)</f>
        <v>1</v>
      </c>
      <c r="D13" s="79">
        <f t="shared" ref="D13:K13" si="4">IFERROR(D11/D12,1)</f>
        <v>1</v>
      </c>
      <c r="E13" s="79">
        <f t="shared" si="4"/>
        <v>1</v>
      </c>
      <c r="F13" s="79">
        <f t="shared" si="4"/>
        <v>1</v>
      </c>
      <c r="G13" s="79">
        <f t="shared" si="4"/>
        <v>1</v>
      </c>
      <c r="H13" s="79">
        <f t="shared" si="4"/>
        <v>1</v>
      </c>
      <c r="I13" s="79">
        <f t="shared" si="4"/>
        <v>1</v>
      </c>
      <c r="J13" s="79">
        <f t="shared" si="4"/>
        <v>1</v>
      </c>
      <c r="K13" s="79">
        <f t="shared" si="4"/>
        <v>1</v>
      </c>
    </row>
    <row r="14" spans="1:37" x14ac:dyDescent="0.3">
      <c r="B14" s="102" t="s">
        <v>210</v>
      </c>
      <c r="C14" s="112">
        <f>1-C13</f>
        <v>0</v>
      </c>
      <c r="D14" s="112">
        <f t="shared" ref="D14:K14" si="5">1-D13</f>
        <v>0</v>
      </c>
      <c r="E14" s="112">
        <f t="shared" si="5"/>
        <v>0</v>
      </c>
      <c r="F14" s="112">
        <f t="shared" si="5"/>
        <v>0</v>
      </c>
      <c r="G14" s="112">
        <f t="shared" si="5"/>
        <v>0</v>
      </c>
      <c r="H14" s="112">
        <f t="shared" si="5"/>
        <v>0</v>
      </c>
      <c r="I14" s="112">
        <f t="shared" si="5"/>
        <v>0</v>
      </c>
      <c r="J14" s="112">
        <f t="shared" si="5"/>
        <v>0</v>
      </c>
      <c r="K14" s="112">
        <f t="shared" si="5"/>
        <v>0</v>
      </c>
    </row>
    <row r="15" spans="1:37" x14ac:dyDescent="0.3">
      <c r="B15" s="102" t="s">
        <v>47</v>
      </c>
      <c r="C15" s="187">
        <f>Factures!C12</f>
        <v>0</v>
      </c>
      <c r="D15" s="187">
        <f>Factures!D12</f>
        <v>0</v>
      </c>
      <c r="E15" s="187">
        <f>Factures!E12</f>
        <v>0</v>
      </c>
      <c r="F15" s="187">
        <f>Factures!F12</f>
        <v>0</v>
      </c>
      <c r="G15" s="187">
        <f>Factures!G12</f>
        <v>0</v>
      </c>
      <c r="H15" s="187">
        <f>Factures!H12</f>
        <v>0</v>
      </c>
      <c r="I15" s="187">
        <f>Factures!I12</f>
        <v>0</v>
      </c>
      <c r="J15" s="187">
        <f>Factures!J12</f>
        <v>0</v>
      </c>
      <c r="K15" s="187">
        <f>Factures!K12</f>
        <v>0</v>
      </c>
    </row>
    <row r="16" spans="1:37" x14ac:dyDescent="0.3">
      <c r="B16" s="102" t="s">
        <v>211</v>
      </c>
      <c r="C16" s="69">
        <f t="shared" ref="C16:K16" si="6">C12+C15</f>
        <v>0</v>
      </c>
      <c r="D16" s="69">
        <f t="shared" si="6"/>
        <v>0</v>
      </c>
      <c r="E16" s="69">
        <f t="shared" si="6"/>
        <v>0</v>
      </c>
      <c r="F16" s="69">
        <f t="shared" si="6"/>
        <v>0</v>
      </c>
      <c r="G16" s="69">
        <f t="shared" si="6"/>
        <v>0</v>
      </c>
      <c r="H16" s="69">
        <f t="shared" si="6"/>
        <v>0</v>
      </c>
      <c r="I16" s="69">
        <f t="shared" si="6"/>
        <v>0</v>
      </c>
      <c r="J16" s="69">
        <f t="shared" si="6"/>
        <v>0</v>
      </c>
      <c r="K16" s="69">
        <f t="shared" si="6"/>
        <v>0</v>
      </c>
    </row>
    <row r="17" spans="2:37" x14ac:dyDescent="0.3">
      <c r="B17" s="102" t="s">
        <v>212</v>
      </c>
      <c r="C17" s="79">
        <f>IFERROR(C11/C16,1)</f>
        <v>1</v>
      </c>
      <c r="D17" s="79">
        <f t="shared" ref="D17:K17" si="7">IFERROR(D11/D16,1)</f>
        <v>1</v>
      </c>
      <c r="E17" s="79">
        <f t="shared" si="7"/>
        <v>1</v>
      </c>
      <c r="F17" s="79">
        <f t="shared" si="7"/>
        <v>1</v>
      </c>
      <c r="G17" s="79">
        <f t="shared" si="7"/>
        <v>1</v>
      </c>
      <c r="H17" s="79">
        <f t="shared" si="7"/>
        <v>1</v>
      </c>
      <c r="I17" s="79">
        <f t="shared" si="7"/>
        <v>1</v>
      </c>
      <c r="J17" s="79">
        <f t="shared" si="7"/>
        <v>1</v>
      </c>
      <c r="K17" s="79">
        <f t="shared" si="7"/>
        <v>1</v>
      </c>
    </row>
    <row r="18" spans="2:37" x14ac:dyDescent="0.3">
      <c r="B18" s="103"/>
      <c r="C18" s="92"/>
      <c r="AH18" s="101"/>
      <c r="AI18" s="101"/>
      <c r="AJ18" s="101"/>
      <c r="AK18" s="101"/>
    </row>
    <row r="19" spans="2:37" x14ac:dyDescent="0.3">
      <c r="B19" s="108" t="s">
        <v>298</v>
      </c>
      <c r="C19" s="106">
        <f t="shared" ref="C19:K19" si="8">C$10</f>
        <v>2023</v>
      </c>
      <c r="D19" s="106">
        <f t="shared" si="8"/>
        <v>2024</v>
      </c>
      <c r="E19" s="106">
        <f t="shared" si="8"/>
        <v>2025</v>
      </c>
      <c r="F19" s="106">
        <f t="shared" si="8"/>
        <v>2026</v>
      </c>
      <c r="G19" s="106">
        <f t="shared" si="8"/>
        <v>2027</v>
      </c>
      <c r="H19" s="106">
        <f t="shared" si="8"/>
        <v>2028</v>
      </c>
      <c r="I19" s="106">
        <f t="shared" si="8"/>
        <v>2029</v>
      </c>
      <c r="J19" s="106">
        <f t="shared" si="8"/>
        <v>2030</v>
      </c>
      <c r="K19" s="106">
        <f t="shared" si="8"/>
        <v>2031</v>
      </c>
      <c r="AG19" s="101"/>
      <c r="AH19" s="101"/>
      <c r="AI19" s="101"/>
      <c r="AJ19" s="101"/>
      <c r="AK19" s="101"/>
    </row>
    <row r="20" spans="2:37" x14ac:dyDescent="0.3">
      <c r="B20" s="105" t="s">
        <v>213</v>
      </c>
      <c r="C20" s="69">
        <f>SUM(Factures!M4:M8)</f>
        <v>0</v>
      </c>
      <c r="D20" s="69">
        <f>SUM(Factures!N4:N8)</f>
        <v>0</v>
      </c>
      <c r="E20" s="69">
        <f>SUM(Factures!O4:O8)</f>
        <v>0</v>
      </c>
      <c r="F20" s="69">
        <f>SUM(Factures!P4:P8)</f>
        <v>0</v>
      </c>
      <c r="G20" s="69">
        <f>SUM(Factures!Q4:Q8)</f>
        <v>0</v>
      </c>
      <c r="H20" s="69">
        <f>SUM(Factures!R4:R8)</f>
        <v>0</v>
      </c>
      <c r="I20" s="69">
        <f>SUM(Factures!S4:S8)</f>
        <v>0</v>
      </c>
      <c r="J20" s="69">
        <f>SUM(Factures!T4:T8)</f>
        <v>0</v>
      </c>
      <c r="K20" s="69">
        <f>SUM(Factures!U4:U8)</f>
        <v>0</v>
      </c>
      <c r="L20" s="55"/>
      <c r="AG20" s="101"/>
      <c r="AH20" s="101"/>
      <c r="AI20" s="101"/>
      <c r="AJ20" s="101"/>
      <c r="AK20" s="101"/>
    </row>
    <row r="21" spans="2:37" x14ac:dyDescent="0.3">
      <c r="B21" s="105" t="s">
        <v>214</v>
      </c>
      <c r="C21" s="69">
        <f>IFERROR(SUMPRODUCT(Usages!Y3:'Usages'!Y52,Usages!M3:'Usages'!M52),0)/1000</f>
        <v>0</v>
      </c>
      <c r="D21" s="69">
        <f>IFERROR(SUMPRODUCT(Usages!Z3:'Usages'!Z52,Usages!N3:'Usages'!N52),0)/1000</f>
        <v>0</v>
      </c>
      <c r="E21" s="69">
        <f>IFERROR(SUMPRODUCT(Usages!AA3:'Usages'!AA52,Usages!O3:'Usages'!O52),0)/1000</f>
        <v>0</v>
      </c>
      <c r="F21" s="69">
        <f>IFERROR(SUMPRODUCT(Usages!AB3:'Usages'!AB52,Usages!P3:'Usages'!P52),0)/1000</f>
        <v>0</v>
      </c>
      <c r="G21" s="69">
        <f>IFERROR(SUMPRODUCT(Usages!AC3:'Usages'!AC52,Usages!Q3:'Usages'!Q52),0)/1000</f>
        <v>0</v>
      </c>
      <c r="H21" s="69">
        <f>IFERROR(SUMPRODUCT(Usages!AD3:'Usages'!AD52,Usages!R3:'Usages'!R52),0)/1000</f>
        <v>0</v>
      </c>
      <c r="I21" s="69">
        <f>IFERROR(SUMPRODUCT(Usages!AE3:'Usages'!AE52,Usages!S3:'Usages'!S52),0)/1000</f>
        <v>0</v>
      </c>
      <c r="J21" s="69">
        <f>IFERROR(SUMPRODUCT(Usages!AF3:'Usages'!AF52,Usages!T3:'Usages'!T52),0)/1000</f>
        <v>0</v>
      </c>
      <c r="K21" s="69">
        <f>IFERROR(SUMPRODUCT(Usages!AG3:'Usages'!AG52,Usages!U3:'Usages'!U52),0)/1000</f>
        <v>0</v>
      </c>
      <c r="AG21" s="101"/>
      <c r="AH21" s="101"/>
      <c r="AI21" s="101"/>
      <c r="AJ21" s="101"/>
      <c r="AK21" s="101"/>
    </row>
    <row r="22" spans="2:37" x14ac:dyDescent="0.3">
      <c r="B22" s="105" t="s">
        <v>215</v>
      </c>
      <c r="C22" s="79">
        <f>IFERROR(C20/C21,1)</f>
        <v>1</v>
      </c>
      <c r="D22" s="79">
        <f t="shared" ref="D22:K22" si="9">IFERROR(D20/D21,1)</f>
        <v>1</v>
      </c>
      <c r="E22" s="79">
        <f t="shared" si="9"/>
        <v>1</v>
      </c>
      <c r="F22" s="79">
        <f t="shared" si="9"/>
        <v>1</v>
      </c>
      <c r="G22" s="79">
        <f t="shared" si="9"/>
        <v>1</v>
      </c>
      <c r="H22" s="79">
        <f t="shared" si="9"/>
        <v>1</v>
      </c>
      <c r="I22" s="79">
        <f t="shared" si="9"/>
        <v>1</v>
      </c>
      <c r="J22" s="79">
        <f t="shared" si="9"/>
        <v>1</v>
      </c>
      <c r="K22" s="79">
        <f t="shared" si="9"/>
        <v>1</v>
      </c>
      <c r="AG22" s="101"/>
      <c r="AH22" s="101"/>
      <c r="AI22" s="101"/>
      <c r="AJ22" s="101"/>
      <c r="AK22" s="101"/>
    </row>
    <row r="23" spans="2:37" x14ac:dyDescent="0.3">
      <c r="B23" s="105" t="s">
        <v>47</v>
      </c>
      <c r="C23" s="187">
        <f>Factures!M12</f>
        <v>0</v>
      </c>
      <c r="D23" s="187">
        <f>Factures!N12</f>
        <v>0</v>
      </c>
      <c r="E23" s="187">
        <f>Factures!O12</f>
        <v>0</v>
      </c>
      <c r="F23" s="187">
        <f>Factures!P12</f>
        <v>0</v>
      </c>
      <c r="G23" s="187">
        <f>Factures!Q12</f>
        <v>0</v>
      </c>
      <c r="H23" s="187">
        <f>Factures!R12</f>
        <v>0</v>
      </c>
      <c r="I23" s="187">
        <f>Factures!S12</f>
        <v>0</v>
      </c>
      <c r="J23" s="187">
        <f>Factures!T12</f>
        <v>0</v>
      </c>
      <c r="K23" s="187">
        <f>Factures!U12</f>
        <v>0</v>
      </c>
      <c r="AG23" s="101"/>
      <c r="AH23" s="101"/>
      <c r="AI23" s="101"/>
      <c r="AJ23" s="101"/>
      <c r="AK23" s="101"/>
    </row>
    <row r="24" spans="2:37" x14ac:dyDescent="0.3">
      <c r="B24" s="105" t="s">
        <v>216</v>
      </c>
      <c r="C24" s="69">
        <f t="shared" ref="C24:K24" si="10">C21+C23</f>
        <v>0</v>
      </c>
      <c r="D24" s="69">
        <f t="shared" si="10"/>
        <v>0</v>
      </c>
      <c r="E24" s="69">
        <f t="shared" si="10"/>
        <v>0</v>
      </c>
      <c r="F24" s="69">
        <f t="shared" si="10"/>
        <v>0</v>
      </c>
      <c r="G24" s="69">
        <f t="shared" si="10"/>
        <v>0</v>
      </c>
      <c r="H24" s="69">
        <f t="shared" si="10"/>
        <v>0</v>
      </c>
      <c r="I24" s="69">
        <f t="shared" si="10"/>
        <v>0</v>
      </c>
      <c r="J24" s="69">
        <f t="shared" si="10"/>
        <v>0</v>
      </c>
      <c r="K24" s="69">
        <f t="shared" si="10"/>
        <v>0</v>
      </c>
      <c r="AG24" s="101"/>
      <c r="AH24" s="101"/>
      <c r="AI24" s="101"/>
      <c r="AJ24" s="101"/>
      <c r="AK24" s="101"/>
    </row>
    <row r="25" spans="2:37" x14ac:dyDescent="0.3">
      <c r="B25" s="105" t="s">
        <v>217</v>
      </c>
      <c r="C25" s="79">
        <f>IFERROR(C20/C24,1)</f>
        <v>1</v>
      </c>
      <c r="D25" s="79">
        <f t="shared" ref="D25:K25" si="11">IFERROR(D20/D24,1)</f>
        <v>1</v>
      </c>
      <c r="E25" s="79">
        <f t="shared" si="11"/>
        <v>1</v>
      </c>
      <c r="F25" s="79">
        <f t="shared" si="11"/>
        <v>1</v>
      </c>
      <c r="G25" s="79">
        <f t="shared" si="11"/>
        <v>1</v>
      </c>
      <c r="H25" s="79">
        <f t="shared" si="11"/>
        <v>1</v>
      </c>
      <c r="I25" s="79">
        <f t="shared" si="11"/>
        <v>1</v>
      </c>
      <c r="J25" s="79">
        <f t="shared" si="11"/>
        <v>1</v>
      </c>
      <c r="K25" s="79">
        <f t="shared" si="11"/>
        <v>1</v>
      </c>
      <c r="AG25" s="101"/>
      <c r="AH25" s="101"/>
      <c r="AI25" s="101"/>
      <c r="AJ25" s="101"/>
      <c r="AK25" s="101"/>
    </row>
    <row r="26" spans="2:37" x14ac:dyDescent="0.3">
      <c r="B26" s="103"/>
      <c r="C26" s="92"/>
      <c r="AG26" s="101"/>
      <c r="AH26" s="101"/>
      <c r="AI26" s="101"/>
      <c r="AJ26" s="101"/>
      <c r="AK26" s="101"/>
    </row>
    <row r="27" spans="2:37" x14ac:dyDescent="0.3">
      <c r="B27" s="120" t="s">
        <v>299</v>
      </c>
      <c r="C27" s="193">
        <f t="shared" ref="C27:K27" si="12">C$10</f>
        <v>2023</v>
      </c>
      <c r="D27" s="193">
        <f t="shared" si="12"/>
        <v>2024</v>
      </c>
      <c r="E27" s="193">
        <f t="shared" si="12"/>
        <v>2025</v>
      </c>
      <c r="F27" s="193">
        <f t="shared" si="12"/>
        <v>2026</v>
      </c>
      <c r="G27" s="193">
        <f t="shared" si="12"/>
        <v>2027</v>
      </c>
      <c r="H27" s="193">
        <f t="shared" si="12"/>
        <v>2028</v>
      </c>
      <c r="I27" s="193">
        <f t="shared" si="12"/>
        <v>2029</v>
      </c>
      <c r="J27" s="193">
        <f t="shared" si="12"/>
        <v>2030</v>
      </c>
      <c r="K27" s="193">
        <f t="shared" si="12"/>
        <v>2031</v>
      </c>
      <c r="AG27" s="101"/>
      <c r="AH27" s="101"/>
      <c r="AI27" s="101"/>
      <c r="AJ27" s="101"/>
      <c r="AK27" s="101"/>
    </row>
    <row r="28" spans="2:37" x14ac:dyDescent="0.3">
      <c r="B28" s="119" t="s">
        <v>301</v>
      </c>
      <c r="C28" s="192">
        <f>Factures!C16</f>
        <v>0</v>
      </c>
      <c r="D28" s="192">
        <f t="shared" ref="D28:K31" si="13">C28</f>
        <v>0</v>
      </c>
      <c r="E28" s="192">
        <f t="shared" si="13"/>
        <v>0</v>
      </c>
      <c r="F28" s="192">
        <f t="shared" si="13"/>
        <v>0</v>
      </c>
      <c r="G28" s="192">
        <f t="shared" si="13"/>
        <v>0</v>
      </c>
      <c r="H28" s="192">
        <f t="shared" si="13"/>
        <v>0</v>
      </c>
      <c r="I28" s="192">
        <f t="shared" si="13"/>
        <v>0</v>
      </c>
      <c r="J28" s="192">
        <f t="shared" si="13"/>
        <v>0</v>
      </c>
      <c r="K28" s="192">
        <f t="shared" si="13"/>
        <v>0</v>
      </c>
      <c r="AG28" s="101"/>
      <c r="AH28" s="101"/>
      <c r="AI28" s="101"/>
      <c r="AJ28" s="101"/>
      <c r="AK28" s="101"/>
    </row>
    <row r="29" spans="2:37" ht="27" x14ac:dyDescent="0.3">
      <c r="B29" s="119" t="s">
        <v>307</v>
      </c>
      <c r="C29" s="191">
        <f>Factures!C18</f>
        <v>0</v>
      </c>
      <c r="D29" s="191">
        <f t="shared" si="13"/>
        <v>0</v>
      </c>
      <c r="E29" s="191">
        <f t="shared" si="13"/>
        <v>0</v>
      </c>
      <c r="F29" s="191">
        <f t="shared" si="13"/>
        <v>0</v>
      </c>
      <c r="G29" s="191">
        <f t="shared" si="13"/>
        <v>0</v>
      </c>
      <c r="H29" s="191">
        <f t="shared" si="13"/>
        <v>0</v>
      </c>
      <c r="I29" s="191">
        <f t="shared" si="13"/>
        <v>0</v>
      </c>
      <c r="J29" s="191">
        <f t="shared" si="13"/>
        <v>0</v>
      </c>
      <c r="K29" s="191">
        <f t="shared" si="13"/>
        <v>0</v>
      </c>
      <c r="AG29" s="101"/>
      <c r="AH29" s="101"/>
      <c r="AI29" s="101"/>
      <c r="AJ29" s="101"/>
      <c r="AK29" s="101"/>
    </row>
    <row r="30" spans="2:37" ht="27" x14ac:dyDescent="0.3">
      <c r="B30" s="119" t="s">
        <v>309</v>
      </c>
      <c r="C30" s="191">
        <f>Factures!C20</f>
        <v>0</v>
      </c>
      <c r="D30" s="191">
        <f t="shared" si="13"/>
        <v>0</v>
      </c>
      <c r="E30" s="191">
        <f t="shared" si="13"/>
        <v>0</v>
      </c>
      <c r="F30" s="191">
        <f t="shared" si="13"/>
        <v>0</v>
      </c>
      <c r="G30" s="191">
        <f t="shared" si="13"/>
        <v>0</v>
      </c>
      <c r="H30" s="191">
        <f t="shared" si="13"/>
        <v>0</v>
      </c>
      <c r="I30" s="191">
        <f t="shared" si="13"/>
        <v>0</v>
      </c>
      <c r="J30" s="191">
        <f t="shared" si="13"/>
        <v>0</v>
      </c>
      <c r="K30" s="191">
        <f t="shared" si="13"/>
        <v>0</v>
      </c>
      <c r="AG30" s="101"/>
      <c r="AH30" s="101"/>
      <c r="AI30" s="101"/>
      <c r="AJ30" s="101"/>
      <c r="AK30" s="101"/>
    </row>
    <row r="31" spans="2:37" x14ac:dyDescent="0.3">
      <c r="B31" s="119" t="s">
        <v>306</v>
      </c>
      <c r="C31" s="195">
        <f>Factures!C22</f>
        <v>0</v>
      </c>
      <c r="D31" s="195">
        <f t="shared" si="13"/>
        <v>0</v>
      </c>
      <c r="E31" s="195">
        <f t="shared" si="13"/>
        <v>0</v>
      </c>
      <c r="F31" s="195">
        <f t="shared" si="13"/>
        <v>0</v>
      </c>
      <c r="G31" s="195">
        <f t="shared" si="13"/>
        <v>0</v>
      </c>
      <c r="H31" s="195">
        <f t="shared" si="13"/>
        <v>0</v>
      </c>
      <c r="I31" s="195">
        <f t="shared" si="13"/>
        <v>0</v>
      </c>
      <c r="J31" s="195">
        <f t="shared" si="13"/>
        <v>0</v>
      </c>
      <c r="K31" s="195">
        <f t="shared" si="13"/>
        <v>0</v>
      </c>
      <c r="AG31" s="101"/>
      <c r="AH31" s="101"/>
      <c r="AI31" s="101"/>
      <c r="AJ31" s="101"/>
      <c r="AK31" s="101"/>
    </row>
    <row r="32" spans="2:37" x14ac:dyDescent="0.3">
      <c r="AG32" s="101"/>
      <c r="AH32" s="101"/>
      <c r="AI32" s="101"/>
      <c r="AJ32" s="101"/>
      <c r="AK32" s="101"/>
    </row>
    <row r="33" spans="2:37" ht="26.4" x14ac:dyDescent="0.3">
      <c r="B33" s="120" t="s">
        <v>300</v>
      </c>
      <c r="C33" s="193">
        <f t="shared" ref="C33:K33" si="14">C$10</f>
        <v>2023</v>
      </c>
      <c r="D33" s="193">
        <f t="shared" si="14"/>
        <v>2024</v>
      </c>
      <c r="E33" s="193">
        <f t="shared" si="14"/>
        <v>2025</v>
      </c>
      <c r="F33" s="193">
        <f t="shared" si="14"/>
        <v>2026</v>
      </c>
      <c r="G33" s="193">
        <f t="shared" si="14"/>
        <v>2027</v>
      </c>
      <c r="H33" s="193">
        <f t="shared" si="14"/>
        <v>2028</v>
      </c>
      <c r="I33" s="193">
        <f t="shared" si="14"/>
        <v>2029</v>
      </c>
      <c r="J33" s="193">
        <f t="shared" si="14"/>
        <v>2030</v>
      </c>
      <c r="K33" s="193">
        <f t="shared" si="14"/>
        <v>2031</v>
      </c>
      <c r="AG33" s="101"/>
      <c r="AH33" s="101"/>
      <c r="AI33" s="101"/>
      <c r="AJ33" s="101"/>
      <c r="AK33" s="101"/>
    </row>
    <row r="34" spans="2:37" x14ac:dyDescent="0.3">
      <c r="B34" s="119" t="s">
        <v>302</v>
      </c>
      <c r="C34" s="195">
        <f>Factures!D16</f>
        <v>0</v>
      </c>
      <c r="D34" s="195">
        <f t="shared" ref="D34:K37" si="15">C34</f>
        <v>0</v>
      </c>
      <c r="E34" s="195">
        <f t="shared" si="15"/>
        <v>0</v>
      </c>
      <c r="F34" s="195">
        <f t="shared" si="15"/>
        <v>0</v>
      </c>
      <c r="G34" s="195">
        <f t="shared" si="15"/>
        <v>0</v>
      </c>
      <c r="H34" s="195">
        <f t="shared" si="15"/>
        <v>0</v>
      </c>
      <c r="I34" s="195">
        <f t="shared" si="15"/>
        <v>0</v>
      </c>
      <c r="J34" s="195">
        <f t="shared" si="15"/>
        <v>0</v>
      </c>
      <c r="K34" s="195">
        <f t="shared" si="15"/>
        <v>0</v>
      </c>
      <c r="AG34" s="101"/>
      <c r="AH34" s="101"/>
      <c r="AI34" s="101"/>
      <c r="AJ34" s="101"/>
      <c r="AK34" s="101"/>
    </row>
    <row r="35" spans="2:37" ht="27" x14ac:dyDescent="0.3">
      <c r="B35" s="119" t="s">
        <v>303</v>
      </c>
      <c r="C35" s="191">
        <f>Factures!D18</f>
        <v>0</v>
      </c>
      <c r="D35" s="191">
        <f t="shared" si="15"/>
        <v>0</v>
      </c>
      <c r="E35" s="191">
        <f t="shared" si="15"/>
        <v>0</v>
      </c>
      <c r="F35" s="191">
        <f t="shared" si="15"/>
        <v>0</v>
      </c>
      <c r="G35" s="191">
        <f t="shared" si="15"/>
        <v>0</v>
      </c>
      <c r="H35" s="191">
        <f t="shared" si="15"/>
        <v>0</v>
      </c>
      <c r="I35" s="191">
        <f t="shared" si="15"/>
        <v>0</v>
      </c>
      <c r="J35" s="191">
        <f t="shared" si="15"/>
        <v>0</v>
      </c>
      <c r="K35" s="191">
        <f t="shared" si="15"/>
        <v>0</v>
      </c>
      <c r="AG35" s="101"/>
      <c r="AH35" s="101"/>
      <c r="AI35" s="101"/>
      <c r="AJ35" s="101"/>
      <c r="AK35" s="101"/>
    </row>
    <row r="36" spans="2:37" ht="27" x14ac:dyDescent="0.3">
      <c r="B36" s="119" t="s">
        <v>304</v>
      </c>
      <c r="C36" s="191">
        <f>Factures!D20</f>
        <v>0</v>
      </c>
      <c r="D36" s="191">
        <f t="shared" si="15"/>
        <v>0</v>
      </c>
      <c r="E36" s="191">
        <f t="shared" si="15"/>
        <v>0</v>
      </c>
      <c r="F36" s="191">
        <f t="shared" si="15"/>
        <v>0</v>
      </c>
      <c r="G36" s="191">
        <f t="shared" si="15"/>
        <v>0</v>
      </c>
      <c r="H36" s="191">
        <f t="shared" si="15"/>
        <v>0</v>
      </c>
      <c r="I36" s="191">
        <f t="shared" si="15"/>
        <v>0</v>
      </c>
      <c r="J36" s="191">
        <f t="shared" si="15"/>
        <v>0</v>
      </c>
      <c r="K36" s="191">
        <f t="shared" si="15"/>
        <v>0</v>
      </c>
      <c r="AG36" s="101"/>
      <c r="AH36" s="101"/>
      <c r="AI36" s="101"/>
      <c r="AJ36" s="101"/>
      <c r="AK36" s="101"/>
    </row>
    <row r="37" spans="2:37" x14ac:dyDescent="0.3">
      <c r="B37" s="119" t="s">
        <v>305</v>
      </c>
      <c r="C37" s="192">
        <f>Factures!D22</f>
        <v>0</v>
      </c>
      <c r="D37" s="192">
        <f t="shared" si="15"/>
        <v>0</v>
      </c>
      <c r="E37" s="192">
        <f t="shared" si="15"/>
        <v>0</v>
      </c>
      <c r="F37" s="192">
        <f t="shared" si="15"/>
        <v>0</v>
      </c>
      <c r="G37" s="192">
        <f t="shared" si="15"/>
        <v>0</v>
      </c>
      <c r="H37" s="192">
        <f t="shared" si="15"/>
        <v>0</v>
      </c>
      <c r="I37" s="192">
        <f t="shared" si="15"/>
        <v>0</v>
      </c>
      <c r="J37" s="192">
        <f t="shared" si="15"/>
        <v>0</v>
      </c>
      <c r="K37" s="192">
        <f t="shared" si="15"/>
        <v>0</v>
      </c>
      <c r="AG37" s="101"/>
      <c r="AH37" s="101"/>
      <c r="AI37" s="101"/>
      <c r="AJ37" s="101"/>
      <c r="AK37" s="101"/>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8C366-0FD9-4027-B327-774A6B7254EF}">
  <dimension ref="B1:AM65"/>
  <sheetViews>
    <sheetView workbookViewId="0">
      <selection activeCell="AN20" sqref="AN20"/>
    </sheetView>
  </sheetViews>
  <sheetFormatPr baseColWidth="10" defaultRowHeight="14.4" x14ac:dyDescent="0.3"/>
  <cols>
    <col min="2" max="2" width="3.5546875" bestFit="1" customWidth="1"/>
    <col min="3" max="3" width="25.6640625" bestFit="1" customWidth="1"/>
    <col min="4" max="12" width="6.44140625" bestFit="1" customWidth="1"/>
    <col min="13" max="13" width="4.44140625" customWidth="1"/>
    <col min="14" max="22" width="4.44140625" bestFit="1" customWidth="1"/>
    <col min="23" max="23" width="1.88671875" customWidth="1"/>
    <col min="24" max="32" width="4.44140625" bestFit="1" customWidth="1"/>
    <col min="33" max="33" width="3.33203125" customWidth="1"/>
    <col min="34" max="34" width="10.33203125" bestFit="1" customWidth="1"/>
    <col min="35" max="35" width="10.88671875" customWidth="1"/>
    <col min="36" max="36" width="9.44140625" bestFit="1" customWidth="1"/>
    <col min="37" max="37" width="10.5546875" bestFit="1" customWidth="1"/>
    <col min="38" max="38" width="6.109375" bestFit="1" customWidth="1"/>
  </cols>
  <sheetData>
    <row r="1" spans="2:39" x14ac:dyDescent="0.3">
      <c r="B1" s="59"/>
      <c r="C1" s="92"/>
      <c r="AH1" s="101"/>
      <c r="AI1" s="101"/>
      <c r="AJ1" s="101"/>
      <c r="AK1" s="101"/>
      <c r="AL1" s="101"/>
    </row>
    <row r="2" spans="2:39" ht="28.2" x14ac:dyDescent="0.3">
      <c r="B2" s="59"/>
      <c r="C2" s="147" t="s">
        <v>290</v>
      </c>
      <c r="D2" s="113">
        <f>Factures!C3</f>
        <v>2023</v>
      </c>
      <c r="E2" s="113">
        <f>Factures!D3</f>
        <v>2024</v>
      </c>
      <c r="F2" s="113">
        <f>Factures!E3</f>
        <v>2025</v>
      </c>
      <c r="G2" s="113">
        <f>Factures!F3</f>
        <v>2026</v>
      </c>
      <c r="H2" s="113">
        <f>Factures!G3</f>
        <v>2027</v>
      </c>
      <c r="I2" s="113">
        <f>Factures!H3</f>
        <v>2028</v>
      </c>
      <c r="J2" s="113">
        <f>Factures!I3</f>
        <v>2029</v>
      </c>
      <c r="K2" s="113">
        <f>Factures!J3</f>
        <v>2030</v>
      </c>
      <c r="L2" s="113">
        <f>Factures!K3</f>
        <v>2031</v>
      </c>
      <c r="AH2" s="101"/>
      <c r="AI2" s="101"/>
      <c r="AJ2" s="101"/>
      <c r="AK2" s="101"/>
      <c r="AL2" s="101"/>
    </row>
    <row r="3" spans="2:39" x14ac:dyDescent="0.3">
      <c r="B3" s="59"/>
      <c r="C3" s="137" t="s">
        <v>220</v>
      </c>
      <c r="D3" s="168"/>
      <c r="E3" s="69">
        <f>SUMPRODUCT(AA!$M$5:$M$24,AA!AC5:AC24)</f>
        <v>0</v>
      </c>
      <c r="F3" s="69">
        <f>SUMPRODUCT(AA!$M$5:$M$24,AA!AD5:AD24)</f>
        <v>0</v>
      </c>
      <c r="G3" s="69">
        <f>SUMPRODUCT(AA!$M$5:$M$24,AA!AE5:AE24)</f>
        <v>0</v>
      </c>
      <c r="H3" s="69">
        <f>SUMPRODUCT(AA!$M$5:$M$24,AA!AF5:AF24)</f>
        <v>0</v>
      </c>
      <c r="I3" s="69">
        <f>SUMPRODUCT(AA!$M$5:$M$24,AA!AG5:AG24)</f>
        <v>0</v>
      </c>
      <c r="J3" s="69">
        <f>SUMPRODUCT(AA!$M$5:$M$24,AA!AH5:AH24)</f>
        <v>0</v>
      </c>
      <c r="K3" s="69">
        <f>SUMPRODUCT(AA!$M$5:$M$24,AA!AI5:AI24)</f>
        <v>0</v>
      </c>
      <c r="L3" s="69">
        <f>SUMPRODUCT(AA!$M$5:$M$24,AA!AJ5:AJ24)</f>
        <v>0</v>
      </c>
      <c r="AH3" s="101"/>
      <c r="AI3" s="101"/>
      <c r="AJ3" s="101"/>
      <c r="AK3" s="101"/>
      <c r="AL3" s="101"/>
    </row>
    <row r="4" spans="2:39" x14ac:dyDescent="0.3">
      <c r="B4" s="59"/>
      <c r="C4" s="137" t="s">
        <v>221</v>
      </c>
      <c r="D4" s="168"/>
      <c r="E4" s="69">
        <f>SUMPRODUCT(AA!$R$5:$R$24,AA!AC5:AC24)</f>
        <v>0</v>
      </c>
      <c r="F4" s="69">
        <f>SUMPRODUCT(AA!$R$5:$R$24,AA!AD5:AD24)</f>
        <v>0</v>
      </c>
      <c r="G4" s="69">
        <f>SUMPRODUCT(AA!$R$5:$R$24,AA!AE5:AE24)</f>
        <v>0</v>
      </c>
      <c r="H4" s="69">
        <f>SUMPRODUCT(AA!$R$5:$R$24,AA!AF5:AF24)</f>
        <v>0</v>
      </c>
      <c r="I4" s="69">
        <f>SUMPRODUCT(AA!$R$5:$R$24,AA!AG5:AG24)</f>
        <v>0</v>
      </c>
      <c r="J4" s="69">
        <f>SUMPRODUCT(AA!$R$5:$R$24,AA!AH5:AH24)</f>
        <v>0</v>
      </c>
      <c r="K4" s="69">
        <f>SUMPRODUCT(AA!$R$5:$R$24,AA!AI5:AI24)</f>
        <v>0</v>
      </c>
      <c r="L4" s="69">
        <f>SUMPRODUCT(AA!$R$5:$R$24,AA!AJ5:AJ24)</f>
        <v>0</v>
      </c>
      <c r="AH4" s="101"/>
      <c r="AI4" s="101"/>
      <c r="AJ4" s="101"/>
      <c r="AK4" s="101"/>
      <c r="AL4" s="101"/>
    </row>
    <row r="5" spans="2:39" x14ac:dyDescent="0.3">
      <c r="B5" s="59"/>
      <c r="C5" s="137" t="s">
        <v>222</v>
      </c>
      <c r="D5" s="168"/>
      <c r="E5" s="69">
        <f>SUMPRODUCT(AA!$L$5:$L$24,AA!AC5:AC24)</f>
        <v>0</v>
      </c>
      <c r="F5" s="69">
        <f>SUMPRODUCT(AA!$L$5:$L$24,AA!AD5:AD24)</f>
        <v>0</v>
      </c>
      <c r="G5" s="69">
        <f>SUMPRODUCT(AA!$L$5:$L$24,AA!AE5:AE24)</f>
        <v>0</v>
      </c>
      <c r="H5" s="69">
        <f>SUMPRODUCT(AA!$L$5:$L$24,AA!AF5:AF24)</f>
        <v>0</v>
      </c>
      <c r="I5" s="69">
        <f>SUMPRODUCT(AA!$L$5:$L$24,AA!AG5:AG24)</f>
        <v>0</v>
      </c>
      <c r="J5" s="69">
        <f>SUMPRODUCT(AA!$L$5:$L$24,AA!AH5:AH24)</f>
        <v>0</v>
      </c>
      <c r="K5" s="69">
        <f>SUMPRODUCT(AA!$L$5:$L$24,AA!AI5:AI24)</f>
        <v>0</v>
      </c>
      <c r="L5" s="69">
        <f>SUMPRODUCT(AA!$L$5:$L$24,AA!AJ5:AJ24)</f>
        <v>0</v>
      </c>
      <c r="AH5" s="101"/>
      <c r="AI5" s="101"/>
      <c r="AJ5" s="101"/>
      <c r="AK5" s="101"/>
      <c r="AL5" s="101"/>
    </row>
    <row r="6" spans="2:39" x14ac:dyDescent="0.3">
      <c r="B6" s="59"/>
      <c r="C6" s="171" t="s">
        <v>295</v>
      </c>
      <c r="D6" s="168"/>
      <c r="E6" s="172">
        <f>SUMPRODUCT(AA!$W$5:$W$24,AA!AC5:AC24)</f>
        <v>0</v>
      </c>
      <c r="F6" s="172">
        <f>SUMPRODUCT(AA!$W$5:$W$24,AA!AD5:AD24)</f>
        <v>0</v>
      </c>
      <c r="G6" s="172">
        <f>SUMPRODUCT(AA!$W$5:$W$24,AA!AE5:AE24)</f>
        <v>0</v>
      </c>
      <c r="H6" s="172">
        <f>SUMPRODUCT(AA!$W$5:$W$24,AA!AF5:AF24)</f>
        <v>0</v>
      </c>
      <c r="I6" s="172">
        <f>SUMPRODUCT(AA!$W$5:$W$24,AA!AG5:AG24)</f>
        <v>0</v>
      </c>
      <c r="J6" s="172">
        <f>SUMPRODUCT(AA!$W$5:$W$24,AA!AH5:AH24)</f>
        <v>0</v>
      </c>
      <c r="K6" s="172">
        <f>SUMPRODUCT(AA!$W$5:$W$24,AA!AI5:AI24)</f>
        <v>0</v>
      </c>
      <c r="L6" s="172">
        <f>SUMPRODUCT(AA!$W$5:$W$24,AA!AJ5:AJ24)</f>
        <v>0</v>
      </c>
      <c r="AH6" s="101"/>
      <c r="AI6" s="101"/>
      <c r="AJ6" s="101"/>
      <c r="AK6" s="101"/>
      <c r="AL6" s="101"/>
    </row>
    <row r="7" spans="2:39" x14ac:dyDescent="0.3">
      <c r="B7" s="59"/>
      <c r="C7" s="137" t="s">
        <v>223</v>
      </c>
      <c r="D7" s="112">
        <f>IFERROR((Résultats_Indices!$C$12-D3)/Résultats_Indices!$C$12,1)</f>
        <v>1</v>
      </c>
      <c r="E7" s="112">
        <f>IFERROR((Résultats_Indices!$C$12-E3)/Résultats_Indices!$C$12,1)</f>
        <v>1</v>
      </c>
      <c r="F7" s="112">
        <f>IFERROR((Résultats_Indices!$C$12-F3)/Résultats_Indices!$C$12,1)</f>
        <v>1</v>
      </c>
      <c r="G7" s="112">
        <f>IFERROR((Résultats_Indices!$C$12-G3)/Résultats_Indices!$C$12,1)</f>
        <v>1</v>
      </c>
      <c r="H7" s="112">
        <f>IFERROR((Résultats_Indices!$C$12-H3)/Résultats_Indices!$C$12,1)</f>
        <v>1</v>
      </c>
      <c r="I7" s="112">
        <f>IFERROR((Résultats_Indices!$C$12-I3)/Résultats_Indices!$C$12,1)</f>
        <v>1</v>
      </c>
      <c r="J7" s="112">
        <f>IFERROR((Résultats_Indices!$C$12-J3)/Résultats_Indices!$C$12,1)</f>
        <v>1</v>
      </c>
      <c r="K7" s="112">
        <f>IFERROR((Résultats_Indices!$C$12-K3)/Résultats_Indices!$C$12,1)</f>
        <v>1</v>
      </c>
      <c r="L7" s="112">
        <f>IFERROR((Résultats_Indices!$C$12-L3)/Résultats_Indices!$C$12,1)</f>
        <v>1</v>
      </c>
      <c r="AH7" s="101"/>
      <c r="AI7" s="101"/>
      <c r="AJ7" s="101"/>
      <c r="AK7" s="101"/>
      <c r="AL7" s="101"/>
    </row>
    <row r="8" spans="2:39" x14ac:dyDescent="0.3">
      <c r="B8" s="59"/>
      <c r="C8" s="137" t="s">
        <v>224</v>
      </c>
      <c r="D8" s="112">
        <f>IFERROR(D3/Résultats_Indices!$D$12,0)</f>
        <v>0</v>
      </c>
      <c r="E8" s="112">
        <f>IFERROR(E3/Résultats_Indices!$D$12,0)</f>
        <v>0</v>
      </c>
      <c r="F8" s="112">
        <f>IFERROR(F3/Résultats_Indices!$D$12,0)</f>
        <v>0</v>
      </c>
      <c r="G8" s="112">
        <f>IFERROR(G3/Résultats_Indices!$D$12,0)</f>
        <v>0</v>
      </c>
      <c r="H8" s="112">
        <f>IFERROR(H3/Résultats_Indices!$D$12,0)</f>
        <v>0</v>
      </c>
      <c r="I8" s="112">
        <f>IFERROR(I3/Résultats_Indices!$D$12,0)</f>
        <v>0</v>
      </c>
      <c r="J8" s="112">
        <f>IFERROR(J3/Résultats_Indices!$D$12,0)</f>
        <v>0</v>
      </c>
      <c r="K8" s="112">
        <f>IFERROR(K3/Résultats_Indices!$D$12,0)</f>
        <v>0</v>
      </c>
      <c r="L8" s="112">
        <f>IFERROR(L3/Résultats_Indices!$D$12,0)</f>
        <v>0</v>
      </c>
      <c r="AH8" s="101"/>
      <c r="AI8" s="101"/>
      <c r="AJ8" s="101"/>
      <c r="AK8" s="101"/>
      <c r="AL8" s="101"/>
    </row>
    <row r="9" spans="2:39" x14ac:dyDescent="0.3">
      <c r="B9" s="59"/>
      <c r="C9" s="137" t="s">
        <v>225</v>
      </c>
      <c r="D9" s="139" t="str">
        <f>IFERROR((Résultats_Indices!$C$20-D4)/(Résultats_Indices!$C$11-D3)*1000,"")</f>
        <v/>
      </c>
      <c r="E9" s="139" t="str">
        <f>IFERROR((Résultats_Indices!$C$20-E4)/(Résultats_Indices!$C$11-E3)*1000,"")</f>
        <v/>
      </c>
      <c r="F9" s="139" t="str">
        <f>IFERROR((Résultats_Indices!$C$20-F4)/(Résultats_Indices!$C$11-F3)*1000,"")</f>
        <v/>
      </c>
      <c r="G9" s="139" t="str">
        <f>IFERROR((Résultats_Indices!$C$20-G4)/(Résultats_Indices!$C$11-G3)*1000,"")</f>
        <v/>
      </c>
      <c r="H9" s="139" t="str">
        <f>IFERROR((Résultats_Indices!$C$20-H4)/(Résultats_Indices!$C$11-H3)*1000,"")</f>
        <v/>
      </c>
      <c r="I9" s="139" t="str">
        <f>IFERROR((Résultats_Indices!$C$20-I4)/(Résultats_Indices!$C$11-I3)*1000,"")</f>
        <v/>
      </c>
      <c r="J9" s="139" t="str">
        <f>IFERROR((Résultats_Indices!$C$20-J4)/(Résultats_Indices!$C$11-J3)*1000,"")</f>
        <v/>
      </c>
      <c r="K9" s="139" t="str">
        <f>IFERROR((Résultats_Indices!$C$20-K4)/(Résultats_Indices!$C$11-K3)*1000,"")</f>
        <v/>
      </c>
      <c r="L9" s="139" t="str">
        <f>IFERROR((Résultats_Indices!$C$20-L4)/(Résultats_Indices!$C$11-L3)*1000,"")</f>
        <v/>
      </c>
      <c r="AH9" s="101"/>
      <c r="AI9" s="101"/>
      <c r="AJ9" s="101"/>
      <c r="AK9" s="101"/>
      <c r="AL9" s="101"/>
    </row>
    <row r="10" spans="2:39" x14ac:dyDescent="0.3">
      <c r="B10" s="59"/>
      <c r="C10" s="137" t="s">
        <v>226</v>
      </c>
      <c r="D10" s="138">
        <f>IFERROR((Factures!$C$10+D5)/Résultats_Indices!$C$11,0)</f>
        <v>0</v>
      </c>
      <c r="E10" s="138">
        <f>IFERROR((Factures!$C$10+E5)/Résultats_Indices!$C$11,0)</f>
        <v>0</v>
      </c>
      <c r="F10" s="138">
        <f>IFERROR((Factures!$C$10+F5)/Résultats_Indices!$C$11,0)</f>
        <v>0</v>
      </c>
      <c r="G10" s="138">
        <f>IFERROR((Factures!$C$10+G5)/Résultats_Indices!$C$11,0)</f>
        <v>0</v>
      </c>
      <c r="H10" s="138">
        <f>IFERROR((Factures!$C$10+H5)/Résultats_Indices!$C$11,0)</f>
        <v>0</v>
      </c>
      <c r="I10" s="138">
        <f>IFERROR((Factures!$C$10+I5)/Résultats_Indices!$C$11,0)</f>
        <v>0</v>
      </c>
      <c r="J10" s="138">
        <f>IFERROR((Factures!$C$10+J5)/Résultats_Indices!$C$11,0)</f>
        <v>0</v>
      </c>
      <c r="K10" s="138">
        <f>IFERROR((Factures!$C$10+K5)/Résultats_Indices!$C$11,0)</f>
        <v>0</v>
      </c>
      <c r="L10" s="138">
        <f>IFERROR((Factures!$C$10+L5)/Résultats_Indices!$C$11,0)</f>
        <v>0</v>
      </c>
      <c r="AH10" s="101"/>
      <c r="AI10" s="101"/>
      <c r="AJ10" s="101"/>
      <c r="AK10" s="101"/>
      <c r="AL10" s="101"/>
    </row>
    <row r="11" spans="2:39" x14ac:dyDescent="0.3">
      <c r="B11" s="59"/>
      <c r="C11" s="92"/>
      <c r="AH11" s="101"/>
      <c r="AI11" s="101"/>
      <c r="AJ11" s="101"/>
      <c r="AK11" s="101"/>
      <c r="AL11" s="101"/>
    </row>
    <row r="12" spans="2:39" ht="41.4" x14ac:dyDescent="0.3">
      <c r="B12" s="75"/>
      <c r="C12" s="75"/>
      <c r="D12" s="225" t="s">
        <v>209</v>
      </c>
      <c r="E12" s="225"/>
      <c r="F12" s="225"/>
      <c r="G12" s="225"/>
      <c r="H12" s="225"/>
      <c r="I12" s="225"/>
      <c r="J12" s="225"/>
      <c r="K12" s="225"/>
      <c r="L12" s="225"/>
      <c r="M12" s="61"/>
      <c r="N12" s="226" t="s">
        <v>280</v>
      </c>
      <c r="O12" s="226"/>
      <c r="P12" s="226"/>
      <c r="Q12" s="226"/>
      <c r="R12" s="226"/>
      <c r="S12" s="226"/>
      <c r="T12" s="226"/>
      <c r="U12" s="226"/>
      <c r="V12" s="226"/>
      <c r="X12" s="226" t="s">
        <v>281</v>
      </c>
      <c r="Y12" s="226"/>
      <c r="Z12" s="226"/>
      <c r="AA12" s="226"/>
      <c r="AB12" s="226"/>
      <c r="AC12" s="226"/>
      <c r="AD12" s="226"/>
      <c r="AE12" s="226"/>
      <c r="AF12" s="226"/>
      <c r="AH12" s="227" t="s">
        <v>228</v>
      </c>
      <c r="AI12" s="228"/>
      <c r="AJ12" s="148" t="s">
        <v>229</v>
      </c>
      <c r="AK12" s="148" t="s">
        <v>230</v>
      </c>
      <c r="AL12" s="149" t="s">
        <v>227</v>
      </c>
      <c r="AM12" s="127"/>
    </row>
    <row r="13" spans="2:39" x14ac:dyDescent="0.3">
      <c r="B13" s="62" t="str">
        <f>Usages!A2</f>
        <v>Réf</v>
      </c>
      <c r="C13" s="78" t="str">
        <f>Usages!B2</f>
        <v>Usage</v>
      </c>
      <c r="D13" s="56">
        <f>Usages!C2</f>
        <v>2023</v>
      </c>
      <c r="E13" s="56">
        <f>Usages!D2</f>
        <v>2024</v>
      </c>
      <c r="F13" s="56">
        <f>Usages!E2</f>
        <v>2025</v>
      </c>
      <c r="G13" s="56">
        <f>Usages!F2</f>
        <v>2026</v>
      </c>
      <c r="H13" s="56">
        <f>Usages!G2</f>
        <v>2027</v>
      </c>
      <c r="I13" s="56">
        <f>Usages!H2</f>
        <v>2028</v>
      </c>
      <c r="J13" s="56">
        <f>Usages!I2</f>
        <v>2029</v>
      </c>
      <c r="K13" s="56">
        <f>Usages!J2</f>
        <v>2030</v>
      </c>
      <c r="L13" s="56">
        <f>Usages!K2</f>
        <v>2031</v>
      </c>
      <c r="M13" s="59"/>
      <c r="N13" s="56">
        <f>Usages!M2</f>
        <v>2023</v>
      </c>
      <c r="O13" s="56">
        <f>Usages!N2</f>
        <v>2024</v>
      </c>
      <c r="P13" s="56">
        <f>Usages!O2</f>
        <v>2025</v>
      </c>
      <c r="Q13" s="56">
        <f>Usages!P2</f>
        <v>2026</v>
      </c>
      <c r="R13" s="56">
        <f>Usages!Q2</f>
        <v>2027</v>
      </c>
      <c r="S13" s="56">
        <f>Usages!R2</f>
        <v>2028</v>
      </c>
      <c r="T13" s="56">
        <f>Usages!S2</f>
        <v>2029</v>
      </c>
      <c r="U13" s="56">
        <f>Usages!T2</f>
        <v>2030</v>
      </c>
      <c r="V13" s="56">
        <f>Usages!U2</f>
        <v>2031</v>
      </c>
      <c r="X13" s="56">
        <f>Usages!C2</f>
        <v>2023</v>
      </c>
      <c r="Y13" s="56">
        <f>Usages!D2</f>
        <v>2024</v>
      </c>
      <c r="Z13" s="56">
        <f>Usages!E2</f>
        <v>2025</v>
      </c>
      <c r="AA13" s="56">
        <f>Usages!F2</f>
        <v>2026</v>
      </c>
      <c r="AB13" s="56">
        <f>Usages!G2</f>
        <v>2027</v>
      </c>
      <c r="AC13" s="56">
        <f>Usages!H2</f>
        <v>2028</v>
      </c>
      <c r="AD13" s="56">
        <f>Usages!I2</f>
        <v>2029</v>
      </c>
      <c r="AE13" s="56">
        <f>Usages!J2</f>
        <v>2030</v>
      </c>
      <c r="AF13" s="56">
        <f>Usages!K2</f>
        <v>2031</v>
      </c>
      <c r="AH13" s="109" t="s">
        <v>231</v>
      </c>
      <c r="AI13" s="153">
        <f>SUMPRODUCT(AA!M5:M24,AA!AK5:AK24)</f>
        <v>0</v>
      </c>
      <c r="AJ13" s="150"/>
      <c r="AK13" s="150"/>
      <c r="AL13" s="151"/>
      <c r="AM13" s="127"/>
    </row>
    <row r="14" spans="2:39" x14ac:dyDescent="0.3">
      <c r="B14" s="62" t="str">
        <f>Usages!A3</f>
        <v xml:space="preserve">  01</v>
      </c>
      <c r="C14" s="78" t="str">
        <f>Usages!B3</f>
        <v>Usage 1</v>
      </c>
      <c r="D14" s="58">
        <f>IFERROR(Usages!Y3*Usages!C3,0)</f>
        <v>0</v>
      </c>
      <c r="E14" s="58">
        <f>IFERROR(Usages!Z3*Usages!D3,0)</f>
        <v>0</v>
      </c>
      <c r="F14" s="58">
        <f>IFERROR(Usages!AA3*Usages!E3,0)</f>
        <v>0</v>
      </c>
      <c r="G14" s="58">
        <f>IFERROR(Usages!AB3*Usages!F3,0)</f>
        <v>0</v>
      </c>
      <c r="H14" s="58">
        <f>IFERROR(Usages!AC3*Usages!G3,0)</f>
        <v>0</v>
      </c>
      <c r="I14" s="58">
        <f>IFERROR(Usages!AD3*Usages!H3,0)</f>
        <v>0</v>
      </c>
      <c r="J14" s="58">
        <f>IFERROR(Usages!AE3*Usages!I3,0)</f>
        <v>0</v>
      </c>
      <c r="K14" s="58">
        <f>IFERROR(Usages!AF3*Usages!J3,0)</f>
        <v>0</v>
      </c>
      <c r="L14" s="58">
        <f>IFERROR(Usages!AG3*Usages!K3,0)</f>
        <v>0</v>
      </c>
      <c r="M14" s="65"/>
      <c r="N14" s="82" t="str">
        <f>IFERROR(1-Usages!AI3/D14,"")</f>
        <v/>
      </c>
      <c r="O14" s="82" t="str">
        <f>IFERROR(1-Usages!AJ3/E14,"")</f>
        <v/>
      </c>
      <c r="P14" s="82" t="str">
        <f>IFERROR(1-Usages!AK3/F14,"")</f>
        <v/>
      </c>
      <c r="Q14" s="82" t="str">
        <f>IFERROR(1-Usages!AL3/G14,"")</f>
        <v/>
      </c>
      <c r="R14" s="82" t="str">
        <f>IFERROR(1-Usages!AM3/H14,"")</f>
        <v/>
      </c>
      <c r="S14" s="82" t="str">
        <f>IFERROR(1-Usages!AN3/I14,"")</f>
        <v/>
      </c>
      <c r="T14" s="82" t="str">
        <f>IFERROR(1-Usages!AO3/J14,"")</f>
        <v/>
      </c>
      <c r="U14" s="82" t="str">
        <f>IFERROR(1-Usages!AP3/K14,"")</f>
        <v/>
      </c>
      <c r="V14" s="82" t="str">
        <f>IFERROR(1-Usages!AQ3/L14,"")</f>
        <v/>
      </c>
      <c r="X14" s="82" t="str">
        <f>IFERROR((D14-Usages!AI3)/Résultats_Indices!C$12,"")</f>
        <v/>
      </c>
      <c r="Y14" s="82" t="str">
        <f>IFERROR((E14-Usages!AJ3)/Résultats_Indices!D$12,"")</f>
        <v/>
      </c>
      <c r="Z14" s="82" t="str">
        <f>IFERROR((F14-Usages!AK3)/Résultats_Indices!E$12,"")</f>
        <v/>
      </c>
      <c r="AA14" s="82" t="str">
        <f>IFERROR((G14-Usages!AL3)/Résultats_Indices!F$12,"")</f>
        <v/>
      </c>
      <c r="AB14" s="82" t="str">
        <f>IFERROR((H14-Usages!AM3)/Résultats_Indices!G$12,"")</f>
        <v/>
      </c>
      <c r="AC14" s="82" t="str">
        <f>IFERROR((I14-Usages!AN3)/Résultats_Indices!H$12,"")</f>
        <v/>
      </c>
      <c r="AD14" s="82" t="str">
        <f>IFERROR((J14-Usages!AO3)/Résultats_Indices!I$12,"")</f>
        <v/>
      </c>
      <c r="AE14" s="82" t="str">
        <f>IFERROR((K14-Usages!AP3)/Résultats_Indices!J$12,"")</f>
        <v/>
      </c>
      <c r="AF14" s="82" t="str">
        <f>IFERROR((L14-Usages!AQ3)/Résultats_Indices!K$12,"")</f>
        <v/>
      </c>
      <c r="AH14" s="160">
        <f>MAX(Usages!BC3:BK3)</f>
        <v>0</v>
      </c>
      <c r="AI14" s="152">
        <f t="shared" ref="AI14:AI45" si="0">$AI$13*AH14</f>
        <v>0</v>
      </c>
      <c r="AJ14" s="152">
        <f>Usages!AL3-Résultats_Pistes!AI14</f>
        <v>0</v>
      </c>
      <c r="AK14" s="152">
        <f t="shared" ref="AK14:AK45" si="1">J14-AJ14</f>
        <v>0</v>
      </c>
      <c r="AL14" s="188">
        <f>IFERROR(AK14/Résultats_Indices!$C$12,0)</f>
        <v>0</v>
      </c>
      <c r="AM14" s="127"/>
    </row>
    <row r="15" spans="2:39" x14ac:dyDescent="0.3">
      <c r="B15" s="62" t="str">
        <f>Usages!A4</f>
        <v xml:space="preserve">  02</v>
      </c>
      <c r="C15" s="78" t="str">
        <f>Usages!B4</f>
        <v>Usage 2</v>
      </c>
      <c r="D15" s="58">
        <f>IFERROR(Usages!Y4*Usages!C4,0)</f>
        <v>0</v>
      </c>
      <c r="E15" s="58">
        <f>IFERROR(Usages!Z4*Usages!D4,0)</f>
        <v>0</v>
      </c>
      <c r="F15" s="58">
        <f>IFERROR(Usages!AA4*Usages!E4,0)</f>
        <v>0</v>
      </c>
      <c r="G15" s="58">
        <f>IFERROR(Usages!AB4*Usages!F4,0)</f>
        <v>0</v>
      </c>
      <c r="H15" s="58">
        <f>IFERROR(Usages!AC4*Usages!G4,0)</f>
        <v>0</v>
      </c>
      <c r="I15" s="58">
        <f>IFERROR(Usages!AD4*Usages!H4,0)</f>
        <v>0</v>
      </c>
      <c r="J15" s="58">
        <f>IFERROR(Usages!AE4*Usages!I4,0)</f>
        <v>0</v>
      </c>
      <c r="K15" s="58">
        <f>IFERROR(Usages!AF4*Usages!J4,0)</f>
        <v>0</v>
      </c>
      <c r="L15" s="58">
        <f>IFERROR(Usages!AG4*Usages!K4,0)</f>
        <v>0</v>
      </c>
      <c r="M15" s="67"/>
      <c r="N15" s="82" t="str">
        <f>IFERROR(1-Usages!AI4/D15,"")</f>
        <v/>
      </c>
      <c r="O15" s="82" t="str">
        <f>IFERROR(1-Usages!AJ4/E15,"")</f>
        <v/>
      </c>
      <c r="P15" s="82" t="str">
        <f>IFERROR(1-Usages!AK4/F15,"")</f>
        <v/>
      </c>
      <c r="Q15" s="82" t="str">
        <f>IFERROR(1-Usages!AL4/G15,"")</f>
        <v/>
      </c>
      <c r="R15" s="82" t="str">
        <f>IFERROR(1-Usages!AM4/H15,"")</f>
        <v/>
      </c>
      <c r="S15" s="82" t="str">
        <f>IFERROR(1-Usages!AN4/I15,"")</f>
        <v/>
      </c>
      <c r="T15" s="82" t="str">
        <f>IFERROR(1-Usages!AO4/J15,"")</f>
        <v/>
      </c>
      <c r="U15" s="82" t="str">
        <f>IFERROR(1-Usages!AP4/K15,"")</f>
        <v/>
      </c>
      <c r="V15" s="82" t="str">
        <f>IFERROR(1-Usages!AQ4/L15,"")</f>
        <v/>
      </c>
      <c r="X15" s="82" t="str">
        <f>IFERROR((D15-Usages!AI4)/Résultats_Indices!C$12,"")</f>
        <v/>
      </c>
      <c r="Y15" s="82" t="str">
        <f>IFERROR((E15-Usages!AJ4)/Résultats_Indices!D$12,"")</f>
        <v/>
      </c>
      <c r="Z15" s="82" t="str">
        <f>IFERROR((F15-Usages!AK4)/Résultats_Indices!E$12,"")</f>
        <v/>
      </c>
      <c r="AA15" s="82" t="str">
        <f>IFERROR((G15-Usages!AL4)/Résultats_Indices!F$12,"")</f>
        <v/>
      </c>
      <c r="AB15" s="82" t="str">
        <f>IFERROR((H15-Usages!AM4)/Résultats_Indices!G$12,"")</f>
        <v/>
      </c>
      <c r="AC15" s="82" t="str">
        <f>IFERROR((I15-Usages!AN4)/Résultats_Indices!H$12,"")</f>
        <v/>
      </c>
      <c r="AD15" s="82" t="str">
        <f>IFERROR((J15-Usages!AO4)/Résultats_Indices!I$12,"")</f>
        <v/>
      </c>
      <c r="AE15" s="82" t="str">
        <f>IFERROR((K15-Usages!AP4)/Résultats_Indices!J$12,"")</f>
        <v/>
      </c>
      <c r="AF15" s="82" t="str">
        <f>IFERROR((L15-Usages!AQ4)/Résultats_Indices!K$12,"")</f>
        <v/>
      </c>
      <c r="AH15" s="160">
        <f>MAX(Usages!BC4:BK4)</f>
        <v>0</v>
      </c>
      <c r="AI15" s="152">
        <f t="shared" si="0"/>
        <v>0</v>
      </c>
      <c r="AJ15" s="152">
        <f>Usages!AL4-Résultats_Pistes!AI15</f>
        <v>0</v>
      </c>
      <c r="AK15" s="152">
        <f t="shared" si="1"/>
        <v>0</v>
      </c>
      <c r="AL15" s="188">
        <f>IFERROR(AK15/Résultats_Indices!$C$12,0)</f>
        <v>0</v>
      </c>
      <c r="AM15" s="127"/>
    </row>
    <row r="16" spans="2:39" x14ac:dyDescent="0.3">
      <c r="B16" s="62" t="str">
        <f>Usages!A5</f>
        <v xml:space="preserve">  03</v>
      </c>
      <c r="C16" s="78" t="str">
        <f>Usages!B5</f>
        <v>Usage 3</v>
      </c>
      <c r="D16" s="58">
        <f>IFERROR(Usages!Y5*Usages!C5,0)</f>
        <v>0</v>
      </c>
      <c r="E16" s="58">
        <f>IFERROR(Usages!Z5*Usages!D5,0)</f>
        <v>0</v>
      </c>
      <c r="F16" s="58">
        <f>IFERROR(Usages!AA5*Usages!E5,0)</f>
        <v>0</v>
      </c>
      <c r="G16" s="58">
        <f>IFERROR(Usages!AB5*Usages!F5,0)</f>
        <v>0</v>
      </c>
      <c r="H16" s="58">
        <f>IFERROR(Usages!AC5*Usages!G5,0)</f>
        <v>0</v>
      </c>
      <c r="I16" s="58">
        <f>IFERROR(Usages!AD5*Usages!H5,0)</f>
        <v>0</v>
      </c>
      <c r="J16" s="58">
        <f>IFERROR(Usages!AE5*Usages!I5,0)</f>
        <v>0</v>
      </c>
      <c r="K16" s="58">
        <f>IFERROR(Usages!AF5*Usages!J5,0)</f>
        <v>0</v>
      </c>
      <c r="L16" s="58">
        <f>IFERROR(Usages!AG5*Usages!K5,0)</f>
        <v>0</v>
      </c>
      <c r="M16" s="65"/>
      <c r="N16" s="82" t="str">
        <f>IFERROR(1-Usages!AI5/D16,"")</f>
        <v/>
      </c>
      <c r="O16" s="82" t="str">
        <f>IFERROR(1-Usages!AJ5/E16,"")</f>
        <v/>
      </c>
      <c r="P16" s="82" t="str">
        <f>IFERROR(1-Usages!AK5/F16,"")</f>
        <v/>
      </c>
      <c r="Q16" s="82" t="str">
        <f>IFERROR(1-Usages!AL5/G16,"")</f>
        <v/>
      </c>
      <c r="R16" s="82" t="str">
        <f>IFERROR(1-Usages!AM5/H16,"")</f>
        <v/>
      </c>
      <c r="S16" s="82" t="str">
        <f>IFERROR(1-Usages!AN5/I16,"")</f>
        <v/>
      </c>
      <c r="T16" s="82" t="str">
        <f>IFERROR(1-Usages!AO5/J16,"")</f>
        <v/>
      </c>
      <c r="U16" s="82" t="str">
        <f>IFERROR(1-Usages!AP5/K16,"")</f>
        <v/>
      </c>
      <c r="V16" s="82" t="str">
        <f>IFERROR(1-Usages!AQ5/L16,"")</f>
        <v/>
      </c>
      <c r="X16" s="82" t="str">
        <f>IFERROR((D16-Usages!AI5)/Résultats_Indices!C$12,"")</f>
        <v/>
      </c>
      <c r="Y16" s="82" t="str">
        <f>IFERROR((E16-Usages!AJ5)/Résultats_Indices!D$12,"")</f>
        <v/>
      </c>
      <c r="Z16" s="82" t="str">
        <f>IFERROR((F16-Usages!AK5)/Résultats_Indices!E$12,"")</f>
        <v/>
      </c>
      <c r="AA16" s="82" t="str">
        <f>IFERROR((G16-Usages!AL5)/Résultats_Indices!F$12,"")</f>
        <v/>
      </c>
      <c r="AB16" s="82" t="str">
        <f>IFERROR((H16-Usages!AM5)/Résultats_Indices!G$12,"")</f>
        <v/>
      </c>
      <c r="AC16" s="82" t="str">
        <f>IFERROR((I16-Usages!AN5)/Résultats_Indices!H$12,"")</f>
        <v/>
      </c>
      <c r="AD16" s="82" t="str">
        <f>IFERROR((J16-Usages!AO5)/Résultats_Indices!I$12,"")</f>
        <v/>
      </c>
      <c r="AE16" s="82" t="str">
        <f>IFERROR((K16-Usages!AP5)/Résultats_Indices!J$12,"")</f>
        <v/>
      </c>
      <c r="AF16" s="82" t="str">
        <f>IFERROR((L16-Usages!AQ5)/Résultats_Indices!K$12,"")</f>
        <v/>
      </c>
      <c r="AH16" s="160">
        <f>MAX(Usages!BC5:BK5)</f>
        <v>0</v>
      </c>
      <c r="AI16" s="152">
        <f t="shared" si="0"/>
        <v>0</v>
      </c>
      <c r="AJ16" s="152">
        <f>Usages!AL5-Résultats_Pistes!AI16</f>
        <v>0</v>
      </c>
      <c r="AK16" s="152">
        <f t="shared" si="1"/>
        <v>0</v>
      </c>
      <c r="AL16" s="188">
        <f>IFERROR(AK16/Résultats_Indices!$C$12,0)</f>
        <v>0</v>
      </c>
      <c r="AM16" s="127"/>
    </row>
    <row r="17" spans="2:39" x14ac:dyDescent="0.3">
      <c r="B17" s="62" t="str">
        <f>Usages!A6</f>
        <v xml:space="preserve">  04</v>
      </c>
      <c r="C17" s="78" t="str">
        <f>Usages!B6</f>
        <v>Usage 4</v>
      </c>
      <c r="D17" s="58">
        <f>IFERROR(Usages!Y6*Usages!C6,0)</f>
        <v>0</v>
      </c>
      <c r="E17" s="58">
        <f>IFERROR(Usages!Z6*Usages!D6,0)</f>
        <v>0</v>
      </c>
      <c r="F17" s="58">
        <f>IFERROR(Usages!AA6*Usages!E6,0)</f>
        <v>0</v>
      </c>
      <c r="G17" s="58">
        <f>IFERROR(Usages!AB6*Usages!F6,0)</f>
        <v>0</v>
      </c>
      <c r="H17" s="58">
        <f>IFERROR(Usages!AC6*Usages!G6,0)</f>
        <v>0</v>
      </c>
      <c r="I17" s="58">
        <f>IFERROR(Usages!AD6*Usages!H6,0)</f>
        <v>0</v>
      </c>
      <c r="J17" s="58">
        <f>IFERROR(Usages!AE6*Usages!I6,0)</f>
        <v>0</v>
      </c>
      <c r="K17" s="58">
        <f>IFERROR(Usages!AF6*Usages!J6,0)</f>
        <v>0</v>
      </c>
      <c r="L17" s="58">
        <f>IFERROR(Usages!AG6*Usages!K6,0)</f>
        <v>0</v>
      </c>
      <c r="M17" s="65"/>
      <c r="N17" s="82" t="str">
        <f>IFERROR(1-Usages!AI6/D17,"")</f>
        <v/>
      </c>
      <c r="O17" s="82" t="str">
        <f>IFERROR(1-Usages!AJ6/E17,"")</f>
        <v/>
      </c>
      <c r="P17" s="82" t="str">
        <f>IFERROR(1-Usages!AK6/F17,"")</f>
        <v/>
      </c>
      <c r="Q17" s="82" t="str">
        <f>IFERROR(1-Usages!AL6/G17,"")</f>
        <v/>
      </c>
      <c r="R17" s="82" t="str">
        <f>IFERROR(1-Usages!AM6/H17,"")</f>
        <v/>
      </c>
      <c r="S17" s="82" t="str">
        <f>IFERROR(1-Usages!AN6/I17,"")</f>
        <v/>
      </c>
      <c r="T17" s="82" t="str">
        <f>IFERROR(1-Usages!AO6/J17,"")</f>
        <v/>
      </c>
      <c r="U17" s="82" t="str">
        <f>IFERROR(1-Usages!AP6/K17,"")</f>
        <v/>
      </c>
      <c r="V17" s="82" t="str">
        <f>IFERROR(1-Usages!AQ6/L17,"")</f>
        <v/>
      </c>
      <c r="X17" s="82" t="str">
        <f>IFERROR((D17-Usages!AI6)/Résultats_Indices!C$12,"")</f>
        <v/>
      </c>
      <c r="Y17" s="82" t="str">
        <f>IFERROR((E17-Usages!AJ6)/Résultats_Indices!D$12,"")</f>
        <v/>
      </c>
      <c r="Z17" s="82" t="str">
        <f>IFERROR((F17-Usages!AK6)/Résultats_Indices!E$12,"")</f>
        <v/>
      </c>
      <c r="AA17" s="82" t="str">
        <f>IFERROR((G17-Usages!AL6)/Résultats_Indices!F$12,"")</f>
        <v/>
      </c>
      <c r="AB17" s="82" t="str">
        <f>IFERROR((H17-Usages!AM6)/Résultats_Indices!G$12,"")</f>
        <v/>
      </c>
      <c r="AC17" s="82" t="str">
        <f>IFERROR((I17-Usages!AN6)/Résultats_Indices!H$12,"")</f>
        <v/>
      </c>
      <c r="AD17" s="82" t="str">
        <f>IFERROR((J17-Usages!AO6)/Résultats_Indices!I$12,"")</f>
        <v/>
      </c>
      <c r="AE17" s="82" t="str">
        <f>IFERROR((K17-Usages!AP6)/Résultats_Indices!J$12,"")</f>
        <v/>
      </c>
      <c r="AF17" s="82" t="str">
        <f>IFERROR((L17-Usages!AQ6)/Résultats_Indices!K$12,"")</f>
        <v/>
      </c>
      <c r="AH17" s="160">
        <f>MAX(Usages!BC6:BK6)</f>
        <v>0</v>
      </c>
      <c r="AI17" s="152">
        <f t="shared" si="0"/>
        <v>0</v>
      </c>
      <c r="AJ17" s="152">
        <f>Usages!AL6-Résultats_Pistes!AI17</f>
        <v>0</v>
      </c>
      <c r="AK17" s="152">
        <f t="shared" si="1"/>
        <v>0</v>
      </c>
      <c r="AL17" s="188">
        <f>IFERROR(AK17/Résultats_Indices!$C$12,0)</f>
        <v>0</v>
      </c>
      <c r="AM17" s="127"/>
    </row>
    <row r="18" spans="2:39" x14ac:dyDescent="0.3">
      <c r="B18" s="62" t="str">
        <f>Usages!A7</f>
        <v xml:space="preserve">  05</v>
      </c>
      <c r="C18" s="78" t="str">
        <f>Usages!B7</f>
        <v>Usage</v>
      </c>
      <c r="D18" s="58">
        <f>IFERROR(Usages!Y7*Usages!C7,0)</f>
        <v>0</v>
      </c>
      <c r="E18" s="58">
        <f>IFERROR(Usages!Z7*Usages!D7,0)</f>
        <v>0</v>
      </c>
      <c r="F18" s="58">
        <f>IFERROR(Usages!AA7*Usages!E7,0)</f>
        <v>0</v>
      </c>
      <c r="G18" s="58">
        <f>IFERROR(Usages!AB7*Usages!F7,0)</f>
        <v>0</v>
      </c>
      <c r="H18" s="58">
        <f>IFERROR(Usages!AC7*Usages!G7,0)</f>
        <v>0</v>
      </c>
      <c r="I18" s="58">
        <f>IFERROR(Usages!AD7*Usages!H7,0)</f>
        <v>0</v>
      </c>
      <c r="J18" s="58">
        <f>IFERROR(Usages!AE7*Usages!I7,0)</f>
        <v>0</v>
      </c>
      <c r="K18" s="58">
        <f>IFERROR(Usages!AF7*Usages!J7,0)</f>
        <v>0</v>
      </c>
      <c r="L18" s="58">
        <f>IFERROR(Usages!AG7*Usages!K7,0)</f>
        <v>0</v>
      </c>
      <c r="M18" s="65"/>
      <c r="N18" s="82" t="str">
        <f>IFERROR(1-Usages!AI7/D18,"")</f>
        <v/>
      </c>
      <c r="O18" s="82" t="str">
        <f>IFERROR(1-Usages!AJ7/E18,"")</f>
        <v/>
      </c>
      <c r="P18" s="82" t="str">
        <f>IFERROR(1-Usages!AK7/F18,"")</f>
        <v/>
      </c>
      <c r="Q18" s="82" t="str">
        <f>IFERROR(1-Usages!AL7/G18,"")</f>
        <v/>
      </c>
      <c r="R18" s="82" t="str">
        <f>IFERROR(1-Usages!AM7/H18,"")</f>
        <v/>
      </c>
      <c r="S18" s="82" t="str">
        <f>IFERROR(1-Usages!AN7/I18,"")</f>
        <v/>
      </c>
      <c r="T18" s="82" t="str">
        <f>IFERROR(1-Usages!AO7/J18,"")</f>
        <v/>
      </c>
      <c r="U18" s="82" t="str">
        <f>IFERROR(1-Usages!AP7/K18,"")</f>
        <v/>
      </c>
      <c r="V18" s="82" t="str">
        <f>IFERROR(1-Usages!AQ7/L18,"")</f>
        <v/>
      </c>
      <c r="X18" s="82" t="str">
        <f>IFERROR((D18-Usages!AI7)/Résultats_Indices!C$12,"")</f>
        <v/>
      </c>
      <c r="Y18" s="82" t="str">
        <f>IFERROR((E18-Usages!AJ7)/Résultats_Indices!D$12,"")</f>
        <v/>
      </c>
      <c r="Z18" s="82" t="str">
        <f>IFERROR((F18-Usages!AK7)/Résultats_Indices!E$12,"")</f>
        <v/>
      </c>
      <c r="AA18" s="82" t="str">
        <f>IFERROR((G18-Usages!AL7)/Résultats_Indices!F$12,"")</f>
        <v/>
      </c>
      <c r="AB18" s="82" t="str">
        <f>IFERROR((H18-Usages!AM7)/Résultats_Indices!G$12,"")</f>
        <v/>
      </c>
      <c r="AC18" s="82" t="str">
        <f>IFERROR((I18-Usages!AN7)/Résultats_Indices!H$12,"")</f>
        <v/>
      </c>
      <c r="AD18" s="82" t="str">
        <f>IFERROR((J18-Usages!AO7)/Résultats_Indices!I$12,"")</f>
        <v/>
      </c>
      <c r="AE18" s="82" t="str">
        <f>IFERROR((K18-Usages!AP7)/Résultats_Indices!J$12,"")</f>
        <v/>
      </c>
      <c r="AF18" s="82" t="str">
        <f>IFERROR((L18-Usages!AQ7)/Résultats_Indices!K$12,"")</f>
        <v/>
      </c>
      <c r="AH18" s="160">
        <f>MAX(Usages!BC7:BK7)</f>
        <v>0</v>
      </c>
      <c r="AI18" s="152">
        <f t="shared" si="0"/>
        <v>0</v>
      </c>
      <c r="AJ18" s="152">
        <f>Usages!AL7-Résultats_Pistes!AI18</f>
        <v>0</v>
      </c>
      <c r="AK18" s="152">
        <f t="shared" si="1"/>
        <v>0</v>
      </c>
      <c r="AL18" s="188">
        <f>IFERROR(AK18/Résultats_Indices!$C$12,0)</f>
        <v>0</v>
      </c>
      <c r="AM18" s="127"/>
    </row>
    <row r="19" spans="2:39" x14ac:dyDescent="0.3">
      <c r="B19" s="62" t="str">
        <f>Usages!A8</f>
        <v xml:space="preserve">  06</v>
      </c>
      <c r="C19" s="78" t="str">
        <f>Usages!B8</f>
        <v>Nouvel usage</v>
      </c>
      <c r="D19" s="58">
        <f>IFERROR(Usages!Y8*Usages!C8,0)</f>
        <v>0</v>
      </c>
      <c r="E19" s="58">
        <f>IFERROR(Usages!Z8*Usages!D8,0)</f>
        <v>0</v>
      </c>
      <c r="F19" s="58">
        <f>IFERROR(Usages!AA8*Usages!E8,0)</f>
        <v>0</v>
      </c>
      <c r="G19" s="58">
        <f>IFERROR(Usages!AB8*Usages!F8,0)</f>
        <v>0</v>
      </c>
      <c r="H19" s="58">
        <f>IFERROR(Usages!AC8*Usages!G8,0)</f>
        <v>0</v>
      </c>
      <c r="I19" s="58">
        <f>IFERROR(Usages!AD8*Usages!H8,0)</f>
        <v>0</v>
      </c>
      <c r="J19" s="58">
        <f>IFERROR(Usages!AE8*Usages!I8,0)</f>
        <v>0</v>
      </c>
      <c r="K19" s="58">
        <f>IFERROR(Usages!AF8*Usages!J8,0)</f>
        <v>0</v>
      </c>
      <c r="L19" s="58">
        <f>IFERROR(Usages!AG8*Usages!K8,0)</f>
        <v>0</v>
      </c>
      <c r="M19" s="65"/>
      <c r="N19" s="82" t="str">
        <f>IFERROR(1-Usages!AI8/D19,"")</f>
        <v/>
      </c>
      <c r="O19" s="82" t="str">
        <f>IFERROR(1-Usages!AJ8/E19,"")</f>
        <v/>
      </c>
      <c r="P19" s="82" t="str">
        <f>IFERROR(1-Usages!AK8/F19,"")</f>
        <v/>
      </c>
      <c r="Q19" s="82" t="str">
        <f>IFERROR(1-Usages!AL8/G19,"")</f>
        <v/>
      </c>
      <c r="R19" s="82" t="str">
        <f>IFERROR(1-Usages!AM8/H19,"")</f>
        <v/>
      </c>
      <c r="S19" s="82" t="str">
        <f>IFERROR(1-Usages!AN8/I19,"")</f>
        <v/>
      </c>
      <c r="T19" s="82" t="str">
        <f>IFERROR(1-Usages!AO8/J19,"")</f>
        <v/>
      </c>
      <c r="U19" s="82" t="str">
        <f>IFERROR(1-Usages!AP8/K19,"")</f>
        <v/>
      </c>
      <c r="V19" s="82" t="str">
        <f>IFERROR(1-Usages!AQ8/L19,"")</f>
        <v/>
      </c>
      <c r="X19" s="82" t="str">
        <f>IFERROR((D19-Usages!AI8)/Résultats_Indices!C$12,"")</f>
        <v/>
      </c>
      <c r="Y19" s="82" t="str">
        <f>IFERROR((E19-Usages!AJ8)/Résultats_Indices!D$12,"")</f>
        <v/>
      </c>
      <c r="Z19" s="82" t="str">
        <f>IFERROR((F19-Usages!AK8)/Résultats_Indices!E$12,"")</f>
        <v/>
      </c>
      <c r="AA19" s="82" t="str">
        <f>IFERROR((G19-Usages!AL8)/Résultats_Indices!F$12,"")</f>
        <v/>
      </c>
      <c r="AB19" s="82" t="str">
        <f>IFERROR((H19-Usages!AM8)/Résultats_Indices!G$12,"")</f>
        <v/>
      </c>
      <c r="AC19" s="82" t="str">
        <f>IFERROR((I19-Usages!AN8)/Résultats_Indices!H$12,"")</f>
        <v/>
      </c>
      <c r="AD19" s="82" t="str">
        <f>IFERROR((J19-Usages!AO8)/Résultats_Indices!I$12,"")</f>
        <v/>
      </c>
      <c r="AE19" s="82" t="str">
        <f>IFERROR((K19-Usages!AP8)/Résultats_Indices!J$12,"")</f>
        <v/>
      </c>
      <c r="AF19" s="82" t="str">
        <f>IFERROR((L19-Usages!AQ8)/Résultats_Indices!K$12,"")</f>
        <v/>
      </c>
      <c r="AH19" s="160">
        <f>MAX(Usages!BC8:BK8)</f>
        <v>0</v>
      </c>
      <c r="AI19" s="152">
        <f t="shared" si="0"/>
        <v>0</v>
      </c>
      <c r="AJ19" s="152">
        <f>Usages!AL8-Résultats_Pistes!AI19</f>
        <v>0</v>
      </c>
      <c r="AK19" s="152">
        <f t="shared" si="1"/>
        <v>0</v>
      </c>
      <c r="AL19" s="188">
        <f>IFERROR(AK19/Résultats_Indices!$C$12,0)</f>
        <v>0</v>
      </c>
      <c r="AM19" s="127"/>
    </row>
    <row r="20" spans="2:39" x14ac:dyDescent="0.3">
      <c r="B20" s="62" t="str">
        <f>Usages!A9</f>
        <v xml:space="preserve">  07</v>
      </c>
      <c r="C20" s="78" t="str">
        <f>Usages!B9</f>
        <v>Usage</v>
      </c>
      <c r="D20" s="58">
        <f>IFERROR(Usages!Y9*Usages!C9,0)</f>
        <v>0</v>
      </c>
      <c r="E20" s="58">
        <f>IFERROR(Usages!Z9*Usages!D9,0)</f>
        <v>0</v>
      </c>
      <c r="F20" s="58">
        <f>IFERROR(Usages!AA9*Usages!E9,0)</f>
        <v>0</v>
      </c>
      <c r="G20" s="58">
        <f>IFERROR(Usages!AB9*Usages!F9,0)</f>
        <v>0</v>
      </c>
      <c r="H20" s="58">
        <f>IFERROR(Usages!AC9*Usages!G9,0)</f>
        <v>0</v>
      </c>
      <c r="I20" s="58">
        <f>IFERROR(Usages!AD9*Usages!H9,0)</f>
        <v>0</v>
      </c>
      <c r="J20" s="58">
        <f>IFERROR(Usages!AE9*Usages!I9,0)</f>
        <v>0</v>
      </c>
      <c r="K20" s="58">
        <f>IFERROR(Usages!AF9*Usages!J9,0)</f>
        <v>0</v>
      </c>
      <c r="L20" s="58">
        <f>IFERROR(Usages!AG9*Usages!K9,0)</f>
        <v>0</v>
      </c>
      <c r="M20" s="65"/>
      <c r="N20" s="82" t="str">
        <f>IFERROR(1-Usages!AI9/D20,"")</f>
        <v/>
      </c>
      <c r="O20" s="82" t="str">
        <f>IFERROR(1-Usages!AJ9/E20,"")</f>
        <v/>
      </c>
      <c r="P20" s="82" t="str">
        <f>IFERROR(1-Usages!AK9/F20,"")</f>
        <v/>
      </c>
      <c r="Q20" s="82" t="str">
        <f>IFERROR(1-Usages!AL9/G20,"")</f>
        <v/>
      </c>
      <c r="R20" s="82" t="str">
        <f>IFERROR(1-Usages!AM9/H20,"")</f>
        <v/>
      </c>
      <c r="S20" s="82" t="str">
        <f>IFERROR(1-Usages!AN9/I20,"")</f>
        <v/>
      </c>
      <c r="T20" s="82" t="str">
        <f>IFERROR(1-Usages!AO9/J20,"")</f>
        <v/>
      </c>
      <c r="U20" s="82" t="str">
        <f>IFERROR(1-Usages!AP9/K20,"")</f>
        <v/>
      </c>
      <c r="V20" s="82" t="str">
        <f>IFERROR(1-Usages!AQ9/L20,"")</f>
        <v/>
      </c>
      <c r="X20" s="82" t="str">
        <f>IFERROR((D20-Usages!AI9)/Résultats_Indices!C$12,"")</f>
        <v/>
      </c>
      <c r="Y20" s="82" t="str">
        <f>IFERROR((E20-Usages!AJ9)/Résultats_Indices!D$12,"")</f>
        <v/>
      </c>
      <c r="Z20" s="82" t="str">
        <f>IFERROR((F20-Usages!AK9)/Résultats_Indices!E$12,"")</f>
        <v/>
      </c>
      <c r="AA20" s="82" t="str">
        <f>IFERROR((G20-Usages!AL9)/Résultats_Indices!F$12,"")</f>
        <v/>
      </c>
      <c r="AB20" s="82" t="str">
        <f>IFERROR((H20-Usages!AM9)/Résultats_Indices!G$12,"")</f>
        <v/>
      </c>
      <c r="AC20" s="82" t="str">
        <f>IFERROR((I20-Usages!AN9)/Résultats_Indices!H$12,"")</f>
        <v/>
      </c>
      <c r="AD20" s="82" t="str">
        <f>IFERROR((J20-Usages!AO9)/Résultats_Indices!I$12,"")</f>
        <v/>
      </c>
      <c r="AE20" s="82" t="str">
        <f>IFERROR((K20-Usages!AP9)/Résultats_Indices!J$12,"")</f>
        <v/>
      </c>
      <c r="AF20" s="82" t="str">
        <f>IFERROR((L20-Usages!AQ9)/Résultats_Indices!K$12,"")</f>
        <v/>
      </c>
      <c r="AH20" s="160">
        <f>MAX(Usages!BC9:BK9)</f>
        <v>0</v>
      </c>
      <c r="AI20" s="152">
        <f t="shared" si="0"/>
        <v>0</v>
      </c>
      <c r="AJ20" s="152">
        <f>Usages!AL9-Résultats_Pistes!AI20</f>
        <v>0</v>
      </c>
      <c r="AK20" s="152">
        <f t="shared" si="1"/>
        <v>0</v>
      </c>
      <c r="AL20" s="188">
        <f>IFERROR(AK20/Résultats_Indices!$C$12,0)</f>
        <v>0</v>
      </c>
      <c r="AM20" s="127"/>
    </row>
    <row r="21" spans="2:39" x14ac:dyDescent="0.3">
      <c r="B21" s="62" t="str">
        <f>Usages!A10</f>
        <v xml:space="preserve">  08</v>
      </c>
      <c r="C21" s="78" t="str">
        <f>Usages!B10</f>
        <v>Usage</v>
      </c>
      <c r="D21" s="58">
        <f>IFERROR(Usages!Y10*Usages!C10,0)</f>
        <v>0</v>
      </c>
      <c r="E21" s="58">
        <f>IFERROR(Usages!Z10*Usages!D10,0)</f>
        <v>0</v>
      </c>
      <c r="F21" s="58">
        <f>IFERROR(Usages!AA10*Usages!E10,0)</f>
        <v>0</v>
      </c>
      <c r="G21" s="58">
        <f>IFERROR(Usages!AB10*Usages!F10,0)</f>
        <v>0</v>
      </c>
      <c r="H21" s="58">
        <f>IFERROR(Usages!AC10*Usages!G10,0)</f>
        <v>0</v>
      </c>
      <c r="I21" s="58">
        <f>IFERROR(Usages!AD10*Usages!H10,0)</f>
        <v>0</v>
      </c>
      <c r="J21" s="58">
        <f>IFERROR(Usages!AE10*Usages!I10,0)</f>
        <v>0</v>
      </c>
      <c r="K21" s="58">
        <f>IFERROR(Usages!AF10*Usages!J10,0)</f>
        <v>0</v>
      </c>
      <c r="L21" s="58">
        <f>IFERROR(Usages!AG10*Usages!K10,0)</f>
        <v>0</v>
      </c>
      <c r="M21" s="65"/>
      <c r="N21" s="82" t="str">
        <f>IFERROR(1-Usages!AI10/D21,"")</f>
        <v/>
      </c>
      <c r="O21" s="82" t="str">
        <f>IFERROR(1-Usages!AJ10/E21,"")</f>
        <v/>
      </c>
      <c r="P21" s="82" t="str">
        <f>IFERROR(1-Usages!AK10/F21,"")</f>
        <v/>
      </c>
      <c r="Q21" s="82" t="str">
        <f>IFERROR(1-Usages!AL10/G21,"")</f>
        <v/>
      </c>
      <c r="R21" s="82" t="str">
        <f>IFERROR(1-Usages!AM10/H21,"")</f>
        <v/>
      </c>
      <c r="S21" s="82" t="str">
        <f>IFERROR(1-Usages!AN10/I21,"")</f>
        <v/>
      </c>
      <c r="T21" s="82" t="str">
        <f>IFERROR(1-Usages!AO10/J21,"")</f>
        <v/>
      </c>
      <c r="U21" s="82" t="str">
        <f>IFERROR(1-Usages!AP10/K21,"")</f>
        <v/>
      </c>
      <c r="V21" s="82" t="str">
        <f>IFERROR(1-Usages!AQ10/L21,"")</f>
        <v/>
      </c>
      <c r="X21" s="82" t="str">
        <f>IFERROR((D21-Usages!AI10)/Résultats_Indices!C$12,"")</f>
        <v/>
      </c>
      <c r="Y21" s="82" t="str">
        <f>IFERROR((E21-Usages!AJ10)/Résultats_Indices!D$12,"")</f>
        <v/>
      </c>
      <c r="Z21" s="82" t="str">
        <f>IFERROR((F21-Usages!AK10)/Résultats_Indices!E$12,"")</f>
        <v/>
      </c>
      <c r="AA21" s="82" t="str">
        <f>IFERROR((G21-Usages!AL10)/Résultats_Indices!F$12,"")</f>
        <v/>
      </c>
      <c r="AB21" s="82" t="str">
        <f>IFERROR((H21-Usages!AM10)/Résultats_Indices!G$12,"")</f>
        <v/>
      </c>
      <c r="AC21" s="82" t="str">
        <f>IFERROR((I21-Usages!AN10)/Résultats_Indices!H$12,"")</f>
        <v/>
      </c>
      <c r="AD21" s="82" t="str">
        <f>IFERROR((J21-Usages!AO10)/Résultats_Indices!I$12,"")</f>
        <v/>
      </c>
      <c r="AE21" s="82" t="str">
        <f>IFERROR((K21-Usages!AP10)/Résultats_Indices!J$12,"")</f>
        <v/>
      </c>
      <c r="AF21" s="82" t="str">
        <f>IFERROR((L21-Usages!AQ10)/Résultats_Indices!K$12,"")</f>
        <v/>
      </c>
      <c r="AH21" s="160">
        <f>MAX(Usages!BC10:BK10)</f>
        <v>0</v>
      </c>
      <c r="AI21" s="152">
        <f t="shared" si="0"/>
        <v>0</v>
      </c>
      <c r="AJ21" s="152">
        <f>Usages!AL10-Résultats_Pistes!AI21</f>
        <v>0</v>
      </c>
      <c r="AK21" s="152">
        <f t="shared" si="1"/>
        <v>0</v>
      </c>
      <c r="AL21" s="188">
        <f>IFERROR(AK21/Résultats_Indices!$C$12,0)</f>
        <v>0</v>
      </c>
      <c r="AM21" s="127"/>
    </row>
    <row r="22" spans="2:39" x14ac:dyDescent="0.3">
      <c r="B22" s="62" t="str">
        <f>Usages!A11</f>
        <v xml:space="preserve">  09</v>
      </c>
      <c r="C22" s="78" t="str">
        <f>Usages!B11</f>
        <v>Usage</v>
      </c>
      <c r="D22" s="58">
        <f>IFERROR(Usages!Y11*Usages!C11,0)</f>
        <v>0</v>
      </c>
      <c r="E22" s="58">
        <f>IFERROR(Usages!Z11*Usages!D11,0)</f>
        <v>0</v>
      </c>
      <c r="F22" s="58">
        <f>IFERROR(Usages!AA11*Usages!E11,0)</f>
        <v>0</v>
      </c>
      <c r="G22" s="58">
        <f>IFERROR(Usages!AB11*Usages!F11,0)</f>
        <v>0</v>
      </c>
      <c r="H22" s="58">
        <f>IFERROR(Usages!AC11*Usages!G11,0)</f>
        <v>0</v>
      </c>
      <c r="I22" s="58">
        <f>IFERROR(Usages!AD11*Usages!H11,0)</f>
        <v>0</v>
      </c>
      <c r="J22" s="58">
        <f>IFERROR(Usages!AE11*Usages!I11,0)</f>
        <v>0</v>
      </c>
      <c r="K22" s="58">
        <f>IFERROR(Usages!AF11*Usages!J11,0)</f>
        <v>0</v>
      </c>
      <c r="L22" s="58">
        <f>IFERROR(Usages!AG11*Usages!K11,0)</f>
        <v>0</v>
      </c>
      <c r="M22" s="65"/>
      <c r="N22" s="82" t="str">
        <f>IFERROR(1-Usages!AI11/D22,"")</f>
        <v/>
      </c>
      <c r="O22" s="82" t="str">
        <f>IFERROR(1-Usages!AJ11/E22,"")</f>
        <v/>
      </c>
      <c r="P22" s="82" t="str">
        <f>IFERROR(1-Usages!AK11/F22,"")</f>
        <v/>
      </c>
      <c r="Q22" s="82" t="str">
        <f>IFERROR(1-Usages!AL11/G22,"")</f>
        <v/>
      </c>
      <c r="R22" s="82" t="str">
        <f>IFERROR(1-Usages!AM11/H22,"")</f>
        <v/>
      </c>
      <c r="S22" s="82" t="str">
        <f>IFERROR(1-Usages!AN11/I22,"")</f>
        <v/>
      </c>
      <c r="T22" s="82" t="str">
        <f>IFERROR(1-Usages!AO11/J22,"")</f>
        <v/>
      </c>
      <c r="U22" s="82" t="str">
        <f>IFERROR(1-Usages!AP11/K22,"")</f>
        <v/>
      </c>
      <c r="V22" s="82" t="str">
        <f>IFERROR(1-Usages!AQ11/L22,"")</f>
        <v/>
      </c>
      <c r="X22" s="82" t="str">
        <f>IFERROR((D22-Usages!AI11)/Résultats_Indices!C$12,"")</f>
        <v/>
      </c>
      <c r="Y22" s="82" t="str">
        <f>IFERROR((E22-Usages!AJ11)/Résultats_Indices!D$12,"")</f>
        <v/>
      </c>
      <c r="Z22" s="82" t="str">
        <f>IFERROR((F22-Usages!AK11)/Résultats_Indices!E$12,"")</f>
        <v/>
      </c>
      <c r="AA22" s="82" t="str">
        <f>IFERROR((G22-Usages!AL11)/Résultats_Indices!F$12,"")</f>
        <v/>
      </c>
      <c r="AB22" s="82" t="str">
        <f>IFERROR((H22-Usages!AM11)/Résultats_Indices!G$12,"")</f>
        <v/>
      </c>
      <c r="AC22" s="82" t="str">
        <f>IFERROR((I22-Usages!AN11)/Résultats_Indices!H$12,"")</f>
        <v/>
      </c>
      <c r="AD22" s="82" t="str">
        <f>IFERROR((J22-Usages!AO11)/Résultats_Indices!I$12,"")</f>
        <v/>
      </c>
      <c r="AE22" s="82" t="str">
        <f>IFERROR((K22-Usages!AP11)/Résultats_Indices!J$12,"")</f>
        <v/>
      </c>
      <c r="AF22" s="82" t="str">
        <f>IFERROR((L22-Usages!AQ11)/Résultats_Indices!K$12,"")</f>
        <v/>
      </c>
      <c r="AH22" s="160">
        <f>MAX(Usages!BC11:BK11)</f>
        <v>0</v>
      </c>
      <c r="AI22" s="152">
        <f t="shared" si="0"/>
        <v>0</v>
      </c>
      <c r="AJ22" s="152">
        <f>Usages!AL11-Résultats_Pistes!AI22</f>
        <v>0</v>
      </c>
      <c r="AK22" s="152">
        <f t="shared" si="1"/>
        <v>0</v>
      </c>
      <c r="AL22" s="188">
        <f>IFERROR(AK22/Résultats_Indices!$C$12,0)</f>
        <v>0</v>
      </c>
      <c r="AM22" s="127"/>
    </row>
    <row r="23" spans="2:39" x14ac:dyDescent="0.3">
      <c r="B23" s="62" t="str">
        <f>Usages!A12</f>
        <v xml:space="preserve">  10</v>
      </c>
      <c r="C23" s="78" t="str">
        <f>Usages!B12</f>
        <v>Usage</v>
      </c>
      <c r="D23" s="58">
        <f>IFERROR(Usages!Y12*Usages!C12,0)</f>
        <v>0</v>
      </c>
      <c r="E23" s="58">
        <f>IFERROR(Usages!Z12*Usages!D12,0)</f>
        <v>0</v>
      </c>
      <c r="F23" s="58">
        <f>IFERROR(Usages!AA12*Usages!E12,0)</f>
        <v>0</v>
      </c>
      <c r="G23" s="58">
        <f>IFERROR(Usages!AB12*Usages!F12,0)</f>
        <v>0</v>
      </c>
      <c r="H23" s="58">
        <f>IFERROR(Usages!AC12*Usages!G12,0)</f>
        <v>0</v>
      </c>
      <c r="I23" s="58">
        <f>IFERROR(Usages!AD12*Usages!H12,0)</f>
        <v>0</v>
      </c>
      <c r="J23" s="58">
        <f>IFERROR(Usages!AE12*Usages!I12,0)</f>
        <v>0</v>
      </c>
      <c r="K23" s="58">
        <f>IFERROR(Usages!AF12*Usages!J12,0)</f>
        <v>0</v>
      </c>
      <c r="L23" s="58">
        <f>IFERROR(Usages!AG12*Usages!K12,0)</f>
        <v>0</v>
      </c>
      <c r="M23" s="65"/>
      <c r="N23" s="82" t="str">
        <f>IFERROR(1-Usages!AI12/D23,"")</f>
        <v/>
      </c>
      <c r="O23" s="82" t="str">
        <f>IFERROR(1-Usages!AJ12/E23,"")</f>
        <v/>
      </c>
      <c r="P23" s="82" t="str">
        <f>IFERROR(1-Usages!AK12/F23,"")</f>
        <v/>
      </c>
      <c r="Q23" s="82" t="str">
        <f>IFERROR(1-Usages!AL12/G23,"")</f>
        <v/>
      </c>
      <c r="R23" s="82" t="str">
        <f>IFERROR(1-Usages!AM12/H23,"")</f>
        <v/>
      </c>
      <c r="S23" s="82" t="str">
        <f>IFERROR(1-Usages!AN12/I23,"")</f>
        <v/>
      </c>
      <c r="T23" s="82" t="str">
        <f>IFERROR(1-Usages!AO12/J23,"")</f>
        <v/>
      </c>
      <c r="U23" s="82" t="str">
        <f>IFERROR(1-Usages!AP12/K23,"")</f>
        <v/>
      </c>
      <c r="V23" s="82" t="str">
        <f>IFERROR(1-Usages!AQ12/L23,"")</f>
        <v/>
      </c>
      <c r="X23" s="82" t="str">
        <f>IFERROR((D23-Usages!AI12)/Résultats_Indices!C$12,"")</f>
        <v/>
      </c>
      <c r="Y23" s="82" t="str">
        <f>IFERROR((E23-Usages!AJ12)/Résultats_Indices!D$12,"")</f>
        <v/>
      </c>
      <c r="Z23" s="82" t="str">
        <f>IFERROR((F23-Usages!AK12)/Résultats_Indices!E$12,"")</f>
        <v/>
      </c>
      <c r="AA23" s="82" t="str">
        <f>IFERROR((G23-Usages!AL12)/Résultats_Indices!F$12,"")</f>
        <v/>
      </c>
      <c r="AB23" s="82" t="str">
        <f>IFERROR((H23-Usages!AM12)/Résultats_Indices!G$12,"")</f>
        <v/>
      </c>
      <c r="AC23" s="82" t="str">
        <f>IFERROR((I23-Usages!AN12)/Résultats_Indices!H$12,"")</f>
        <v/>
      </c>
      <c r="AD23" s="82" t="str">
        <f>IFERROR((J23-Usages!AO12)/Résultats_Indices!I$12,"")</f>
        <v/>
      </c>
      <c r="AE23" s="82" t="str">
        <f>IFERROR((K23-Usages!AP12)/Résultats_Indices!J$12,"")</f>
        <v/>
      </c>
      <c r="AF23" s="82" t="str">
        <f>IFERROR((L23-Usages!AQ12)/Résultats_Indices!K$12,"")</f>
        <v/>
      </c>
      <c r="AH23" s="160">
        <f>MAX(Usages!BC12:BK12)</f>
        <v>0</v>
      </c>
      <c r="AI23" s="152">
        <f t="shared" si="0"/>
        <v>0</v>
      </c>
      <c r="AJ23" s="152">
        <f>Usages!AL12-Résultats_Pistes!AI23</f>
        <v>0</v>
      </c>
      <c r="AK23" s="152">
        <f t="shared" si="1"/>
        <v>0</v>
      </c>
      <c r="AL23" s="188">
        <f>IFERROR(AK23/Résultats_Indices!$C$12,0)</f>
        <v>0</v>
      </c>
      <c r="AM23" s="127"/>
    </row>
    <row r="24" spans="2:39" x14ac:dyDescent="0.3">
      <c r="B24" s="62" t="str">
        <f>Usages!A13</f>
        <v xml:space="preserve">  11</v>
      </c>
      <c r="C24" s="78" t="str">
        <f>Usages!B13</f>
        <v>Usage</v>
      </c>
      <c r="D24" s="58">
        <f>IFERROR(Usages!Y13*Usages!C13,0)</f>
        <v>0</v>
      </c>
      <c r="E24" s="58">
        <f>IFERROR(Usages!Z13*Usages!D13,0)</f>
        <v>0</v>
      </c>
      <c r="F24" s="58">
        <f>IFERROR(Usages!AA13*Usages!E13,0)</f>
        <v>0</v>
      </c>
      <c r="G24" s="58">
        <f>IFERROR(Usages!AB13*Usages!F13,0)</f>
        <v>0</v>
      </c>
      <c r="H24" s="58">
        <f>IFERROR(Usages!AC13*Usages!G13,0)</f>
        <v>0</v>
      </c>
      <c r="I24" s="58">
        <f>IFERROR(Usages!AD13*Usages!H13,0)</f>
        <v>0</v>
      </c>
      <c r="J24" s="58">
        <f>IFERROR(Usages!AE13*Usages!I13,0)</f>
        <v>0</v>
      </c>
      <c r="K24" s="58">
        <f>IFERROR(Usages!AF13*Usages!J13,0)</f>
        <v>0</v>
      </c>
      <c r="L24" s="58">
        <f>IFERROR(Usages!AG13*Usages!K13,0)</f>
        <v>0</v>
      </c>
      <c r="M24" s="65"/>
      <c r="N24" s="82" t="str">
        <f>IFERROR(1-Usages!AI13/D24,"")</f>
        <v/>
      </c>
      <c r="O24" s="82" t="str">
        <f>IFERROR(1-Usages!AJ13/E24,"")</f>
        <v/>
      </c>
      <c r="P24" s="82" t="str">
        <f>IFERROR(1-Usages!AK13/F24,"")</f>
        <v/>
      </c>
      <c r="Q24" s="82" t="str">
        <f>IFERROR(1-Usages!AL13/G24,"")</f>
        <v/>
      </c>
      <c r="R24" s="82" t="str">
        <f>IFERROR(1-Usages!AM13/H24,"")</f>
        <v/>
      </c>
      <c r="S24" s="82" t="str">
        <f>IFERROR(1-Usages!AN13/I24,"")</f>
        <v/>
      </c>
      <c r="T24" s="82" t="str">
        <f>IFERROR(1-Usages!AO13/J24,"")</f>
        <v/>
      </c>
      <c r="U24" s="82" t="str">
        <f>IFERROR(1-Usages!AP13/K24,"")</f>
        <v/>
      </c>
      <c r="V24" s="82" t="str">
        <f>IFERROR(1-Usages!AQ13/L24,"")</f>
        <v/>
      </c>
      <c r="X24" s="82" t="str">
        <f>IFERROR((D24-Usages!AI13)/Résultats_Indices!C$12,"")</f>
        <v/>
      </c>
      <c r="Y24" s="82" t="str">
        <f>IFERROR((E24-Usages!AJ13)/Résultats_Indices!D$12,"")</f>
        <v/>
      </c>
      <c r="Z24" s="82" t="str">
        <f>IFERROR((F24-Usages!AK13)/Résultats_Indices!E$12,"")</f>
        <v/>
      </c>
      <c r="AA24" s="82" t="str">
        <f>IFERROR((G24-Usages!AL13)/Résultats_Indices!F$12,"")</f>
        <v/>
      </c>
      <c r="AB24" s="82" t="str">
        <f>IFERROR((H24-Usages!AM13)/Résultats_Indices!G$12,"")</f>
        <v/>
      </c>
      <c r="AC24" s="82" t="str">
        <f>IFERROR((I24-Usages!AN13)/Résultats_Indices!H$12,"")</f>
        <v/>
      </c>
      <c r="AD24" s="82" t="str">
        <f>IFERROR((J24-Usages!AO13)/Résultats_Indices!I$12,"")</f>
        <v/>
      </c>
      <c r="AE24" s="82" t="str">
        <f>IFERROR((K24-Usages!AP13)/Résultats_Indices!J$12,"")</f>
        <v/>
      </c>
      <c r="AF24" s="82" t="str">
        <f>IFERROR((L24-Usages!AQ13)/Résultats_Indices!K$12,"")</f>
        <v/>
      </c>
      <c r="AH24" s="160">
        <f>MAX(Usages!BC13:BK13)</f>
        <v>0</v>
      </c>
      <c r="AI24" s="152">
        <f t="shared" si="0"/>
        <v>0</v>
      </c>
      <c r="AJ24" s="152">
        <f>Usages!AL13-Résultats_Pistes!AI24</f>
        <v>0</v>
      </c>
      <c r="AK24" s="152">
        <f t="shared" si="1"/>
        <v>0</v>
      </c>
      <c r="AL24" s="188">
        <f>IFERROR(AK24/Résultats_Indices!$C$12,0)</f>
        <v>0</v>
      </c>
      <c r="AM24" s="127"/>
    </row>
    <row r="25" spans="2:39" x14ac:dyDescent="0.3">
      <c r="B25" s="62" t="str">
        <f>Usages!A14</f>
        <v xml:space="preserve">  12</v>
      </c>
      <c r="C25" s="78" t="str">
        <f>Usages!B14</f>
        <v>Usage</v>
      </c>
      <c r="D25" s="58">
        <f>IFERROR(Usages!Y14*Usages!C14,0)</f>
        <v>0</v>
      </c>
      <c r="E25" s="58">
        <f>IFERROR(Usages!Z14*Usages!D14,0)</f>
        <v>0</v>
      </c>
      <c r="F25" s="58">
        <f>IFERROR(Usages!AA14*Usages!E14,0)</f>
        <v>0</v>
      </c>
      <c r="G25" s="58">
        <f>IFERROR(Usages!AB14*Usages!F14,0)</f>
        <v>0</v>
      </c>
      <c r="H25" s="58">
        <f>IFERROR(Usages!AC14*Usages!G14,0)</f>
        <v>0</v>
      </c>
      <c r="I25" s="58">
        <f>IFERROR(Usages!AD14*Usages!H14,0)</f>
        <v>0</v>
      </c>
      <c r="J25" s="58">
        <f>IFERROR(Usages!AE14*Usages!I14,0)</f>
        <v>0</v>
      </c>
      <c r="K25" s="58">
        <f>IFERROR(Usages!AF14*Usages!J14,0)</f>
        <v>0</v>
      </c>
      <c r="L25" s="58">
        <f>IFERROR(Usages!AG14*Usages!K14,0)</f>
        <v>0</v>
      </c>
      <c r="M25" s="65"/>
      <c r="N25" s="82" t="str">
        <f>IFERROR(1-Usages!AI14/D25,"")</f>
        <v/>
      </c>
      <c r="O25" s="82" t="str">
        <f>IFERROR(1-Usages!AJ14/E25,"")</f>
        <v/>
      </c>
      <c r="P25" s="82" t="str">
        <f>IFERROR(1-Usages!AK14/F25,"")</f>
        <v/>
      </c>
      <c r="Q25" s="82" t="str">
        <f>IFERROR(1-Usages!AL14/G25,"")</f>
        <v/>
      </c>
      <c r="R25" s="82" t="str">
        <f>IFERROR(1-Usages!AM14/H25,"")</f>
        <v/>
      </c>
      <c r="S25" s="82" t="str">
        <f>IFERROR(1-Usages!AN14/I25,"")</f>
        <v/>
      </c>
      <c r="T25" s="82" t="str">
        <f>IFERROR(1-Usages!AO14/J25,"")</f>
        <v/>
      </c>
      <c r="U25" s="82" t="str">
        <f>IFERROR(1-Usages!AP14/K25,"")</f>
        <v/>
      </c>
      <c r="V25" s="82" t="str">
        <f>IFERROR(1-Usages!AQ14/L25,"")</f>
        <v/>
      </c>
      <c r="X25" s="82" t="str">
        <f>IFERROR((D25-Usages!AI14)/Résultats_Indices!C$12,"")</f>
        <v/>
      </c>
      <c r="Y25" s="82" t="str">
        <f>IFERROR((E25-Usages!AJ14)/Résultats_Indices!D$12,"")</f>
        <v/>
      </c>
      <c r="Z25" s="82" t="str">
        <f>IFERROR((F25-Usages!AK14)/Résultats_Indices!E$12,"")</f>
        <v/>
      </c>
      <c r="AA25" s="82" t="str">
        <f>IFERROR((G25-Usages!AL14)/Résultats_Indices!F$12,"")</f>
        <v/>
      </c>
      <c r="AB25" s="82" t="str">
        <f>IFERROR((H25-Usages!AM14)/Résultats_Indices!G$12,"")</f>
        <v/>
      </c>
      <c r="AC25" s="82" t="str">
        <f>IFERROR((I25-Usages!AN14)/Résultats_Indices!H$12,"")</f>
        <v/>
      </c>
      <c r="AD25" s="82" t="str">
        <f>IFERROR((J25-Usages!AO14)/Résultats_Indices!I$12,"")</f>
        <v/>
      </c>
      <c r="AE25" s="82" t="str">
        <f>IFERROR((K25-Usages!AP14)/Résultats_Indices!J$12,"")</f>
        <v/>
      </c>
      <c r="AF25" s="82" t="str">
        <f>IFERROR((L25-Usages!AQ14)/Résultats_Indices!K$12,"")</f>
        <v/>
      </c>
      <c r="AH25" s="160">
        <f>MAX(Usages!BC14:BK14)</f>
        <v>0</v>
      </c>
      <c r="AI25" s="152">
        <f t="shared" si="0"/>
        <v>0</v>
      </c>
      <c r="AJ25" s="152">
        <f>Usages!AL14-Résultats_Pistes!AI25</f>
        <v>0</v>
      </c>
      <c r="AK25" s="152">
        <f t="shared" si="1"/>
        <v>0</v>
      </c>
      <c r="AL25" s="188">
        <f>IFERROR(AK25/Résultats_Indices!$C$12,0)</f>
        <v>0</v>
      </c>
      <c r="AM25" s="127"/>
    </row>
    <row r="26" spans="2:39" x14ac:dyDescent="0.3">
      <c r="B26" s="62" t="str">
        <f>Usages!A15</f>
        <v xml:space="preserve">  13</v>
      </c>
      <c r="C26" s="78" t="str">
        <f>Usages!B15</f>
        <v>Usage</v>
      </c>
      <c r="D26" s="58">
        <f>IFERROR(Usages!Y15*Usages!C15,0)</f>
        <v>0</v>
      </c>
      <c r="E26" s="58">
        <f>IFERROR(Usages!Z15*Usages!D15,0)</f>
        <v>0</v>
      </c>
      <c r="F26" s="58">
        <f>IFERROR(Usages!AA15*Usages!E15,0)</f>
        <v>0</v>
      </c>
      <c r="G26" s="58">
        <f>IFERROR(Usages!AB15*Usages!F15,0)</f>
        <v>0</v>
      </c>
      <c r="H26" s="58">
        <f>IFERROR(Usages!AC15*Usages!G15,0)</f>
        <v>0</v>
      </c>
      <c r="I26" s="58">
        <f>IFERROR(Usages!AD15*Usages!H15,0)</f>
        <v>0</v>
      </c>
      <c r="J26" s="58">
        <f>IFERROR(Usages!AE15*Usages!I15,0)</f>
        <v>0</v>
      </c>
      <c r="K26" s="58">
        <f>IFERROR(Usages!AF15*Usages!J15,0)</f>
        <v>0</v>
      </c>
      <c r="L26" s="58">
        <f>IFERROR(Usages!AG15*Usages!K15,0)</f>
        <v>0</v>
      </c>
      <c r="M26" s="65"/>
      <c r="N26" s="82" t="str">
        <f>IFERROR(1-Usages!AI15/D26,"")</f>
        <v/>
      </c>
      <c r="O26" s="82" t="str">
        <f>IFERROR(1-Usages!AJ15/E26,"")</f>
        <v/>
      </c>
      <c r="P26" s="82" t="str">
        <f>IFERROR(1-Usages!AK15/F26,"")</f>
        <v/>
      </c>
      <c r="Q26" s="82" t="str">
        <f>IFERROR(1-Usages!AL15/G26,"")</f>
        <v/>
      </c>
      <c r="R26" s="82" t="str">
        <f>IFERROR(1-Usages!AM15/H26,"")</f>
        <v/>
      </c>
      <c r="S26" s="82" t="str">
        <f>IFERROR(1-Usages!AN15/I26,"")</f>
        <v/>
      </c>
      <c r="T26" s="82" t="str">
        <f>IFERROR(1-Usages!AO15/J26,"")</f>
        <v/>
      </c>
      <c r="U26" s="82" t="str">
        <f>IFERROR(1-Usages!AP15/K26,"")</f>
        <v/>
      </c>
      <c r="V26" s="82" t="str">
        <f>IFERROR(1-Usages!AQ15/L26,"")</f>
        <v/>
      </c>
      <c r="X26" s="82" t="str">
        <f>IFERROR((D26-Usages!AI15)/Résultats_Indices!C$12,"")</f>
        <v/>
      </c>
      <c r="Y26" s="82" t="str">
        <f>IFERROR((E26-Usages!AJ15)/Résultats_Indices!D$12,"")</f>
        <v/>
      </c>
      <c r="Z26" s="82" t="str">
        <f>IFERROR((F26-Usages!AK15)/Résultats_Indices!E$12,"")</f>
        <v/>
      </c>
      <c r="AA26" s="82" t="str">
        <f>IFERROR((G26-Usages!AL15)/Résultats_Indices!F$12,"")</f>
        <v/>
      </c>
      <c r="AB26" s="82" t="str">
        <f>IFERROR((H26-Usages!AM15)/Résultats_Indices!G$12,"")</f>
        <v/>
      </c>
      <c r="AC26" s="82" t="str">
        <f>IFERROR((I26-Usages!AN15)/Résultats_Indices!H$12,"")</f>
        <v/>
      </c>
      <c r="AD26" s="82" t="str">
        <f>IFERROR((J26-Usages!AO15)/Résultats_Indices!I$12,"")</f>
        <v/>
      </c>
      <c r="AE26" s="82" t="str">
        <f>IFERROR((K26-Usages!AP15)/Résultats_Indices!J$12,"")</f>
        <v/>
      </c>
      <c r="AF26" s="82" t="str">
        <f>IFERROR((L26-Usages!AQ15)/Résultats_Indices!K$12,"")</f>
        <v/>
      </c>
      <c r="AH26" s="160">
        <f>MAX(Usages!BC15:BK15)</f>
        <v>0</v>
      </c>
      <c r="AI26" s="152">
        <f t="shared" si="0"/>
        <v>0</v>
      </c>
      <c r="AJ26" s="152">
        <f>Usages!AL15-Résultats_Pistes!AI26</f>
        <v>0</v>
      </c>
      <c r="AK26" s="152">
        <f t="shared" si="1"/>
        <v>0</v>
      </c>
      <c r="AL26" s="188">
        <f>IFERROR(AK26/Résultats_Indices!$C$12,0)</f>
        <v>0</v>
      </c>
      <c r="AM26" s="127"/>
    </row>
    <row r="27" spans="2:39" x14ac:dyDescent="0.3">
      <c r="B27" s="62" t="str">
        <f>Usages!A16</f>
        <v xml:space="preserve">  14</v>
      </c>
      <c r="C27" s="78" t="str">
        <f>Usages!B16</f>
        <v>Usage</v>
      </c>
      <c r="D27" s="58">
        <f>IFERROR(Usages!Y16*Usages!C16,0)</f>
        <v>0</v>
      </c>
      <c r="E27" s="58">
        <f>IFERROR(Usages!Z16*Usages!D16,0)</f>
        <v>0</v>
      </c>
      <c r="F27" s="58">
        <f>IFERROR(Usages!AA16*Usages!E16,0)</f>
        <v>0</v>
      </c>
      <c r="G27" s="58">
        <f>IFERROR(Usages!AB16*Usages!F16,0)</f>
        <v>0</v>
      </c>
      <c r="H27" s="58">
        <f>IFERROR(Usages!AC16*Usages!G16,0)</f>
        <v>0</v>
      </c>
      <c r="I27" s="58">
        <f>IFERROR(Usages!AD16*Usages!H16,0)</f>
        <v>0</v>
      </c>
      <c r="J27" s="58">
        <f>IFERROR(Usages!AE16*Usages!I16,0)</f>
        <v>0</v>
      </c>
      <c r="K27" s="58">
        <f>IFERROR(Usages!AF16*Usages!J16,0)</f>
        <v>0</v>
      </c>
      <c r="L27" s="58">
        <f>IFERROR(Usages!AG16*Usages!K16,0)</f>
        <v>0</v>
      </c>
      <c r="M27" s="65"/>
      <c r="N27" s="82" t="str">
        <f>IFERROR(1-Usages!AI16/D27,"")</f>
        <v/>
      </c>
      <c r="O27" s="82" t="str">
        <f>IFERROR(1-Usages!AJ16/E27,"")</f>
        <v/>
      </c>
      <c r="P27" s="82" t="str">
        <f>IFERROR(1-Usages!AK16/F27,"")</f>
        <v/>
      </c>
      <c r="Q27" s="82" t="str">
        <f>IFERROR(1-Usages!AL16/G27,"")</f>
        <v/>
      </c>
      <c r="R27" s="82" t="str">
        <f>IFERROR(1-Usages!AM16/H27,"")</f>
        <v/>
      </c>
      <c r="S27" s="82" t="str">
        <f>IFERROR(1-Usages!AN16/I27,"")</f>
        <v/>
      </c>
      <c r="T27" s="82" t="str">
        <f>IFERROR(1-Usages!AO16/J27,"")</f>
        <v/>
      </c>
      <c r="U27" s="82" t="str">
        <f>IFERROR(1-Usages!AP16/K27,"")</f>
        <v/>
      </c>
      <c r="V27" s="82" t="str">
        <f>IFERROR(1-Usages!AQ16/L27,"")</f>
        <v/>
      </c>
      <c r="X27" s="82" t="str">
        <f>IFERROR((D27-Usages!AI16)/Résultats_Indices!C$12,"")</f>
        <v/>
      </c>
      <c r="Y27" s="82" t="str">
        <f>IFERROR((E27-Usages!AJ16)/Résultats_Indices!D$12,"")</f>
        <v/>
      </c>
      <c r="Z27" s="82" t="str">
        <f>IFERROR((F27-Usages!AK16)/Résultats_Indices!E$12,"")</f>
        <v/>
      </c>
      <c r="AA27" s="82" t="str">
        <f>IFERROR((G27-Usages!AL16)/Résultats_Indices!F$12,"")</f>
        <v/>
      </c>
      <c r="AB27" s="82" t="str">
        <f>IFERROR((H27-Usages!AM16)/Résultats_Indices!G$12,"")</f>
        <v/>
      </c>
      <c r="AC27" s="82" t="str">
        <f>IFERROR((I27-Usages!AN16)/Résultats_Indices!H$12,"")</f>
        <v/>
      </c>
      <c r="AD27" s="82" t="str">
        <f>IFERROR((J27-Usages!AO16)/Résultats_Indices!I$12,"")</f>
        <v/>
      </c>
      <c r="AE27" s="82" t="str">
        <f>IFERROR((K27-Usages!AP16)/Résultats_Indices!J$12,"")</f>
        <v/>
      </c>
      <c r="AF27" s="82" t="str">
        <f>IFERROR((L27-Usages!AQ16)/Résultats_Indices!K$12,"")</f>
        <v/>
      </c>
      <c r="AH27" s="160">
        <f>MAX(Usages!BC16:BK16)</f>
        <v>0</v>
      </c>
      <c r="AI27" s="152">
        <f t="shared" si="0"/>
        <v>0</v>
      </c>
      <c r="AJ27" s="152">
        <f>Usages!AL16-Résultats_Pistes!AI27</f>
        <v>0</v>
      </c>
      <c r="AK27" s="152">
        <f t="shared" si="1"/>
        <v>0</v>
      </c>
      <c r="AL27" s="188">
        <f>IFERROR(AK27/Résultats_Indices!$C$12,0)</f>
        <v>0</v>
      </c>
      <c r="AM27" s="127"/>
    </row>
    <row r="28" spans="2:39" x14ac:dyDescent="0.3">
      <c r="B28" s="62" t="str">
        <f>Usages!A17</f>
        <v xml:space="preserve">  15</v>
      </c>
      <c r="C28" s="78" t="str">
        <f>Usages!B17</f>
        <v>Usage</v>
      </c>
      <c r="D28" s="58">
        <f>IFERROR(Usages!Y17*Usages!C17,0)</f>
        <v>0</v>
      </c>
      <c r="E28" s="58">
        <f>IFERROR(Usages!Z17*Usages!D17,0)</f>
        <v>0</v>
      </c>
      <c r="F28" s="58">
        <f>IFERROR(Usages!AA17*Usages!E17,0)</f>
        <v>0</v>
      </c>
      <c r="G28" s="58">
        <f>IFERROR(Usages!AB17*Usages!F17,0)</f>
        <v>0</v>
      </c>
      <c r="H28" s="58">
        <f>IFERROR(Usages!AC17*Usages!G17,0)</f>
        <v>0</v>
      </c>
      <c r="I28" s="58">
        <f>IFERROR(Usages!AD17*Usages!H17,0)</f>
        <v>0</v>
      </c>
      <c r="J28" s="58">
        <f>IFERROR(Usages!AE17*Usages!I17,0)</f>
        <v>0</v>
      </c>
      <c r="K28" s="58">
        <f>IFERROR(Usages!AF17*Usages!J17,0)</f>
        <v>0</v>
      </c>
      <c r="L28" s="58">
        <f>IFERROR(Usages!AG17*Usages!K17,0)</f>
        <v>0</v>
      </c>
      <c r="M28" s="65"/>
      <c r="N28" s="82" t="str">
        <f>IFERROR(1-Usages!AI17/D28,"")</f>
        <v/>
      </c>
      <c r="O28" s="82" t="str">
        <f>IFERROR(1-Usages!AJ17/E28,"")</f>
        <v/>
      </c>
      <c r="P28" s="82" t="str">
        <f>IFERROR(1-Usages!AK17/F28,"")</f>
        <v/>
      </c>
      <c r="Q28" s="82" t="str">
        <f>IFERROR(1-Usages!AL17/G28,"")</f>
        <v/>
      </c>
      <c r="R28" s="82" t="str">
        <f>IFERROR(1-Usages!AM17/H28,"")</f>
        <v/>
      </c>
      <c r="S28" s="82" t="str">
        <f>IFERROR(1-Usages!AN17/I28,"")</f>
        <v/>
      </c>
      <c r="T28" s="82" t="str">
        <f>IFERROR(1-Usages!AO17/J28,"")</f>
        <v/>
      </c>
      <c r="U28" s="82" t="str">
        <f>IFERROR(1-Usages!AP17/K28,"")</f>
        <v/>
      </c>
      <c r="V28" s="82" t="str">
        <f>IFERROR(1-Usages!AQ17/L28,"")</f>
        <v/>
      </c>
      <c r="X28" s="82" t="str">
        <f>IFERROR((D28-Usages!AI17)/Résultats_Indices!C$12,"")</f>
        <v/>
      </c>
      <c r="Y28" s="82" t="str">
        <f>IFERROR((E28-Usages!AJ17)/Résultats_Indices!D$12,"")</f>
        <v/>
      </c>
      <c r="Z28" s="82" t="str">
        <f>IFERROR((F28-Usages!AK17)/Résultats_Indices!E$12,"")</f>
        <v/>
      </c>
      <c r="AA28" s="82" t="str">
        <f>IFERROR((G28-Usages!AL17)/Résultats_Indices!F$12,"")</f>
        <v/>
      </c>
      <c r="AB28" s="82" t="str">
        <f>IFERROR((H28-Usages!AM17)/Résultats_Indices!G$12,"")</f>
        <v/>
      </c>
      <c r="AC28" s="82" t="str">
        <f>IFERROR((I28-Usages!AN17)/Résultats_Indices!H$12,"")</f>
        <v/>
      </c>
      <c r="AD28" s="82" t="str">
        <f>IFERROR((J28-Usages!AO17)/Résultats_Indices!I$12,"")</f>
        <v/>
      </c>
      <c r="AE28" s="82" t="str">
        <f>IFERROR((K28-Usages!AP17)/Résultats_Indices!J$12,"")</f>
        <v/>
      </c>
      <c r="AF28" s="82" t="str">
        <f>IFERROR((L28-Usages!AQ17)/Résultats_Indices!K$12,"")</f>
        <v/>
      </c>
      <c r="AH28" s="160">
        <f>MAX(Usages!BC17:BK17)</f>
        <v>0</v>
      </c>
      <c r="AI28" s="152">
        <f t="shared" si="0"/>
        <v>0</v>
      </c>
      <c r="AJ28" s="152">
        <f>Usages!AL17-Résultats_Pistes!AI28</f>
        <v>0</v>
      </c>
      <c r="AK28" s="152">
        <f t="shared" si="1"/>
        <v>0</v>
      </c>
      <c r="AL28" s="188">
        <f>IFERROR(AK28/Résultats_Indices!$C$12,0)</f>
        <v>0</v>
      </c>
      <c r="AM28" s="127"/>
    </row>
    <row r="29" spans="2:39" x14ac:dyDescent="0.3">
      <c r="B29" s="62" t="str">
        <f>Usages!A18</f>
        <v xml:space="preserve">  16</v>
      </c>
      <c r="C29" s="78" t="str">
        <f>Usages!B18</f>
        <v>Usage</v>
      </c>
      <c r="D29" s="58">
        <f>IFERROR(Usages!Y18*Usages!C18,0)</f>
        <v>0</v>
      </c>
      <c r="E29" s="58">
        <f>IFERROR(Usages!Z18*Usages!D18,0)</f>
        <v>0</v>
      </c>
      <c r="F29" s="58">
        <f>IFERROR(Usages!AA18*Usages!E18,0)</f>
        <v>0</v>
      </c>
      <c r="G29" s="58">
        <f>IFERROR(Usages!AB18*Usages!F18,0)</f>
        <v>0</v>
      </c>
      <c r="H29" s="58">
        <f>IFERROR(Usages!AC18*Usages!G18,0)</f>
        <v>0</v>
      </c>
      <c r="I29" s="58">
        <f>IFERROR(Usages!AD18*Usages!H18,0)</f>
        <v>0</v>
      </c>
      <c r="J29" s="58">
        <f>IFERROR(Usages!AE18*Usages!I18,0)</f>
        <v>0</v>
      </c>
      <c r="K29" s="58">
        <f>IFERROR(Usages!AF18*Usages!J18,0)</f>
        <v>0</v>
      </c>
      <c r="L29" s="58">
        <f>IFERROR(Usages!AG18*Usages!K18,0)</f>
        <v>0</v>
      </c>
      <c r="M29" s="65"/>
      <c r="N29" s="82" t="str">
        <f>IFERROR(1-Usages!AI18/D29,"")</f>
        <v/>
      </c>
      <c r="O29" s="82" t="str">
        <f>IFERROR(1-Usages!AJ18/E29,"")</f>
        <v/>
      </c>
      <c r="P29" s="82" t="str">
        <f>IFERROR(1-Usages!AK18/F29,"")</f>
        <v/>
      </c>
      <c r="Q29" s="82" t="str">
        <f>IFERROR(1-Usages!AL18/G29,"")</f>
        <v/>
      </c>
      <c r="R29" s="82" t="str">
        <f>IFERROR(1-Usages!AM18/H29,"")</f>
        <v/>
      </c>
      <c r="S29" s="82" t="str">
        <f>IFERROR(1-Usages!AN18/I29,"")</f>
        <v/>
      </c>
      <c r="T29" s="82" t="str">
        <f>IFERROR(1-Usages!AO18/J29,"")</f>
        <v/>
      </c>
      <c r="U29" s="82" t="str">
        <f>IFERROR(1-Usages!AP18/K29,"")</f>
        <v/>
      </c>
      <c r="V29" s="82" t="str">
        <f>IFERROR(1-Usages!AQ18/L29,"")</f>
        <v/>
      </c>
      <c r="X29" s="82" t="str">
        <f>IFERROR((D29-Usages!AI18)/Résultats_Indices!C$12,"")</f>
        <v/>
      </c>
      <c r="Y29" s="82" t="str">
        <f>IFERROR((E29-Usages!AJ18)/Résultats_Indices!D$12,"")</f>
        <v/>
      </c>
      <c r="Z29" s="82" t="str">
        <f>IFERROR((F29-Usages!AK18)/Résultats_Indices!E$12,"")</f>
        <v/>
      </c>
      <c r="AA29" s="82" t="str">
        <f>IFERROR((G29-Usages!AL18)/Résultats_Indices!F$12,"")</f>
        <v/>
      </c>
      <c r="AB29" s="82" t="str">
        <f>IFERROR((H29-Usages!AM18)/Résultats_Indices!G$12,"")</f>
        <v/>
      </c>
      <c r="AC29" s="82" t="str">
        <f>IFERROR((I29-Usages!AN18)/Résultats_Indices!H$12,"")</f>
        <v/>
      </c>
      <c r="AD29" s="82" t="str">
        <f>IFERROR((J29-Usages!AO18)/Résultats_Indices!I$12,"")</f>
        <v/>
      </c>
      <c r="AE29" s="82" t="str">
        <f>IFERROR((K29-Usages!AP18)/Résultats_Indices!J$12,"")</f>
        <v/>
      </c>
      <c r="AF29" s="82" t="str">
        <f>IFERROR((L29-Usages!AQ18)/Résultats_Indices!K$12,"")</f>
        <v/>
      </c>
      <c r="AH29" s="160">
        <f>MAX(Usages!BC18:BK18)</f>
        <v>0</v>
      </c>
      <c r="AI29" s="152">
        <f t="shared" si="0"/>
        <v>0</v>
      </c>
      <c r="AJ29" s="152">
        <f>Usages!AL18-Résultats_Pistes!AI29</f>
        <v>0</v>
      </c>
      <c r="AK29" s="152">
        <f t="shared" si="1"/>
        <v>0</v>
      </c>
      <c r="AL29" s="188">
        <f>IFERROR(AK29/Résultats_Indices!$C$12,0)</f>
        <v>0</v>
      </c>
      <c r="AM29" s="127"/>
    </row>
    <row r="30" spans="2:39" x14ac:dyDescent="0.3">
      <c r="B30" s="62" t="str">
        <f>Usages!A19</f>
        <v xml:space="preserve">  17</v>
      </c>
      <c r="C30" s="78" t="str">
        <f>Usages!B19</f>
        <v>Usage</v>
      </c>
      <c r="D30" s="58">
        <f>IFERROR(Usages!Y19*Usages!C19,0)</f>
        <v>0</v>
      </c>
      <c r="E30" s="58">
        <f>IFERROR(Usages!Z19*Usages!D19,0)</f>
        <v>0</v>
      </c>
      <c r="F30" s="58">
        <f>IFERROR(Usages!AA19*Usages!E19,0)</f>
        <v>0</v>
      </c>
      <c r="G30" s="58">
        <f>IFERROR(Usages!AB19*Usages!F19,0)</f>
        <v>0</v>
      </c>
      <c r="H30" s="58">
        <f>IFERROR(Usages!AC19*Usages!G19,0)</f>
        <v>0</v>
      </c>
      <c r="I30" s="58">
        <f>IFERROR(Usages!AD19*Usages!H19,0)</f>
        <v>0</v>
      </c>
      <c r="J30" s="58">
        <f>IFERROR(Usages!AE19*Usages!I19,0)</f>
        <v>0</v>
      </c>
      <c r="K30" s="58">
        <f>IFERROR(Usages!AF19*Usages!J19,0)</f>
        <v>0</v>
      </c>
      <c r="L30" s="58">
        <f>IFERROR(Usages!AG19*Usages!K19,0)</f>
        <v>0</v>
      </c>
      <c r="M30" s="65"/>
      <c r="N30" s="82" t="str">
        <f>IFERROR(1-Usages!AI19/D30,"")</f>
        <v/>
      </c>
      <c r="O30" s="82" t="str">
        <f>IFERROR(1-Usages!AJ19/E30,"")</f>
        <v/>
      </c>
      <c r="P30" s="82" t="str">
        <f>IFERROR(1-Usages!AK19/F30,"")</f>
        <v/>
      </c>
      <c r="Q30" s="82" t="str">
        <f>IFERROR(1-Usages!AL19/G30,"")</f>
        <v/>
      </c>
      <c r="R30" s="82" t="str">
        <f>IFERROR(1-Usages!AM19/H30,"")</f>
        <v/>
      </c>
      <c r="S30" s="82" t="str">
        <f>IFERROR(1-Usages!AN19/I30,"")</f>
        <v/>
      </c>
      <c r="T30" s="82" t="str">
        <f>IFERROR(1-Usages!AO19/J30,"")</f>
        <v/>
      </c>
      <c r="U30" s="82" t="str">
        <f>IFERROR(1-Usages!AP19/K30,"")</f>
        <v/>
      </c>
      <c r="V30" s="82" t="str">
        <f>IFERROR(1-Usages!AQ19/L30,"")</f>
        <v/>
      </c>
      <c r="X30" s="82" t="str">
        <f>IFERROR((D30-Usages!AI19)/Résultats_Indices!C$12,"")</f>
        <v/>
      </c>
      <c r="Y30" s="82" t="str">
        <f>IFERROR((E30-Usages!AJ19)/Résultats_Indices!D$12,"")</f>
        <v/>
      </c>
      <c r="Z30" s="82" t="str">
        <f>IFERROR((F30-Usages!AK19)/Résultats_Indices!E$12,"")</f>
        <v/>
      </c>
      <c r="AA30" s="82" t="str">
        <f>IFERROR((G30-Usages!AL19)/Résultats_Indices!F$12,"")</f>
        <v/>
      </c>
      <c r="AB30" s="82" t="str">
        <f>IFERROR((H30-Usages!AM19)/Résultats_Indices!G$12,"")</f>
        <v/>
      </c>
      <c r="AC30" s="82" t="str">
        <f>IFERROR((I30-Usages!AN19)/Résultats_Indices!H$12,"")</f>
        <v/>
      </c>
      <c r="AD30" s="82" t="str">
        <f>IFERROR((J30-Usages!AO19)/Résultats_Indices!I$12,"")</f>
        <v/>
      </c>
      <c r="AE30" s="82" t="str">
        <f>IFERROR((K30-Usages!AP19)/Résultats_Indices!J$12,"")</f>
        <v/>
      </c>
      <c r="AF30" s="82" t="str">
        <f>IFERROR((L30-Usages!AQ19)/Résultats_Indices!K$12,"")</f>
        <v/>
      </c>
      <c r="AH30" s="160">
        <f>MAX(Usages!BC19:BK19)</f>
        <v>0</v>
      </c>
      <c r="AI30" s="152">
        <f t="shared" si="0"/>
        <v>0</v>
      </c>
      <c r="AJ30" s="152">
        <f>Usages!AL19-Résultats_Pistes!AI30</f>
        <v>0</v>
      </c>
      <c r="AK30" s="152">
        <f t="shared" si="1"/>
        <v>0</v>
      </c>
      <c r="AL30" s="188">
        <f>IFERROR(AK30/Résultats_Indices!$C$12,0)</f>
        <v>0</v>
      </c>
      <c r="AM30" s="127"/>
    </row>
    <row r="31" spans="2:39" x14ac:dyDescent="0.3">
      <c r="B31" s="62" t="str">
        <f>Usages!A20</f>
        <v xml:space="preserve">  18</v>
      </c>
      <c r="C31" s="78" t="str">
        <f>Usages!B20</f>
        <v>Usage</v>
      </c>
      <c r="D31" s="58">
        <f>IFERROR(Usages!Y20*Usages!C20,0)</f>
        <v>0</v>
      </c>
      <c r="E31" s="58">
        <f>IFERROR(Usages!Z20*Usages!D20,0)</f>
        <v>0</v>
      </c>
      <c r="F31" s="58">
        <f>IFERROR(Usages!AA20*Usages!E20,0)</f>
        <v>0</v>
      </c>
      <c r="G31" s="58">
        <f>IFERROR(Usages!AB20*Usages!F20,0)</f>
        <v>0</v>
      </c>
      <c r="H31" s="58">
        <f>IFERROR(Usages!AC20*Usages!G20,0)</f>
        <v>0</v>
      </c>
      <c r="I31" s="58">
        <f>IFERROR(Usages!AD20*Usages!H20,0)</f>
        <v>0</v>
      </c>
      <c r="J31" s="58">
        <f>IFERROR(Usages!AE20*Usages!I20,0)</f>
        <v>0</v>
      </c>
      <c r="K31" s="58">
        <f>IFERROR(Usages!AF20*Usages!J20,0)</f>
        <v>0</v>
      </c>
      <c r="L31" s="58">
        <f>IFERROR(Usages!AG20*Usages!K20,0)</f>
        <v>0</v>
      </c>
      <c r="M31" s="65"/>
      <c r="N31" s="82" t="str">
        <f>IFERROR(1-Usages!AI20/D31,"")</f>
        <v/>
      </c>
      <c r="O31" s="82" t="str">
        <f>IFERROR(1-Usages!AJ20/E31,"")</f>
        <v/>
      </c>
      <c r="P31" s="82" t="str">
        <f>IFERROR(1-Usages!AK20/F31,"")</f>
        <v/>
      </c>
      <c r="Q31" s="82" t="str">
        <f>IFERROR(1-Usages!AL20/G31,"")</f>
        <v/>
      </c>
      <c r="R31" s="82" t="str">
        <f>IFERROR(1-Usages!AM20/H31,"")</f>
        <v/>
      </c>
      <c r="S31" s="82" t="str">
        <f>IFERROR(1-Usages!AN20/I31,"")</f>
        <v/>
      </c>
      <c r="T31" s="82" t="str">
        <f>IFERROR(1-Usages!AO20/J31,"")</f>
        <v/>
      </c>
      <c r="U31" s="82" t="str">
        <f>IFERROR(1-Usages!AP20/K31,"")</f>
        <v/>
      </c>
      <c r="V31" s="82" t="str">
        <f>IFERROR(1-Usages!AQ20/L31,"")</f>
        <v/>
      </c>
      <c r="X31" s="82" t="str">
        <f>IFERROR((D31-Usages!AI20)/Résultats_Indices!C$12,"")</f>
        <v/>
      </c>
      <c r="Y31" s="82" t="str">
        <f>IFERROR((E31-Usages!AJ20)/Résultats_Indices!D$12,"")</f>
        <v/>
      </c>
      <c r="Z31" s="82" t="str">
        <f>IFERROR((F31-Usages!AK20)/Résultats_Indices!E$12,"")</f>
        <v/>
      </c>
      <c r="AA31" s="82" t="str">
        <f>IFERROR((G31-Usages!AL20)/Résultats_Indices!F$12,"")</f>
        <v/>
      </c>
      <c r="AB31" s="82" t="str">
        <f>IFERROR((H31-Usages!AM20)/Résultats_Indices!G$12,"")</f>
        <v/>
      </c>
      <c r="AC31" s="82" t="str">
        <f>IFERROR((I31-Usages!AN20)/Résultats_Indices!H$12,"")</f>
        <v/>
      </c>
      <c r="AD31" s="82" t="str">
        <f>IFERROR((J31-Usages!AO20)/Résultats_Indices!I$12,"")</f>
        <v/>
      </c>
      <c r="AE31" s="82" t="str">
        <f>IFERROR((K31-Usages!AP20)/Résultats_Indices!J$12,"")</f>
        <v/>
      </c>
      <c r="AF31" s="82" t="str">
        <f>IFERROR((L31-Usages!AQ20)/Résultats_Indices!K$12,"")</f>
        <v/>
      </c>
      <c r="AH31" s="160">
        <f>MAX(Usages!BC20:BK20)</f>
        <v>0</v>
      </c>
      <c r="AI31" s="152">
        <f t="shared" si="0"/>
        <v>0</v>
      </c>
      <c r="AJ31" s="152">
        <f>Usages!AL20-Résultats_Pistes!AI31</f>
        <v>0</v>
      </c>
      <c r="AK31" s="152">
        <f t="shared" si="1"/>
        <v>0</v>
      </c>
      <c r="AL31" s="188">
        <f>IFERROR(AK31/Résultats_Indices!$C$12,0)</f>
        <v>0</v>
      </c>
      <c r="AM31" s="127"/>
    </row>
    <row r="32" spans="2:39" x14ac:dyDescent="0.3">
      <c r="B32" s="62" t="str">
        <f>Usages!A21</f>
        <v xml:space="preserve">  19</v>
      </c>
      <c r="C32" s="78" t="str">
        <f>Usages!B21</f>
        <v>Usage</v>
      </c>
      <c r="D32" s="58">
        <f>IFERROR(Usages!Y21*Usages!C21,0)</f>
        <v>0</v>
      </c>
      <c r="E32" s="58">
        <f>IFERROR(Usages!Z21*Usages!D21,0)</f>
        <v>0</v>
      </c>
      <c r="F32" s="58">
        <f>IFERROR(Usages!AA21*Usages!E21,0)</f>
        <v>0</v>
      </c>
      <c r="G32" s="58">
        <f>IFERROR(Usages!AB21*Usages!F21,0)</f>
        <v>0</v>
      </c>
      <c r="H32" s="58">
        <f>IFERROR(Usages!AC21*Usages!G21,0)</f>
        <v>0</v>
      </c>
      <c r="I32" s="58">
        <f>IFERROR(Usages!AD21*Usages!H21,0)</f>
        <v>0</v>
      </c>
      <c r="J32" s="58">
        <f>IFERROR(Usages!AE21*Usages!I21,0)</f>
        <v>0</v>
      </c>
      <c r="K32" s="58">
        <f>IFERROR(Usages!AF21*Usages!J21,0)</f>
        <v>0</v>
      </c>
      <c r="L32" s="58">
        <f>IFERROR(Usages!AG21*Usages!K21,0)</f>
        <v>0</v>
      </c>
      <c r="M32" s="65"/>
      <c r="N32" s="82" t="str">
        <f>IFERROR(1-Usages!AI21/D32,"")</f>
        <v/>
      </c>
      <c r="O32" s="82" t="str">
        <f>IFERROR(1-Usages!AJ21/E32,"")</f>
        <v/>
      </c>
      <c r="P32" s="82" t="str">
        <f>IFERROR(1-Usages!AK21/F32,"")</f>
        <v/>
      </c>
      <c r="Q32" s="82" t="str">
        <f>IFERROR(1-Usages!AL21/G32,"")</f>
        <v/>
      </c>
      <c r="R32" s="82" t="str">
        <f>IFERROR(1-Usages!AM21/H32,"")</f>
        <v/>
      </c>
      <c r="S32" s="82" t="str">
        <f>IFERROR(1-Usages!AN21/I32,"")</f>
        <v/>
      </c>
      <c r="T32" s="82" t="str">
        <f>IFERROR(1-Usages!AO21/J32,"")</f>
        <v/>
      </c>
      <c r="U32" s="82" t="str">
        <f>IFERROR(1-Usages!AP21/K32,"")</f>
        <v/>
      </c>
      <c r="V32" s="82" t="str">
        <f>IFERROR(1-Usages!AQ21/L32,"")</f>
        <v/>
      </c>
      <c r="X32" s="82" t="str">
        <f>IFERROR((D32-Usages!AI21)/Résultats_Indices!C$12,"")</f>
        <v/>
      </c>
      <c r="Y32" s="82" t="str">
        <f>IFERROR((E32-Usages!AJ21)/Résultats_Indices!D$12,"")</f>
        <v/>
      </c>
      <c r="Z32" s="82" t="str">
        <f>IFERROR((F32-Usages!AK21)/Résultats_Indices!E$12,"")</f>
        <v/>
      </c>
      <c r="AA32" s="82" t="str">
        <f>IFERROR((G32-Usages!AL21)/Résultats_Indices!F$12,"")</f>
        <v/>
      </c>
      <c r="AB32" s="82" t="str">
        <f>IFERROR((H32-Usages!AM21)/Résultats_Indices!G$12,"")</f>
        <v/>
      </c>
      <c r="AC32" s="82" t="str">
        <f>IFERROR((I32-Usages!AN21)/Résultats_Indices!H$12,"")</f>
        <v/>
      </c>
      <c r="AD32" s="82" t="str">
        <f>IFERROR((J32-Usages!AO21)/Résultats_Indices!I$12,"")</f>
        <v/>
      </c>
      <c r="AE32" s="82" t="str">
        <f>IFERROR((K32-Usages!AP21)/Résultats_Indices!J$12,"")</f>
        <v/>
      </c>
      <c r="AF32" s="82" t="str">
        <f>IFERROR((L32-Usages!AQ21)/Résultats_Indices!K$12,"")</f>
        <v/>
      </c>
      <c r="AH32" s="160">
        <f>MAX(Usages!BC21:BK21)</f>
        <v>0</v>
      </c>
      <c r="AI32" s="152">
        <f t="shared" si="0"/>
        <v>0</v>
      </c>
      <c r="AJ32" s="152">
        <f>Usages!AL21-Résultats_Pistes!AI32</f>
        <v>0</v>
      </c>
      <c r="AK32" s="152">
        <f t="shared" si="1"/>
        <v>0</v>
      </c>
      <c r="AL32" s="188">
        <f>IFERROR(AK32/Résultats_Indices!$C$12,0)</f>
        <v>0</v>
      </c>
      <c r="AM32" s="127"/>
    </row>
    <row r="33" spans="2:39" x14ac:dyDescent="0.3">
      <c r="B33" s="62" t="str">
        <f>Usages!A22</f>
        <v xml:space="preserve">  20</v>
      </c>
      <c r="C33" s="78" t="str">
        <f>Usages!B22</f>
        <v>Usage</v>
      </c>
      <c r="D33" s="58">
        <f>IFERROR(Usages!Y22*Usages!C22,0)</f>
        <v>0</v>
      </c>
      <c r="E33" s="58">
        <f>IFERROR(Usages!Z22*Usages!D22,0)</f>
        <v>0</v>
      </c>
      <c r="F33" s="58">
        <f>IFERROR(Usages!AA22*Usages!E22,0)</f>
        <v>0</v>
      </c>
      <c r="G33" s="58">
        <f>IFERROR(Usages!AB22*Usages!F22,0)</f>
        <v>0</v>
      </c>
      <c r="H33" s="58">
        <f>IFERROR(Usages!AC22*Usages!G22,0)</f>
        <v>0</v>
      </c>
      <c r="I33" s="58">
        <f>IFERROR(Usages!AD22*Usages!H22,0)</f>
        <v>0</v>
      </c>
      <c r="J33" s="58">
        <f>IFERROR(Usages!AE22*Usages!I22,0)</f>
        <v>0</v>
      </c>
      <c r="K33" s="58">
        <f>IFERROR(Usages!AF22*Usages!J22,0)</f>
        <v>0</v>
      </c>
      <c r="L33" s="58">
        <f>IFERROR(Usages!AG22*Usages!K22,0)</f>
        <v>0</v>
      </c>
      <c r="M33" s="65"/>
      <c r="N33" s="82" t="str">
        <f>IFERROR(1-Usages!AI22/D33,"")</f>
        <v/>
      </c>
      <c r="O33" s="82" t="str">
        <f>IFERROR(1-Usages!AJ22/E33,"")</f>
        <v/>
      </c>
      <c r="P33" s="82" t="str">
        <f>IFERROR(1-Usages!AK22/F33,"")</f>
        <v/>
      </c>
      <c r="Q33" s="82" t="str">
        <f>IFERROR(1-Usages!AL22/G33,"")</f>
        <v/>
      </c>
      <c r="R33" s="82" t="str">
        <f>IFERROR(1-Usages!AM22/H33,"")</f>
        <v/>
      </c>
      <c r="S33" s="82" t="str">
        <f>IFERROR(1-Usages!AN22/I33,"")</f>
        <v/>
      </c>
      <c r="T33" s="82" t="str">
        <f>IFERROR(1-Usages!AO22/J33,"")</f>
        <v/>
      </c>
      <c r="U33" s="82" t="str">
        <f>IFERROR(1-Usages!AP22/K33,"")</f>
        <v/>
      </c>
      <c r="V33" s="82" t="str">
        <f>IFERROR(1-Usages!AQ22/L33,"")</f>
        <v/>
      </c>
      <c r="X33" s="82" t="str">
        <f>IFERROR((D33-Usages!AI22)/Résultats_Indices!C$12,"")</f>
        <v/>
      </c>
      <c r="Y33" s="82" t="str">
        <f>IFERROR((E33-Usages!AJ22)/Résultats_Indices!D$12,"")</f>
        <v/>
      </c>
      <c r="Z33" s="82" t="str">
        <f>IFERROR((F33-Usages!AK22)/Résultats_Indices!E$12,"")</f>
        <v/>
      </c>
      <c r="AA33" s="82" t="str">
        <f>IFERROR((G33-Usages!AL22)/Résultats_Indices!F$12,"")</f>
        <v/>
      </c>
      <c r="AB33" s="82" t="str">
        <f>IFERROR((H33-Usages!AM22)/Résultats_Indices!G$12,"")</f>
        <v/>
      </c>
      <c r="AC33" s="82" t="str">
        <f>IFERROR((I33-Usages!AN22)/Résultats_Indices!H$12,"")</f>
        <v/>
      </c>
      <c r="AD33" s="82" t="str">
        <f>IFERROR((J33-Usages!AO22)/Résultats_Indices!I$12,"")</f>
        <v/>
      </c>
      <c r="AE33" s="82" t="str">
        <f>IFERROR((K33-Usages!AP22)/Résultats_Indices!J$12,"")</f>
        <v/>
      </c>
      <c r="AF33" s="82" t="str">
        <f>IFERROR((L33-Usages!AQ22)/Résultats_Indices!K$12,"")</f>
        <v/>
      </c>
      <c r="AH33" s="160">
        <f>MAX(Usages!BC22:BK22)</f>
        <v>0</v>
      </c>
      <c r="AI33" s="152">
        <f t="shared" si="0"/>
        <v>0</v>
      </c>
      <c r="AJ33" s="152">
        <f>Usages!AL22-Résultats_Pistes!AI33</f>
        <v>0</v>
      </c>
      <c r="AK33" s="152">
        <f t="shared" si="1"/>
        <v>0</v>
      </c>
      <c r="AL33" s="188">
        <f>IFERROR(AK33/Résultats_Indices!$C$12,0)</f>
        <v>0</v>
      </c>
      <c r="AM33" s="127"/>
    </row>
    <row r="34" spans="2:39" x14ac:dyDescent="0.3">
      <c r="B34" s="62" t="str">
        <f>Usages!A23</f>
        <v xml:space="preserve">  21</v>
      </c>
      <c r="C34" s="78" t="str">
        <f>Usages!B23</f>
        <v>Usage</v>
      </c>
      <c r="D34" s="58">
        <f>IFERROR(Usages!Y23*Usages!C23,0)</f>
        <v>0</v>
      </c>
      <c r="E34" s="58">
        <f>IFERROR(Usages!Z23*Usages!D23,0)</f>
        <v>0</v>
      </c>
      <c r="F34" s="58">
        <f>IFERROR(Usages!AA23*Usages!E23,0)</f>
        <v>0</v>
      </c>
      <c r="G34" s="58">
        <f>IFERROR(Usages!AB23*Usages!F23,0)</f>
        <v>0</v>
      </c>
      <c r="H34" s="58">
        <f>IFERROR(Usages!AC23*Usages!G23,0)</f>
        <v>0</v>
      </c>
      <c r="I34" s="58">
        <f>IFERROR(Usages!AD23*Usages!H23,0)</f>
        <v>0</v>
      </c>
      <c r="J34" s="58">
        <f>IFERROR(Usages!AE23*Usages!I23,0)</f>
        <v>0</v>
      </c>
      <c r="K34" s="58">
        <f>IFERROR(Usages!AF23*Usages!J23,0)</f>
        <v>0</v>
      </c>
      <c r="L34" s="58">
        <f>IFERROR(Usages!AG23*Usages!K23,0)</f>
        <v>0</v>
      </c>
      <c r="M34" s="65"/>
      <c r="N34" s="82" t="str">
        <f>IFERROR(1-Usages!AI23/D34,"")</f>
        <v/>
      </c>
      <c r="O34" s="82" t="str">
        <f>IFERROR(1-Usages!AJ23/E34,"")</f>
        <v/>
      </c>
      <c r="P34" s="82" t="str">
        <f>IFERROR(1-Usages!AK23/F34,"")</f>
        <v/>
      </c>
      <c r="Q34" s="82" t="str">
        <f>IFERROR(1-Usages!AL23/G34,"")</f>
        <v/>
      </c>
      <c r="R34" s="82" t="str">
        <f>IFERROR(1-Usages!AM23/H34,"")</f>
        <v/>
      </c>
      <c r="S34" s="82" t="str">
        <f>IFERROR(1-Usages!AN23/I34,"")</f>
        <v/>
      </c>
      <c r="T34" s="82" t="str">
        <f>IFERROR(1-Usages!AO23/J34,"")</f>
        <v/>
      </c>
      <c r="U34" s="82" t="str">
        <f>IFERROR(1-Usages!AP23/K34,"")</f>
        <v/>
      </c>
      <c r="V34" s="82" t="str">
        <f>IFERROR(1-Usages!AQ23/L34,"")</f>
        <v/>
      </c>
      <c r="X34" s="82" t="str">
        <f>IFERROR((D34-Usages!AI23)/Résultats_Indices!C$12,"")</f>
        <v/>
      </c>
      <c r="Y34" s="82" t="str">
        <f>IFERROR((E34-Usages!AJ23)/Résultats_Indices!D$12,"")</f>
        <v/>
      </c>
      <c r="Z34" s="82" t="str">
        <f>IFERROR((F34-Usages!AK23)/Résultats_Indices!E$12,"")</f>
        <v/>
      </c>
      <c r="AA34" s="82" t="str">
        <f>IFERROR((G34-Usages!AL23)/Résultats_Indices!F$12,"")</f>
        <v/>
      </c>
      <c r="AB34" s="82" t="str">
        <f>IFERROR((H34-Usages!AM23)/Résultats_Indices!G$12,"")</f>
        <v/>
      </c>
      <c r="AC34" s="82" t="str">
        <f>IFERROR((I34-Usages!AN23)/Résultats_Indices!H$12,"")</f>
        <v/>
      </c>
      <c r="AD34" s="82" t="str">
        <f>IFERROR((J34-Usages!AO23)/Résultats_Indices!I$12,"")</f>
        <v/>
      </c>
      <c r="AE34" s="82" t="str">
        <f>IFERROR((K34-Usages!AP23)/Résultats_Indices!J$12,"")</f>
        <v/>
      </c>
      <c r="AF34" s="82" t="str">
        <f>IFERROR((L34-Usages!AQ23)/Résultats_Indices!K$12,"")</f>
        <v/>
      </c>
      <c r="AH34" s="160">
        <f>MAX(Usages!BC23:BK23)</f>
        <v>0</v>
      </c>
      <c r="AI34" s="152">
        <f t="shared" si="0"/>
        <v>0</v>
      </c>
      <c r="AJ34" s="152">
        <f>Usages!AL23-Résultats_Pistes!AI34</f>
        <v>0</v>
      </c>
      <c r="AK34" s="152">
        <f t="shared" si="1"/>
        <v>0</v>
      </c>
      <c r="AL34" s="188">
        <f>IFERROR(AK34/Résultats_Indices!$C$12,0)</f>
        <v>0</v>
      </c>
      <c r="AM34" s="127"/>
    </row>
    <row r="35" spans="2:39" x14ac:dyDescent="0.3">
      <c r="B35" s="62" t="str">
        <f>Usages!A24</f>
        <v xml:space="preserve">  22</v>
      </c>
      <c r="C35" s="78" t="str">
        <f>Usages!B24</f>
        <v>Usage</v>
      </c>
      <c r="D35" s="58">
        <f>IFERROR(Usages!Y24*Usages!C24,0)</f>
        <v>0</v>
      </c>
      <c r="E35" s="58">
        <f>IFERROR(Usages!Z24*Usages!D24,0)</f>
        <v>0</v>
      </c>
      <c r="F35" s="58">
        <f>IFERROR(Usages!AA24*Usages!E24,0)</f>
        <v>0</v>
      </c>
      <c r="G35" s="58">
        <f>IFERROR(Usages!AB24*Usages!F24,0)</f>
        <v>0</v>
      </c>
      <c r="H35" s="58">
        <f>IFERROR(Usages!AC24*Usages!G24,0)</f>
        <v>0</v>
      </c>
      <c r="I35" s="58">
        <f>IFERROR(Usages!AD24*Usages!H24,0)</f>
        <v>0</v>
      </c>
      <c r="J35" s="58">
        <f>IFERROR(Usages!AE24*Usages!I24,0)</f>
        <v>0</v>
      </c>
      <c r="K35" s="58">
        <f>IFERROR(Usages!AF24*Usages!J24,0)</f>
        <v>0</v>
      </c>
      <c r="L35" s="58">
        <f>IFERROR(Usages!AG24*Usages!K24,0)</f>
        <v>0</v>
      </c>
      <c r="M35" s="65"/>
      <c r="N35" s="82" t="str">
        <f>IFERROR(1-Usages!AI24/D35,"")</f>
        <v/>
      </c>
      <c r="O35" s="82" t="str">
        <f>IFERROR(1-Usages!AJ24/E35,"")</f>
        <v/>
      </c>
      <c r="P35" s="82" t="str">
        <f>IFERROR(1-Usages!AK24/F35,"")</f>
        <v/>
      </c>
      <c r="Q35" s="82" t="str">
        <f>IFERROR(1-Usages!AL24/G35,"")</f>
        <v/>
      </c>
      <c r="R35" s="82" t="str">
        <f>IFERROR(1-Usages!AM24/H35,"")</f>
        <v/>
      </c>
      <c r="S35" s="82" t="str">
        <f>IFERROR(1-Usages!AN24/I35,"")</f>
        <v/>
      </c>
      <c r="T35" s="82" t="str">
        <f>IFERROR(1-Usages!AO24/J35,"")</f>
        <v/>
      </c>
      <c r="U35" s="82" t="str">
        <f>IFERROR(1-Usages!AP24/K35,"")</f>
        <v/>
      </c>
      <c r="V35" s="82" t="str">
        <f>IFERROR(1-Usages!AQ24/L35,"")</f>
        <v/>
      </c>
      <c r="X35" s="82" t="str">
        <f>IFERROR((D35-Usages!AI24)/Résultats_Indices!C$12,"")</f>
        <v/>
      </c>
      <c r="Y35" s="82" t="str">
        <f>IFERROR((E35-Usages!AJ24)/Résultats_Indices!D$12,"")</f>
        <v/>
      </c>
      <c r="Z35" s="82" t="str">
        <f>IFERROR((F35-Usages!AK24)/Résultats_Indices!E$12,"")</f>
        <v/>
      </c>
      <c r="AA35" s="82" t="str">
        <f>IFERROR((G35-Usages!AL24)/Résultats_Indices!F$12,"")</f>
        <v/>
      </c>
      <c r="AB35" s="82" t="str">
        <f>IFERROR((H35-Usages!AM24)/Résultats_Indices!G$12,"")</f>
        <v/>
      </c>
      <c r="AC35" s="82" t="str">
        <f>IFERROR((I35-Usages!AN24)/Résultats_Indices!H$12,"")</f>
        <v/>
      </c>
      <c r="AD35" s="82" t="str">
        <f>IFERROR((J35-Usages!AO24)/Résultats_Indices!I$12,"")</f>
        <v/>
      </c>
      <c r="AE35" s="82" t="str">
        <f>IFERROR((K35-Usages!AP24)/Résultats_Indices!J$12,"")</f>
        <v/>
      </c>
      <c r="AF35" s="82" t="str">
        <f>IFERROR((L35-Usages!AQ24)/Résultats_Indices!K$12,"")</f>
        <v/>
      </c>
      <c r="AH35" s="160">
        <f>MAX(Usages!BC24:BK24)</f>
        <v>0</v>
      </c>
      <c r="AI35" s="152">
        <f t="shared" si="0"/>
        <v>0</v>
      </c>
      <c r="AJ35" s="152">
        <f>Usages!AL24-Résultats_Pistes!AI35</f>
        <v>0</v>
      </c>
      <c r="AK35" s="152">
        <f t="shared" si="1"/>
        <v>0</v>
      </c>
      <c r="AL35" s="188">
        <f>IFERROR(AK35/Résultats_Indices!$C$12,0)</f>
        <v>0</v>
      </c>
      <c r="AM35" s="127"/>
    </row>
    <row r="36" spans="2:39" x14ac:dyDescent="0.3">
      <c r="B36" s="62" t="str">
        <f>Usages!A25</f>
        <v xml:space="preserve">  23</v>
      </c>
      <c r="C36" s="78" t="str">
        <f>Usages!B25</f>
        <v>Usage</v>
      </c>
      <c r="D36" s="58">
        <f>IFERROR(Usages!Y25*Usages!C25,0)</f>
        <v>0</v>
      </c>
      <c r="E36" s="58">
        <f>IFERROR(Usages!Z25*Usages!D25,0)</f>
        <v>0</v>
      </c>
      <c r="F36" s="58">
        <f>IFERROR(Usages!AA25*Usages!E25,0)</f>
        <v>0</v>
      </c>
      <c r="G36" s="58">
        <f>IFERROR(Usages!AB25*Usages!F25,0)</f>
        <v>0</v>
      </c>
      <c r="H36" s="58">
        <f>IFERROR(Usages!AC25*Usages!G25,0)</f>
        <v>0</v>
      </c>
      <c r="I36" s="58">
        <f>IFERROR(Usages!AD25*Usages!H25,0)</f>
        <v>0</v>
      </c>
      <c r="J36" s="58">
        <f>IFERROR(Usages!AE25*Usages!I25,0)</f>
        <v>0</v>
      </c>
      <c r="K36" s="58">
        <f>IFERROR(Usages!AF25*Usages!J25,0)</f>
        <v>0</v>
      </c>
      <c r="L36" s="58">
        <f>IFERROR(Usages!AG25*Usages!K25,0)</f>
        <v>0</v>
      </c>
      <c r="M36" s="65"/>
      <c r="N36" s="82" t="str">
        <f>IFERROR(1-Usages!AI25/D36,"")</f>
        <v/>
      </c>
      <c r="O36" s="82" t="str">
        <f>IFERROR(1-Usages!AJ25/E36,"")</f>
        <v/>
      </c>
      <c r="P36" s="82" t="str">
        <f>IFERROR(1-Usages!AK25/F36,"")</f>
        <v/>
      </c>
      <c r="Q36" s="82" t="str">
        <f>IFERROR(1-Usages!AL25/G36,"")</f>
        <v/>
      </c>
      <c r="R36" s="82" t="str">
        <f>IFERROR(1-Usages!AM25/H36,"")</f>
        <v/>
      </c>
      <c r="S36" s="82" t="str">
        <f>IFERROR(1-Usages!AN25/I36,"")</f>
        <v/>
      </c>
      <c r="T36" s="82" t="str">
        <f>IFERROR(1-Usages!AO25/J36,"")</f>
        <v/>
      </c>
      <c r="U36" s="82" t="str">
        <f>IFERROR(1-Usages!AP25/K36,"")</f>
        <v/>
      </c>
      <c r="V36" s="82" t="str">
        <f>IFERROR(1-Usages!AQ25/L36,"")</f>
        <v/>
      </c>
      <c r="X36" s="82" t="str">
        <f>IFERROR((D36-Usages!AI25)/Résultats_Indices!C$12,"")</f>
        <v/>
      </c>
      <c r="Y36" s="82" t="str">
        <f>IFERROR((E36-Usages!AJ25)/Résultats_Indices!D$12,"")</f>
        <v/>
      </c>
      <c r="Z36" s="82" t="str">
        <f>IFERROR((F36-Usages!AK25)/Résultats_Indices!E$12,"")</f>
        <v/>
      </c>
      <c r="AA36" s="82" t="str">
        <f>IFERROR((G36-Usages!AL25)/Résultats_Indices!F$12,"")</f>
        <v/>
      </c>
      <c r="AB36" s="82" t="str">
        <f>IFERROR((H36-Usages!AM25)/Résultats_Indices!G$12,"")</f>
        <v/>
      </c>
      <c r="AC36" s="82" t="str">
        <f>IFERROR((I36-Usages!AN25)/Résultats_Indices!H$12,"")</f>
        <v/>
      </c>
      <c r="AD36" s="82" t="str">
        <f>IFERROR((J36-Usages!AO25)/Résultats_Indices!I$12,"")</f>
        <v/>
      </c>
      <c r="AE36" s="82" t="str">
        <f>IFERROR((K36-Usages!AP25)/Résultats_Indices!J$12,"")</f>
        <v/>
      </c>
      <c r="AF36" s="82" t="str">
        <f>IFERROR((L36-Usages!AQ25)/Résultats_Indices!K$12,"")</f>
        <v/>
      </c>
      <c r="AH36" s="160">
        <f>MAX(Usages!BC25:BK25)</f>
        <v>0</v>
      </c>
      <c r="AI36" s="152">
        <f t="shared" si="0"/>
        <v>0</v>
      </c>
      <c r="AJ36" s="152">
        <f>Usages!AL25-Résultats_Pistes!AI36</f>
        <v>0</v>
      </c>
      <c r="AK36" s="152">
        <f t="shared" si="1"/>
        <v>0</v>
      </c>
      <c r="AL36" s="188">
        <f>IFERROR(AK36/Résultats_Indices!$C$12,0)</f>
        <v>0</v>
      </c>
      <c r="AM36" s="127"/>
    </row>
    <row r="37" spans="2:39" x14ac:dyDescent="0.3">
      <c r="B37" s="62" t="str">
        <f>Usages!A26</f>
        <v xml:space="preserve">  24</v>
      </c>
      <c r="C37" s="78" t="str">
        <f>Usages!B26</f>
        <v>Usage</v>
      </c>
      <c r="D37" s="58">
        <f>IFERROR(Usages!Y26*Usages!C26,0)</f>
        <v>0</v>
      </c>
      <c r="E37" s="58">
        <f>IFERROR(Usages!Z26*Usages!D26,0)</f>
        <v>0</v>
      </c>
      <c r="F37" s="58">
        <f>IFERROR(Usages!AA26*Usages!E26,0)</f>
        <v>0</v>
      </c>
      <c r="G37" s="58">
        <f>IFERROR(Usages!AB26*Usages!F26,0)</f>
        <v>0</v>
      </c>
      <c r="H37" s="58">
        <f>IFERROR(Usages!AC26*Usages!G26,0)</f>
        <v>0</v>
      </c>
      <c r="I37" s="58">
        <f>IFERROR(Usages!AD26*Usages!H26,0)</f>
        <v>0</v>
      </c>
      <c r="J37" s="58">
        <f>IFERROR(Usages!AE26*Usages!I26,0)</f>
        <v>0</v>
      </c>
      <c r="K37" s="58">
        <f>IFERROR(Usages!AF26*Usages!J26,0)</f>
        <v>0</v>
      </c>
      <c r="L37" s="58">
        <f>IFERROR(Usages!AG26*Usages!K26,0)</f>
        <v>0</v>
      </c>
      <c r="M37" s="65"/>
      <c r="N37" s="82" t="str">
        <f>IFERROR(1-Usages!AI26/D37,"")</f>
        <v/>
      </c>
      <c r="O37" s="82" t="str">
        <f>IFERROR(1-Usages!AJ26/E37,"")</f>
        <v/>
      </c>
      <c r="P37" s="82" t="str">
        <f>IFERROR(1-Usages!AK26/F37,"")</f>
        <v/>
      </c>
      <c r="Q37" s="82" t="str">
        <f>IFERROR(1-Usages!AL26/G37,"")</f>
        <v/>
      </c>
      <c r="R37" s="82" t="str">
        <f>IFERROR(1-Usages!AM26/H37,"")</f>
        <v/>
      </c>
      <c r="S37" s="82" t="str">
        <f>IFERROR(1-Usages!AN26/I37,"")</f>
        <v/>
      </c>
      <c r="T37" s="82" t="str">
        <f>IFERROR(1-Usages!AO26/J37,"")</f>
        <v/>
      </c>
      <c r="U37" s="82" t="str">
        <f>IFERROR(1-Usages!AP26/K37,"")</f>
        <v/>
      </c>
      <c r="V37" s="82" t="str">
        <f>IFERROR(1-Usages!AQ26/L37,"")</f>
        <v/>
      </c>
      <c r="X37" s="82" t="str">
        <f>IFERROR((D37-Usages!AI26)/Résultats_Indices!C$12,"")</f>
        <v/>
      </c>
      <c r="Y37" s="82" t="str">
        <f>IFERROR((E37-Usages!AJ26)/Résultats_Indices!D$12,"")</f>
        <v/>
      </c>
      <c r="Z37" s="82" t="str">
        <f>IFERROR((F37-Usages!AK26)/Résultats_Indices!E$12,"")</f>
        <v/>
      </c>
      <c r="AA37" s="82" t="str">
        <f>IFERROR((G37-Usages!AL26)/Résultats_Indices!F$12,"")</f>
        <v/>
      </c>
      <c r="AB37" s="82" t="str">
        <f>IFERROR((H37-Usages!AM26)/Résultats_Indices!G$12,"")</f>
        <v/>
      </c>
      <c r="AC37" s="82" t="str">
        <f>IFERROR((I37-Usages!AN26)/Résultats_Indices!H$12,"")</f>
        <v/>
      </c>
      <c r="AD37" s="82" t="str">
        <f>IFERROR((J37-Usages!AO26)/Résultats_Indices!I$12,"")</f>
        <v/>
      </c>
      <c r="AE37" s="82" t="str">
        <f>IFERROR((K37-Usages!AP26)/Résultats_Indices!J$12,"")</f>
        <v/>
      </c>
      <c r="AF37" s="82" t="str">
        <f>IFERROR((L37-Usages!AQ26)/Résultats_Indices!K$12,"")</f>
        <v/>
      </c>
      <c r="AH37" s="160">
        <f>MAX(Usages!BC26:BK26)</f>
        <v>0</v>
      </c>
      <c r="AI37" s="152">
        <f t="shared" si="0"/>
        <v>0</v>
      </c>
      <c r="AJ37" s="152">
        <f>Usages!AL26-Résultats_Pistes!AI37</f>
        <v>0</v>
      </c>
      <c r="AK37" s="152">
        <f t="shared" si="1"/>
        <v>0</v>
      </c>
      <c r="AL37" s="188">
        <f>IFERROR(AK37/Résultats_Indices!$C$12,0)</f>
        <v>0</v>
      </c>
      <c r="AM37" s="127"/>
    </row>
    <row r="38" spans="2:39" x14ac:dyDescent="0.3">
      <c r="B38" s="62" t="str">
        <f>Usages!A27</f>
        <v xml:space="preserve">  25</v>
      </c>
      <c r="C38" s="78" t="str">
        <f>Usages!B27</f>
        <v>Usage</v>
      </c>
      <c r="D38" s="58">
        <f>IFERROR(Usages!Y27*Usages!C27,0)</f>
        <v>0</v>
      </c>
      <c r="E38" s="58">
        <f>IFERROR(Usages!Z27*Usages!D27,0)</f>
        <v>0</v>
      </c>
      <c r="F38" s="58">
        <f>IFERROR(Usages!AA27*Usages!E27,0)</f>
        <v>0</v>
      </c>
      <c r="G38" s="58">
        <f>IFERROR(Usages!AB27*Usages!F27,0)</f>
        <v>0</v>
      </c>
      <c r="H38" s="58">
        <f>IFERROR(Usages!AC27*Usages!G27,0)</f>
        <v>0</v>
      </c>
      <c r="I38" s="58">
        <f>IFERROR(Usages!AD27*Usages!H27,0)</f>
        <v>0</v>
      </c>
      <c r="J38" s="58">
        <f>IFERROR(Usages!AE27*Usages!I27,0)</f>
        <v>0</v>
      </c>
      <c r="K38" s="58">
        <f>IFERROR(Usages!AF27*Usages!J27,0)</f>
        <v>0</v>
      </c>
      <c r="L38" s="58">
        <f>IFERROR(Usages!AG27*Usages!K27,0)</f>
        <v>0</v>
      </c>
      <c r="M38" s="65"/>
      <c r="N38" s="82" t="str">
        <f>IFERROR(1-Usages!AI27/D38,"")</f>
        <v/>
      </c>
      <c r="O38" s="82" t="str">
        <f>IFERROR(1-Usages!AJ27/E38,"")</f>
        <v/>
      </c>
      <c r="P38" s="82" t="str">
        <f>IFERROR(1-Usages!AK27/F38,"")</f>
        <v/>
      </c>
      <c r="Q38" s="82" t="str">
        <f>IFERROR(1-Usages!AL27/G38,"")</f>
        <v/>
      </c>
      <c r="R38" s="82" t="str">
        <f>IFERROR(1-Usages!AM27/H38,"")</f>
        <v/>
      </c>
      <c r="S38" s="82" t="str">
        <f>IFERROR(1-Usages!AN27/I38,"")</f>
        <v/>
      </c>
      <c r="T38" s="82" t="str">
        <f>IFERROR(1-Usages!AO27/J38,"")</f>
        <v/>
      </c>
      <c r="U38" s="82" t="str">
        <f>IFERROR(1-Usages!AP27/K38,"")</f>
        <v/>
      </c>
      <c r="V38" s="82" t="str">
        <f>IFERROR(1-Usages!AQ27/L38,"")</f>
        <v/>
      </c>
      <c r="X38" s="82" t="str">
        <f>IFERROR((D38-Usages!AI27)/Résultats_Indices!C$12,"")</f>
        <v/>
      </c>
      <c r="Y38" s="82" t="str">
        <f>IFERROR((E38-Usages!AJ27)/Résultats_Indices!D$12,"")</f>
        <v/>
      </c>
      <c r="Z38" s="82" t="str">
        <f>IFERROR((F38-Usages!AK27)/Résultats_Indices!E$12,"")</f>
        <v/>
      </c>
      <c r="AA38" s="82" t="str">
        <f>IFERROR((G38-Usages!AL27)/Résultats_Indices!F$12,"")</f>
        <v/>
      </c>
      <c r="AB38" s="82" t="str">
        <f>IFERROR((H38-Usages!AM27)/Résultats_Indices!G$12,"")</f>
        <v/>
      </c>
      <c r="AC38" s="82" t="str">
        <f>IFERROR((I38-Usages!AN27)/Résultats_Indices!H$12,"")</f>
        <v/>
      </c>
      <c r="AD38" s="82" t="str">
        <f>IFERROR((J38-Usages!AO27)/Résultats_Indices!I$12,"")</f>
        <v/>
      </c>
      <c r="AE38" s="82" t="str">
        <f>IFERROR((K38-Usages!AP27)/Résultats_Indices!J$12,"")</f>
        <v/>
      </c>
      <c r="AF38" s="82" t="str">
        <f>IFERROR((L38-Usages!AQ27)/Résultats_Indices!K$12,"")</f>
        <v/>
      </c>
      <c r="AH38" s="160">
        <f>MAX(Usages!BC27:BK27)</f>
        <v>0</v>
      </c>
      <c r="AI38" s="152">
        <f t="shared" si="0"/>
        <v>0</v>
      </c>
      <c r="AJ38" s="152">
        <f>Usages!AL27-Résultats_Pistes!AI38</f>
        <v>0</v>
      </c>
      <c r="AK38" s="152">
        <f t="shared" si="1"/>
        <v>0</v>
      </c>
      <c r="AL38" s="188">
        <f>IFERROR(AK38/Résultats_Indices!$C$12,0)</f>
        <v>0</v>
      </c>
      <c r="AM38" s="127"/>
    </row>
    <row r="39" spans="2:39" x14ac:dyDescent="0.3">
      <c r="B39" s="62" t="str">
        <f>Usages!A28</f>
        <v xml:space="preserve">  26</v>
      </c>
      <c r="C39" s="78" t="str">
        <f>Usages!B28</f>
        <v>Usage</v>
      </c>
      <c r="D39" s="58">
        <f>IFERROR(Usages!Y28*Usages!C28,0)</f>
        <v>0</v>
      </c>
      <c r="E39" s="58">
        <f>IFERROR(Usages!Z28*Usages!D28,0)</f>
        <v>0</v>
      </c>
      <c r="F39" s="58">
        <f>IFERROR(Usages!AA28*Usages!E28,0)</f>
        <v>0</v>
      </c>
      <c r="G39" s="58">
        <f>IFERROR(Usages!AB28*Usages!F28,0)</f>
        <v>0</v>
      </c>
      <c r="H39" s="58">
        <f>IFERROR(Usages!AC28*Usages!G28,0)</f>
        <v>0</v>
      </c>
      <c r="I39" s="58">
        <f>IFERROR(Usages!AD28*Usages!H28,0)</f>
        <v>0</v>
      </c>
      <c r="J39" s="58">
        <f>IFERROR(Usages!AE28*Usages!I28,0)</f>
        <v>0</v>
      </c>
      <c r="K39" s="58">
        <f>IFERROR(Usages!AF28*Usages!J28,0)</f>
        <v>0</v>
      </c>
      <c r="L39" s="58">
        <f>IFERROR(Usages!AG28*Usages!K28,0)</f>
        <v>0</v>
      </c>
      <c r="M39" s="65"/>
      <c r="N39" s="82" t="str">
        <f>IFERROR(1-Usages!AI28/D39,"")</f>
        <v/>
      </c>
      <c r="O39" s="82" t="str">
        <f>IFERROR(1-Usages!AJ28/E39,"")</f>
        <v/>
      </c>
      <c r="P39" s="82" t="str">
        <f>IFERROR(1-Usages!AK28/F39,"")</f>
        <v/>
      </c>
      <c r="Q39" s="82" t="str">
        <f>IFERROR(1-Usages!AL28/G39,"")</f>
        <v/>
      </c>
      <c r="R39" s="82" t="str">
        <f>IFERROR(1-Usages!AM28/H39,"")</f>
        <v/>
      </c>
      <c r="S39" s="82" t="str">
        <f>IFERROR(1-Usages!AN28/I39,"")</f>
        <v/>
      </c>
      <c r="T39" s="82" t="str">
        <f>IFERROR(1-Usages!AO28/J39,"")</f>
        <v/>
      </c>
      <c r="U39" s="82" t="str">
        <f>IFERROR(1-Usages!AP28/K39,"")</f>
        <v/>
      </c>
      <c r="V39" s="82" t="str">
        <f>IFERROR(1-Usages!AQ28/L39,"")</f>
        <v/>
      </c>
      <c r="X39" s="82" t="str">
        <f>IFERROR((D39-Usages!AI28)/Résultats_Indices!C$12,"")</f>
        <v/>
      </c>
      <c r="Y39" s="82" t="str">
        <f>IFERROR((E39-Usages!AJ28)/Résultats_Indices!D$12,"")</f>
        <v/>
      </c>
      <c r="Z39" s="82" t="str">
        <f>IFERROR((F39-Usages!AK28)/Résultats_Indices!E$12,"")</f>
        <v/>
      </c>
      <c r="AA39" s="82" t="str">
        <f>IFERROR((G39-Usages!AL28)/Résultats_Indices!F$12,"")</f>
        <v/>
      </c>
      <c r="AB39" s="82" t="str">
        <f>IFERROR((H39-Usages!AM28)/Résultats_Indices!G$12,"")</f>
        <v/>
      </c>
      <c r="AC39" s="82" t="str">
        <f>IFERROR((I39-Usages!AN28)/Résultats_Indices!H$12,"")</f>
        <v/>
      </c>
      <c r="AD39" s="82" t="str">
        <f>IFERROR((J39-Usages!AO28)/Résultats_Indices!I$12,"")</f>
        <v/>
      </c>
      <c r="AE39" s="82" t="str">
        <f>IFERROR((K39-Usages!AP28)/Résultats_Indices!J$12,"")</f>
        <v/>
      </c>
      <c r="AF39" s="82" t="str">
        <f>IFERROR((L39-Usages!AQ28)/Résultats_Indices!K$12,"")</f>
        <v/>
      </c>
      <c r="AH39" s="160">
        <f>MAX(Usages!BC28:BK28)</f>
        <v>0</v>
      </c>
      <c r="AI39" s="152">
        <f t="shared" si="0"/>
        <v>0</v>
      </c>
      <c r="AJ39" s="152">
        <f>Usages!AL28-Résultats_Pistes!AI39</f>
        <v>0</v>
      </c>
      <c r="AK39" s="152">
        <f t="shared" si="1"/>
        <v>0</v>
      </c>
      <c r="AL39" s="188">
        <f>IFERROR(AK39/Résultats_Indices!$C$12,0)</f>
        <v>0</v>
      </c>
      <c r="AM39" s="127"/>
    </row>
    <row r="40" spans="2:39" x14ac:dyDescent="0.3">
      <c r="B40" s="62" t="str">
        <f>Usages!A29</f>
        <v xml:space="preserve">  27</v>
      </c>
      <c r="C40" s="78" t="str">
        <f>Usages!B29</f>
        <v>Usage</v>
      </c>
      <c r="D40" s="58">
        <f>IFERROR(Usages!Y29*Usages!C29,0)</f>
        <v>0</v>
      </c>
      <c r="E40" s="58">
        <f>IFERROR(Usages!Z29*Usages!D29,0)</f>
        <v>0</v>
      </c>
      <c r="F40" s="58">
        <f>IFERROR(Usages!AA29*Usages!E29,0)</f>
        <v>0</v>
      </c>
      <c r="G40" s="58">
        <f>IFERROR(Usages!AB29*Usages!F29,0)</f>
        <v>0</v>
      </c>
      <c r="H40" s="58">
        <f>IFERROR(Usages!AC29*Usages!G29,0)</f>
        <v>0</v>
      </c>
      <c r="I40" s="58">
        <f>IFERROR(Usages!AD29*Usages!H29,0)</f>
        <v>0</v>
      </c>
      <c r="J40" s="58">
        <f>IFERROR(Usages!AE29*Usages!I29,0)</f>
        <v>0</v>
      </c>
      <c r="K40" s="58">
        <f>IFERROR(Usages!AF29*Usages!J29,0)</f>
        <v>0</v>
      </c>
      <c r="L40" s="58">
        <f>IFERROR(Usages!AG29*Usages!K29,0)</f>
        <v>0</v>
      </c>
      <c r="M40" s="65"/>
      <c r="N40" s="82" t="str">
        <f>IFERROR(1-Usages!AI29/D40,"")</f>
        <v/>
      </c>
      <c r="O40" s="82" t="str">
        <f>IFERROR(1-Usages!AJ29/E40,"")</f>
        <v/>
      </c>
      <c r="P40" s="82" t="str">
        <f>IFERROR(1-Usages!AK29/F40,"")</f>
        <v/>
      </c>
      <c r="Q40" s="82" t="str">
        <f>IFERROR(1-Usages!AL29/G40,"")</f>
        <v/>
      </c>
      <c r="R40" s="82" t="str">
        <f>IFERROR(1-Usages!AM29/H40,"")</f>
        <v/>
      </c>
      <c r="S40" s="82" t="str">
        <f>IFERROR(1-Usages!AN29/I40,"")</f>
        <v/>
      </c>
      <c r="T40" s="82" t="str">
        <f>IFERROR(1-Usages!AO29/J40,"")</f>
        <v/>
      </c>
      <c r="U40" s="82" t="str">
        <f>IFERROR(1-Usages!AP29/K40,"")</f>
        <v/>
      </c>
      <c r="V40" s="82" t="str">
        <f>IFERROR(1-Usages!AQ29/L40,"")</f>
        <v/>
      </c>
      <c r="X40" s="82" t="str">
        <f>IFERROR((D40-Usages!AI29)/Résultats_Indices!C$12,"")</f>
        <v/>
      </c>
      <c r="Y40" s="82" t="str">
        <f>IFERROR((E40-Usages!AJ29)/Résultats_Indices!D$12,"")</f>
        <v/>
      </c>
      <c r="Z40" s="82" t="str">
        <f>IFERROR((F40-Usages!AK29)/Résultats_Indices!E$12,"")</f>
        <v/>
      </c>
      <c r="AA40" s="82" t="str">
        <f>IFERROR((G40-Usages!AL29)/Résultats_Indices!F$12,"")</f>
        <v/>
      </c>
      <c r="AB40" s="82" t="str">
        <f>IFERROR((H40-Usages!AM29)/Résultats_Indices!G$12,"")</f>
        <v/>
      </c>
      <c r="AC40" s="82" t="str">
        <f>IFERROR((I40-Usages!AN29)/Résultats_Indices!H$12,"")</f>
        <v/>
      </c>
      <c r="AD40" s="82" t="str">
        <f>IFERROR((J40-Usages!AO29)/Résultats_Indices!I$12,"")</f>
        <v/>
      </c>
      <c r="AE40" s="82" t="str">
        <f>IFERROR((K40-Usages!AP29)/Résultats_Indices!J$12,"")</f>
        <v/>
      </c>
      <c r="AF40" s="82" t="str">
        <f>IFERROR((L40-Usages!AQ29)/Résultats_Indices!K$12,"")</f>
        <v/>
      </c>
      <c r="AH40" s="160">
        <f>MAX(Usages!BC29:BK29)</f>
        <v>0</v>
      </c>
      <c r="AI40" s="152">
        <f t="shared" si="0"/>
        <v>0</v>
      </c>
      <c r="AJ40" s="152">
        <f>Usages!AL29-Résultats_Pistes!AI40</f>
        <v>0</v>
      </c>
      <c r="AK40" s="152">
        <f t="shared" si="1"/>
        <v>0</v>
      </c>
      <c r="AL40" s="188">
        <f>IFERROR(AK40/Résultats_Indices!$C$12,0)</f>
        <v>0</v>
      </c>
      <c r="AM40" s="127"/>
    </row>
    <row r="41" spans="2:39" x14ac:dyDescent="0.3">
      <c r="B41" s="62" t="str">
        <f>Usages!A30</f>
        <v xml:space="preserve">  28</v>
      </c>
      <c r="C41" s="78" t="str">
        <f>Usages!B30</f>
        <v>Usage</v>
      </c>
      <c r="D41" s="58">
        <f>IFERROR(Usages!Y30*Usages!C30,0)</f>
        <v>0</v>
      </c>
      <c r="E41" s="58">
        <f>IFERROR(Usages!Z30*Usages!D30,0)</f>
        <v>0</v>
      </c>
      <c r="F41" s="58">
        <f>IFERROR(Usages!AA30*Usages!E30,0)</f>
        <v>0</v>
      </c>
      <c r="G41" s="58">
        <f>IFERROR(Usages!AB30*Usages!F30,0)</f>
        <v>0</v>
      </c>
      <c r="H41" s="58">
        <f>IFERROR(Usages!AC30*Usages!G30,0)</f>
        <v>0</v>
      </c>
      <c r="I41" s="58">
        <f>IFERROR(Usages!AD30*Usages!H30,0)</f>
        <v>0</v>
      </c>
      <c r="J41" s="58">
        <f>IFERROR(Usages!AE30*Usages!I30,0)</f>
        <v>0</v>
      </c>
      <c r="K41" s="58">
        <f>IFERROR(Usages!AF30*Usages!J30,0)</f>
        <v>0</v>
      </c>
      <c r="L41" s="58">
        <f>IFERROR(Usages!AG30*Usages!K30,0)</f>
        <v>0</v>
      </c>
      <c r="M41" s="65"/>
      <c r="N41" s="82" t="str">
        <f>IFERROR(1-Usages!AI30/D41,"")</f>
        <v/>
      </c>
      <c r="O41" s="82" t="str">
        <f>IFERROR(1-Usages!AJ30/E41,"")</f>
        <v/>
      </c>
      <c r="P41" s="82" t="str">
        <f>IFERROR(1-Usages!AK30/F41,"")</f>
        <v/>
      </c>
      <c r="Q41" s="82" t="str">
        <f>IFERROR(1-Usages!AL30/G41,"")</f>
        <v/>
      </c>
      <c r="R41" s="82" t="str">
        <f>IFERROR(1-Usages!AM30/H41,"")</f>
        <v/>
      </c>
      <c r="S41" s="82" t="str">
        <f>IFERROR(1-Usages!AN30/I41,"")</f>
        <v/>
      </c>
      <c r="T41" s="82" t="str">
        <f>IFERROR(1-Usages!AO30/J41,"")</f>
        <v/>
      </c>
      <c r="U41" s="82" t="str">
        <f>IFERROR(1-Usages!AP30/K41,"")</f>
        <v/>
      </c>
      <c r="V41" s="82" t="str">
        <f>IFERROR(1-Usages!AQ30/L41,"")</f>
        <v/>
      </c>
      <c r="X41" s="82" t="str">
        <f>IFERROR((D41-Usages!AI30)/Résultats_Indices!C$12,"")</f>
        <v/>
      </c>
      <c r="Y41" s="82" t="str">
        <f>IFERROR((E41-Usages!AJ30)/Résultats_Indices!D$12,"")</f>
        <v/>
      </c>
      <c r="Z41" s="82" t="str">
        <f>IFERROR((F41-Usages!AK30)/Résultats_Indices!E$12,"")</f>
        <v/>
      </c>
      <c r="AA41" s="82" t="str">
        <f>IFERROR((G41-Usages!AL30)/Résultats_Indices!F$12,"")</f>
        <v/>
      </c>
      <c r="AB41" s="82" t="str">
        <f>IFERROR((H41-Usages!AM30)/Résultats_Indices!G$12,"")</f>
        <v/>
      </c>
      <c r="AC41" s="82" t="str">
        <f>IFERROR((I41-Usages!AN30)/Résultats_Indices!H$12,"")</f>
        <v/>
      </c>
      <c r="AD41" s="82" t="str">
        <f>IFERROR((J41-Usages!AO30)/Résultats_Indices!I$12,"")</f>
        <v/>
      </c>
      <c r="AE41" s="82" t="str">
        <f>IFERROR((K41-Usages!AP30)/Résultats_Indices!J$12,"")</f>
        <v/>
      </c>
      <c r="AF41" s="82" t="str">
        <f>IFERROR((L41-Usages!AQ30)/Résultats_Indices!K$12,"")</f>
        <v/>
      </c>
      <c r="AH41" s="160">
        <f>MAX(Usages!BC30:BK30)</f>
        <v>0</v>
      </c>
      <c r="AI41" s="152">
        <f t="shared" si="0"/>
        <v>0</v>
      </c>
      <c r="AJ41" s="152">
        <f>Usages!AL30-Résultats_Pistes!AI41</f>
        <v>0</v>
      </c>
      <c r="AK41" s="152">
        <f t="shared" si="1"/>
        <v>0</v>
      </c>
      <c r="AL41" s="188">
        <f>IFERROR(AK41/Résultats_Indices!$C$12,0)</f>
        <v>0</v>
      </c>
      <c r="AM41" s="127"/>
    </row>
    <row r="42" spans="2:39" x14ac:dyDescent="0.3">
      <c r="B42" s="62" t="str">
        <f>Usages!A31</f>
        <v xml:space="preserve">  29</v>
      </c>
      <c r="C42" s="78" t="str">
        <f>Usages!B31</f>
        <v>Usage</v>
      </c>
      <c r="D42" s="58">
        <f>IFERROR(Usages!Y31*Usages!C31,0)</f>
        <v>0</v>
      </c>
      <c r="E42" s="58">
        <f>IFERROR(Usages!Z31*Usages!D31,0)</f>
        <v>0</v>
      </c>
      <c r="F42" s="58">
        <f>IFERROR(Usages!AA31*Usages!E31,0)</f>
        <v>0</v>
      </c>
      <c r="G42" s="58">
        <f>IFERROR(Usages!AB31*Usages!F31,0)</f>
        <v>0</v>
      </c>
      <c r="H42" s="58">
        <f>IFERROR(Usages!AC31*Usages!G31,0)</f>
        <v>0</v>
      </c>
      <c r="I42" s="58">
        <f>IFERROR(Usages!AD31*Usages!H31,0)</f>
        <v>0</v>
      </c>
      <c r="J42" s="58">
        <f>IFERROR(Usages!AE31*Usages!I31,0)</f>
        <v>0</v>
      </c>
      <c r="K42" s="58">
        <f>IFERROR(Usages!AF31*Usages!J31,0)</f>
        <v>0</v>
      </c>
      <c r="L42" s="58">
        <f>IFERROR(Usages!AG31*Usages!K31,0)</f>
        <v>0</v>
      </c>
      <c r="M42" s="65"/>
      <c r="N42" s="82" t="str">
        <f>IFERROR(1-Usages!AI31/D42,"")</f>
        <v/>
      </c>
      <c r="O42" s="82" t="str">
        <f>IFERROR(1-Usages!AJ31/E42,"")</f>
        <v/>
      </c>
      <c r="P42" s="82" t="str">
        <f>IFERROR(1-Usages!AK31/F42,"")</f>
        <v/>
      </c>
      <c r="Q42" s="82" t="str">
        <f>IFERROR(1-Usages!AL31/G42,"")</f>
        <v/>
      </c>
      <c r="R42" s="82" t="str">
        <f>IFERROR(1-Usages!AM31/H42,"")</f>
        <v/>
      </c>
      <c r="S42" s="82" t="str">
        <f>IFERROR(1-Usages!AN31/I42,"")</f>
        <v/>
      </c>
      <c r="T42" s="82" t="str">
        <f>IFERROR(1-Usages!AO31/J42,"")</f>
        <v/>
      </c>
      <c r="U42" s="82" t="str">
        <f>IFERROR(1-Usages!AP31/K42,"")</f>
        <v/>
      </c>
      <c r="V42" s="82" t="str">
        <f>IFERROR(1-Usages!AQ31/L42,"")</f>
        <v/>
      </c>
      <c r="X42" s="82" t="str">
        <f>IFERROR((D42-Usages!AI31)/Résultats_Indices!C$12,"")</f>
        <v/>
      </c>
      <c r="Y42" s="82" t="str">
        <f>IFERROR((E42-Usages!AJ31)/Résultats_Indices!D$12,"")</f>
        <v/>
      </c>
      <c r="Z42" s="82" t="str">
        <f>IFERROR((F42-Usages!AK31)/Résultats_Indices!E$12,"")</f>
        <v/>
      </c>
      <c r="AA42" s="82" t="str">
        <f>IFERROR((G42-Usages!AL31)/Résultats_Indices!F$12,"")</f>
        <v/>
      </c>
      <c r="AB42" s="82" t="str">
        <f>IFERROR((H42-Usages!AM31)/Résultats_Indices!G$12,"")</f>
        <v/>
      </c>
      <c r="AC42" s="82" t="str">
        <f>IFERROR((I42-Usages!AN31)/Résultats_Indices!H$12,"")</f>
        <v/>
      </c>
      <c r="AD42" s="82" t="str">
        <f>IFERROR((J42-Usages!AO31)/Résultats_Indices!I$12,"")</f>
        <v/>
      </c>
      <c r="AE42" s="82" t="str">
        <f>IFERROR((K42-Usages!AP31)/Résultats_Indices!J$12,"")</f>
        <v/>
      </c>
      <c r="AF42" s="82" t="str">
        <f>IFERROR((L42-Usages!AQ31)/Résultats_Indices!K$12,"")</f>
        <v/>
      </c>
      <c r="AH42" s="160">
        <f>MAX(Usages!BC31:BK31)</f>
        <v>0</v>
      </c>
      <c r="AI42" s="152">
        <f t="shared" si="0"/>
        <v>0</v>
      </c>
      <c r="AJ42" s="152">
        <f>Usages!AL31-Résultats_Pistes!AI42</f>
        <v>0</v>
      </c>
      <c r="AK42" s="152">
        <f t="shared" si="1"/>
        <v>0</v>
      </c>
      <c r="AL42" s="188">
        <f>IFERROR(AK42/Résultats_Indices!$C$12,0)</f>
        <v>0</v>
      </c>
      <c r="AM42" s="127"/>
    </row>
    <row r="43" spans="2:39" x14ac:dyDescent="0.3">
      <c r="B43" s="62" t="str">
        <f>Usages!A32</f>
        <v xml:space="preserve">  30</v>
      </c>
      <c r="C43" s="78" t="str">
        <f>Usages!B32</f>
        <v>Usage</v>
      </c>
      <c r="D43" s="58">
        <f>IFERROR(Usages!Y32*Usages!C32,0)</f>
        <v>0</v>
      </c>
      <c r="E43" s="58">
        <f>IFERROR(Usages!Z32*Usages!D32,0)</f>
        <v>0</v>
      </c>
      <c r="F43" s="58">
        <f>IFERROR(Usages!AA32*Usages!E32,0)</f>
        <v>0</v>
      </c>
      <c r="G43" s="58">
        <f>IFERROR(Usages!AB32*Usages!F32,0)</f>
        <v>0</v>
      </c>
      <c r="H43" s="58">
        <f>IFERROR(Usages!AC32*Usages!G32,0)</f>
        <v>0</v>
      </c>
      <c r="I43" s="58">
        <f>IFERROR(Usages!AD32*Usages!H32,0)</f>
        <v>0</v>
      </c>
      <c r="J43" s="58">
        <f>IFERROR(Usages!AE32*Usages!I32,0)</f>
        <v>0</v>
      </c>
      <c r="K43" s="58">
        <f>IFERROR(Usages!AF32*Usages!J32,0)</f>
        <v>0</v>
      </c>
      <c r="L43" s="58">
        <f>IFERROR(Usages!AG32*Usages!K32,0)</f>
        <v>0</v>
      </c>
      <c r="M43" s="65"/>
      <c r="N43" s="82" t="str">
        <f>IFERROR(1-Usages!AI32/D43,"")</f>
        <v/>
      </c>
      <c r="O43" s="82" t="str">
        <f>IFERROR(1-Usages!AJ32/E43,"")</f>
        <v/>
      </c>
      <c r="P43" s="82" t="str">
        <f>IFERROR(1-Usages!AK32/F43,"")</f>
        <v/>
      </c>
      <c r="Q43" s="82" t="str">
        <f>IFERROR(1-Usages!AL32/G43,"")</f>
        <v/>
      </c>
      <c r="R43" s="82" t="str">
        <f>IFERROR(1-Usages!AM32/H43,"")</f>
        <v/>
      </c>
      <c r="S43" s="82" t="str">
        <f>IFERROR(1-Usages!AN32/I43,"")</f>
        <v/>
      </c>
      <c r="T43" s="82" t="str">
        <f>IFERROR(1-Usages!AO32/J43,"")</f>
        <v/>
      </c>
      <c r="U43" s="82" t="str">
        <f>IFERROR(1-Usages!AP32/K43,"")</f>
        <v/>
      </c>
      <c r="V43" s="82" t="str">
        <f>IFERROR(1-Usages!AQ32/L43,"")</f>
        <v/>
      </c>
      <c r="X43" s="82" t="str">
        <f>IFERROR((D43-Usages!AI32)/Résultats_Indices!C$12,"")</f>
        <v/>
      </c>
      <c r="Y43" s="82" t="str">
        <f>IFERROR((E43-Usages!AJ32)/Résultats_Indices!D$12,"")</f>
        <v/>
      </c>
      <c r="Z43" s="82" t="str">
        <f>IFERROR((F43-Usages!AK32)/Résultats_Indices!E$12,"")</f>
        <v/>
      </c>
      <c r="AA43" s="82" t="str">
        <f>IFERROR((G43-Usages!AL32)/Résultats_Indices!F$12,"")</f>
        <v/>
      </c>
      <c r="AB43" s="82" t="str">
        <f>IFERROR((H43-Usages!AM32)/Résultats_Indices!G$12,"")</f>
        <v/>
      </c>
      <c r="AC43" s="82" t="str">
        <f>IFERROR((I43-Usages!AN32)/Résultats_Indices!H$12,"")</f>
        <v/>
      </c>
      <c r="AD43" s="82" t="str">
        <f>IFERROR((J43-Usages!AO32)/Résultats_Indices!I$12,"")</f>
        <v/>
      </c>
      <c r="AE43" s="82" t="str">
        <f>IFERROR((K43-Usages!AP32)/Résultats_Indices!J$12,"")</f>
        <v/>
      </c>
      <c r="AF43" s="82" t="str">
        <f>IFERROR((L43-Usages!AQ32)/Résultats_Indices!K$12,"")</f>
        <v/>
      </c>
      <c r="AH43" s="160">
        <f>MAX(Usages!BC32:BK32)</f>
        <v>0</v>
      </c>
      <c r="AI43" s="152">
        <f t="shared" si="0"/>
        <v>0</v>
      </c>
      <c r="AJ43" s="152">
        <f>Usages!AL32-Résultats_Pistes!AI43</f>
        <v>0</v>
      </c>
      <c r="AK43" s="152">
        <f t="shared" si="1"/>
        <v>0</v>
      </c>
      <c r="AL43" s="188">
        <f>IFERROR(AK43/Résultats_Indices!$C$12,0)</f>
        <v>0</v>
      </c>
      <c r="AM43" s="127"/>
    </row>
    <row r="44" spans="2:39" x14ac:dyDescent="0.3">
      <c r="B44" s="62" t="str">
        <f>Usages!A33</f>
        <v xml:space="preserve">  31</v>
      </c>
      <c r="C44" s="78" t="str">
        <f>Usages!B33</f>
        <v>Usage</v>
      </c>
      <c r="D44" s="58">
        <f>IFERROR(Usages!Y33*Usages!C33,0)</f>
        <v>0</v>
      </c>
      <c r="E44" s="58">
        <f>IFERROR(Usages!Z33*Usages!D33,0)</f>
        <v>0</v>
      </c>
      <c r="F44" s="58">
        <f>IFERROR(Usages!AA33*Usages!E33,0)</f>
        <v>0</v>
      </c>
      <c r="G44" s="58">
        <f>IFERROR(Usages!AB33*Usages!F33,0)</f>
        <v>0</v>
      </c>
      <c r="H44" s="58">
        <f>IFERROR(Usages!AC33*Usages!G33,0)</f>
        <v>0</v>
      </c>
      <c r="I44" s="58">
        <f>IFERROR(Usages!AD33*Usages!H33,0)</f>
        <v>0</v>
      </c>
      <c r="J44" s="58">
        <f>IFERROR(Usages!AE33*Usages!I33,0)</f>
        <v>0</v>
      </c>
      <c r="K44" s="58">
        <f>IFERROR(Usages!AF33*Usages!J33,0)</f>
        <v>0</v>
      </c>
      <c r="L44" s="58">
        <f>IFERROR(Usages!AG33*Usages!K33,0)</f>
        <v>0</v>
      </c>
      <c r="M44" s="65"/>
      <c r="N44" s="82" t="str">
        <f>IFERROR(1-Usages!AI33/D44,"")</f>
        <v/>
      </c>
      <c r="O44" s="82" t="str">
        <f>IFERROR(1-Usages!AJ33/E44,"")</f>
        <v/>
      </c>
      <c r="P44" s="82" t="str">
        <f>IFERROR(1-Usages!AK33/F44,"")</f>
        <v/>
      </c>
      <c r="Q44" s="82" t="str">
        <f>IFERROR(1-Usages!AL33/G44,"")</f>
        <v/>
      </c>
      <c r="R44" s="82" t="str">
        <f>IFERROR(1-Usages!AM33/H44,"")</f>
        <v/>
      </c>
      <c r="S44" s="82" t="str">
        <f>IFERROR(1-Usages!AN33/I44,"")</f>
        <v/>
      </c>
      <c r="T44" s="82" t="str">
        <f>IFERROR(1-Usages!AO33/J44,"")</f>
        <v/>
      </c>
      <c r="U44" s="82" t="str">
        <f>IFERROR(1-Usages!AP33/K44,"")</f>
        <v/>
      </c>
      <c r="V44" s="82" t="str">
        <f>IFERROR(1-Usages!AQ33/L44,"")</f>
        <v/>
      </c>
      <c r="X44" s="82" t="str">
        <f>IFERROR((D44-Usages!AI33)/Résultats_Indices!C$12,"")</f>
        <v/>
      </c>
      <c r="Y44" s="82" t="str">
        <f>IFERROR((E44-Usages!AJ33)/Résultats_Indices!D$12,"")</f>
        <v/>
      </c>
      <c r="Z44" s="82" t="str">
        <f>IFERROR((F44-Usages!AK33)/Résultats_Indices!E$12,"")</f>
        <v/>
      </c>
      <c r="AA44" s="82" t="str">
        <f>IFERROR((G44-Usages!AL33)/Résultats_Indices!F$12,"")</f>
        <v/>
      </c>
      <c r="AB44" s="82" t="str">
        <f>IFERROR((H44-Usages!AM33)/Résultats_Indices!G$12,"")</f>
        <v/>
      </c>
      <c r="AC44" s="82" t="str">
        <f>IFERROR((I44-Usages!AN33)/Résultats_Indices!H$12,"")</f>
        <v/>
      </c>
      <c r="AD44" s="82" t="str">
        <f>IFERROR((J44-Usages!AO33)/Résultats_Indices!I$12,"")</f>
        <v/>
      </c>
      <c r="AE44" s="82" t="str">
        <f>IFERROR((K44-Usages!AP33)/Résultats_Indices!J$12,"")</f>
        <v/>
      </c>
      <c r="AF44" s="82" t="str">
        <f>IFERROR((L44-Usages!AQ33)/Résultats_Indices!K$12,"")</f>
        <v/>
      </c>
      <c r="AH44" s="160">
        <f>MAX(Usages!BC33:BK33)</f>
        <v>0</v>
      </c>
      <c r="AI44" s="152">
        <f t="shared" si="0"/>
        <v>0</v>
      </c>
      <c r="AJ44" s="152">
        <f>Usages!AL33-Résultats_Pistes!AI44</f>
        <v>0</v>
      </c>
      <c r="AK44" s="152">
        <f t="shared" si="1"/>
        <v>0</v>
      </c>
      <c r="AL44" s="188">
        <f>IFERROR(AK44/Résultats_Indices!$C$12,0)</f>
        <v>0</v>
      </c>
      <c r="AM44" s="127"/>
    </row>
    <row r="45" spans="2:39" x14ac:dyDescent="0.3">
      <c r="B45" s="62" t="str">
        <f>Usages!A34</f>
        <v xml:space="preserve">  32</v>
      </c>
      <c r="C45" s="78" t="str">
        <f>Usages!B34</f>
        <v>Usage</v>
      </c>
      <c r="D45" s="58">
        <f>IFERROR(Usages!Y34*Usages!C34,0)</f>
        <v>0</v>
      </c>
      <c r="E45" s="58">
        <f>IFERROR(Usages!Z34*Usages!D34,0)</f>
        <v>0</v>
      </c>
      <c r="F45" s="58">
        <f>IFERROR(Usages!AA34*Usages!E34,0)</f>
        <v>0</v>
      </c>
      <c r="G45" s="58">
        <f>IFERROR(Usages!AB34*Usages!F34,0)</f>
        <v>0</v>
      </c>
      <c r="H45" s="58">
        <f>IFERROR(Usages!AC34*Usages!G34,0)</f>
        <v>0</v>
      </c>
      <c r="I45" s="58">
        <f>IFERROR(Usages!AD34*Usages!H34,0)</f>
        <v>0</v>
      </c>
      <c r="J45" s="58">
        <f>IFERROR(Usages!AE34*Usages!I34,0)</f>
        <v>0</v>
      </c>
      <c r="K45" s="58">
        <f>IFERROR(Usages!AF34*Usages!J34,0)</f>
        <v>0</v>
      </c>
      <c r="L45" s="58">
        <f>IFERROR(Usages!AG34*Usages!K34,0)</f>
        <v>0</v>
      </c>
      <c r="M45" s="65"/>
      <c r="N45" s="82" t="str">
        <f>IFERROR(1-Usages!AI34/D45,"")</f>
        <v/>
      </c>
      <c r="O45" s="82" t="str">
        <f>IFERROR(1-Usages!AJ34/E45,"")</f>
        <v/>
      </c>
      <c r="P45" s="82" t="str">
        <f>IFERROR(1-Usages!AK34/F45,"")</f>
        <v/>
      </c>
      <c r="Q45" s="82" t="str">
        <f>IFERROR(1-Usages!AL34/G45,"")</f>
        <v/>
      </c>
      <c r="R45" s="82" t="str">
        <f>IFERROR(1-Usages!AM34/H45,"")</f>
        <v/>
      </c>
      <c r="S45" s="82" t="str">
        <f>IFERROR(1-Usages!AN34/I45,"")</f>
        <v/>
      </c>
      <c r="T45" s="82" t="str">
        <f>IFERROR(1-Usages!AO34/J45,"")</f>
        <v/>
      </c>
      <c r="U45" s="82" t="str">
        <f>IFERROR(1-Usages!AP34/K45,"")</f>
        <v/>
      </c>
      <c r="V45" s="82" t="str">
        <f>IFERROR(1-Usages!AQ34/L45,"")</f>
        <v/>
      </c>
      <c r="X45" s="82" t="str">
        <f>IFERROR((D45-Usages!AI34)/Résultats_Indices!C$12,"")</f>
        <v/>
      </c>
      <c r="Y45" s="82" t="str">
        <f>IFERROR((E45-Usages!AJ34)/Résultats_Indices!D$12,"")</f>
        <v/>
      </c>
      <c r="Z45" s="82" t="str">
        <f>IFERROR((F45-Usages!AK34)/Résultats_Indices!E$12,"")</f>
        <v/>
      </c>
      <c r="AA45" s="82" t="str">
        <f>IFERROR((G45-Usages!AL34)/Résultats_Indices!F$12,"")</f>
        <v/>
      </c>
      <c r="AB45" s="82" t="str">
        <f>IFERROR((H45-Usages!AM34)/Résultats_Indices!G$12,"")</f>
        <v/>
      </c>
      <c r="AC45" s="82" t="str">
        <f>IFERROR((I45-Usages!AN34)/Résultats_Indices!H$12,"")</f>
        <v/>
      </c>
      <c r="AD45" s="82" t="str">
        <f>IFERROR((J45-Usages!AO34)/Résultats_Indices!I$12,"")</f>
        <v/>
      </c>
      <c r="AE45" s="82" t="str">
        <f>IFERROR((K45-Usages!AP34)/Résultats_Indices!J$12,"")</f>
        <v/>
      </c>
      <c r="AF45" s="82" t="str">
        <f>IFERROR((L45-Usages!AQ34)/Résultats_Indices!K$12,"")</f>
        <v/>
      </c>
      <c r="AH45" s="160">
        <f>MAX(Usages!BC34:BK34)</f>
        <v>0</v>
      </c>
      <c r="AI45" s="152">
        <f t="shared" si="0"/>
        <v>0</v>
      </c>
      <c r="AJ45" s="152">
        <f>Usages!AL34-Résultats_Pistes!AI45</f>
        <v>0</v>
      </c>
      <c r="AK45" s="152">
        <f t="shared" si="1"/>
        <v>0</v>
      </c>
      <c r="AL45" s="188">
        <f>IFERROR(AK45/Résultats_Indices!$C$12,0)</f>
        <v>0</v>
      </c>
      <c r="AM45" s="127"/>
    </row>
    <row r="46" spans="2:39" x14ac:dyDescent="0.3">
      <c r="B46" s="62" t="str">
        <f>Usages!A35</f>
        <v xml:space="preserve">  33</v>
      </c>
      <c r="C46" s="78" t="str">
        <f>Usages!B35</f>
        <v>Usage</v>
      </c>
      <c r="D46" s="58">
        <f>IFERROR(Usages!Y35*Usages!C35,0)</f>
        <v>0</v>
      </c>
      <c r="E46" s="58">
        <f>IFERROR(Usages!Z35*Usages!D35,0)</f>
        <v>0</v>
      </c>
      <c r="F46" s="58">
        <f>IFERROR(Usages!AA35*Usages!E35,0)</f>
        <v>0</v>
      </c>
      <c r="G46" s="58">
        <f>IFERROR(Usages!AB35*Usages!F35,0)</f>
        <v>0</v>
      </c>
      <c r="H46" s="58">
        <f>IFERROR(Usages!AC35*Usages!G35,0)</f>
        <v>0</v>
      </c>
      <c r="I46" s="58">
        <f>IFERROR(Usages!AD35*Usages!H35,0)</f>
        <v>0</v>
      </c>
      <c r="J46" s="58">
        <f>IFERROR(Usages!AE35*Usages!I35,0)</f>
        <v>0</v>
      </c>
      <c r="K46" s="58">
        <f>IFERROR(Usages!AF35*Usages!J35,0)</f>
        <v>0</v>
      </c>
      <c r="L46" s="58">
        <f>IFERROR(Usages!AG35*Usages!K35,0)</f>
        <v>0</v>
      </c>
      <c r="M46" s="65"/>
      <c r="N46" s="82" t="str">
        <f>IFERROR(1-Usages!AI35/D46,"")</f>
        <v/>
      </c>
      <c r="O46" s="82" t="str">
        <f>IFERROR(1-Usages!AJ35/E46,"")</f>
        <v/>
      </c>
      <c r="P46" s="82" t="str">
        <f>IFERROR(1-Usages!AK35/F46,"")</f>
        <v/>
      </c>
      <c r="Q46" s="82" t="str">
        <f>IFERROR(1-Usages!AL35/G46,"")</f>
        <v/>
      </c>
      <c r="R46" s="82" t="str">
        <f>IFERROR(1-Usages!AM35/H46,"")</f>
        <v/>
      </c>
      <c r="S46" s="82" t="str">
        <f>IFERROR(1-Usages!AN35/I46,"")</f>
        <v/>
      </c>
      <c r="T46" s="82" t="str">
        <f>IFERROR(1-Usages!AO35/J46,"")</f>
        <v/>
      </c>
      <c r="U46" s="82" t="str">
        <f>IFERROR(1-Usages!AP35/K46,"")</f>
        <v/>
      </c>
      <c r="V46" s="82" t="str">
        <f>IFERROR(1-Usages!AQ35/L46,"")</f>
        <v/>
      </c>
      <c r="X46" s="82" t="str">
        <f>IFERROR((D46-Usages!AI35)/Résultats_Indices!C$12,"")</f>
        <v/>
      </c>
      <c r="Y46" s="82" t="str">
        <f>IFERROR((E46-Usages!AJ35)/Résultats_Indices!D$12,"")</f>
        <v/>
      </c>
      <c r="Z46" s="82" t="str">
        <f>IFERROR((F46-Usages!AK35)/Résultats_Indices!E$12,"")</f>
        <v/>
      </c>
      <c r="AA46" s="82" t="str">
        <f>IFERROR((G46-Usages!AL35)/Résultats_Indices!F$12,"")</f>
        <v/>
      </c>
      <c r="AB46" s="82" t="str">
        <f>IFERROR((H46-Usages!AM35)/Résultats_Indices!G$12,"")</f>
        <v/>
      </c>
      <c r="AC46" s="82" t="str">
        <f>IFERROR((I46-Usages!AN35)/Résultats_Indices!H$12,"")</f>
        <v/>
      </c>
      <c r="AD46" s="82" t="str">
        <f>IFERROR((J46-Usages!AO35)/Résultats_Indices!I$12,"")</f>
        <v/>
      </c>
      <c r="AE46" s="82" t="str">
        <f>IFERROR((K46-Usages!AP35)/Résultats_Indices!J$12,"")</f>
        <v/>
      </c>
      <c r="AF46" s="82" t="str">
        <f>IFERROR((L46-Usages!AQ35)/Résultats_Indices!K$12,"")</f>
        <v/>
      </c>
      <c r="AH46" s="160">
        <f>MAX(Usages!BC35:BK35)</f>
        <v>0</v>
      </c>
      <c r="AI46" s="152">
        <f t="shared" ref="AI46:AI63" si="2">$AI$13*AH46</f>
        <v>0</v>
      </c>
      <c r="AJ46" s="152">
        <f>Usages!AL35-Résultats_Pistes!AI46</f>
        <v>0</v>
      </c>
      <c r="AK46" s="152">
        <f t="shared" ref="AK46:AK63" si="3">J46-AJ46</f>
        <v>0</v>
      </c>
      <c r="AL46" s="188">
        <f>IFERROR(AK46/Résultats_Indices!$C$12,0)</f>
        <v>0</v>
      </c>
      <c r="AM46" s="127"/>
    </row>
    <row r="47" spans="2:39" x14ac:dyDescent="0.3">
      <c r="B47" s="62" t="str">
        <f>Usages!A36</f>
        <v xml:space="preserve">  34</v>
      </c>
      <c r="C47" s="78" t="str">
        <f>Usages!B36</f>
        <v>Usage</v>
      </c>
      <c r="D47" s="58">
        <f>IFERROR(Usages!Y36*Usages!C36,0)</f>
        <v>0</v>
      </c>
      <c r="E47" s="58">
        <f>IFERROR(Usages!Z36*Usages!D36,0)</f>
        <v>0</v>
      </c>
      <c r="F47" s="58">
        <f>IFERROR(Usages!AA36*Usages!E36,0)</f>
        <v>0</v>
      </c>
      <c r="G47" s="58">
        <f>IFERROR(Usages!AB36*Usages!F36,0)</f>
        <v>0</v>
      </c>
      <c r="H47" s="58">
        <f>IFERROR(Usages!AC36*Usages!G36,0)</f>
        <v>0</v>
      </c>
      <c r="I47" s="58">
        <f>IFERROR(Usages!AD36*Usages!H36,0)</f>
        <v>0</v>
      </c>
      <c r="J47" s="58">
        <f>IFERROR(Usages!AE36*Usages!I36,0)</f>
        <v>0</v>
      </c>
      <c r="K47" s="58">
        <f>IFERROR(Usages!AF36*Usages!J36,0)</f>
        <v>0</v>
      </c>
      <c r="L47" s="58">
        <f>IFERROR(Usages!AG36*Usages!K36,0)</f>
        <v>0</v>
      </c>
      <c r="M47" s="65"/>
      <c r="N47" s="82" t="str">
        <f>IFERROR(1-Usages!AI36/D47,"")</f>
        <v/>
      </c>
      <c r="O47" s="82" t="str">
        <f>IFERROR(1-Usages!AJ36/E47,"")</f>
        <v/>
      </c>
      <c r="P47" s="82" t="str">
        <f>IFERROR(1-Usages!AK36/F47,"")</f>
        <v/>
      </c>
      <c r="Q47" s="82" t="str">
        <f>IFERROR(1-Usages!AL36/G47,"")</f>
        <v/>
      </c>
      <c r="R47" s="82" t="str">
        <f>IFERROR(1-Usages!AM36/H47,"")</f>
        <v/>
      </c>
      <c r="S47" s="82" t="str">
        <f>IFERROR(1-Usages!AN36/I47,"")</f>
        <v/>
      </c>
      <c r="T47" s="82" t="str">
        <f>IFERROR(1-Usages!AO36/J47,"")</f>
        <v/>
      </c>
      <c r="U47" s="82" t="str">
        <f>IFERROR(1-Usages!AP36/K47,"")</f>
        <v/>
      </c>
      <c r="V47" s="82" t="str">
        <f>IFERROR(1-Usages!AQ36/L47,"")</f>
        <v/>
      </c>
      <c r="X47" s="82" t="str">
        <f>IFERROR((D47-Usages!AI36)/Résultats_Indices!C$12,"")</f>
        <v/>
      </c>
      <c r="Y47" s="82" t="str">
        <f>IFERROR((E47-Usages!AJ36)/Résultats_Indices!D$12,"")</f>
        <v/>
      </c>
      <c r="Z47" s="82" t="str">
        <f>IFERROR((F47-Usages!AK36)/Résultats_Indices!E$12,"")</f>
        <v/>
      </c>
      <c r="AA47" s="82" t="str">
        <f>IFERROR((G47-Usages!AL36)/Résultats_Indices!F$12,"")</f>
        <v/>
      </c>
      <c r="AB47" s="82" t="str">
        <f>IFERROR((H47-Usages!AM36)/Résultats_Indices!G$12,"")</f>
        <v/>
      </c>
      <c r="AC47" s="82" t="str">
        <f>IFERROR((I47-Usages!AN36)/Résultats_Indices!H$12,"")</f>
        <v/>
      </c>
      <c r="AD47" s="82" t="str">
        <f>IFERROR((J47-Usages!AO36)/Résultats_Indices!I$12,"")</f>
        <v/>
      </c>
      <c r="AE47" s="82" t="str">
        <f>IFERROR((K47-Usages!AP36)/Résultats_Indices!J$12,"")</f>
        <v/>
      </c>
      <c r="AF47" s="82" t="str">
        <f>IFERROR((L47-Usages!AQ36)/Résultats_Indices!K$12,"")</f>
        <v/>
      </c>
      <c r="AH47" s="160">
        <f>MAX(Usages!BC36:BK36)</f>
        <v>0</v>
      </c>
      <c r="AI47" s="152">
        <f t="shared" si="2"/>
        <v>0</v>
      </c>
      <c r="AJ47" s="152">
        <f>Usages!AL36-Résultats_Pistes!AI47</f>
        <v>0</v>
      </c>
      <c r="AK47" s="152">
        <f t="shared" si="3"/>
        <v>0</v>
      </c>
      <c r="AL47" s="188">
        <f>IFERROR(AK47/Résultats_Indices!$C$12,0)</f>
        <v>0</v>
      </c>
      <c r="AM47" s="127"/>
    </row>
    <row r="48" spans="2:39" x14ac:dyDescent="0.3">
      <c r="B48" s="62" t="str">
        <f>Usages!A37</f>
        <v xml:space="preserve">  35</v>
      </c>
      <c r="C48" s="78" t="str">
        <f>Usages!B37</f>
        <v>Usage</v>
      </c>
      <c r="D48" s="58">
        <f>IFERROR(Usages!Y37*Usages!C37,0)</f>
        <v>0</v>
      </c>
      <c r="E48" s="58">
        <f>IFERROR(Usages!Z37*Usages!D37,0)</f>
        <v>0</v>
      </c>
      <c r="F48" s="58">
        <f>IFERROR(Usages!AA37*Usages!E37,0)</f>
        <v>0</v>
      </c>
      <c r="G48" s="58">
        <f>IFERROR(Usages!AB37*Usages!F37,0)</f>
        <v>0</v>
      </c>
      <c r="H48" s="58">
        <f>IFERROR(Usages!AC37*Usages!G37,0)</f>
        <v>0</v>
      </c>
      <c r="I48" s="58">
        <f>IFERROR(Usages!AD37*Usages!H37,0)</f>
        <v>0</v>
      </c>
      <c r="J48" s="58">
        <f>IFERROR(Usages!AE37*Usages!I37,0)</f>
        <v>0</v>
      </c>
      <c r="K48" s="58">
        <f>IFERROR(Usages!AF37*Usages!J37,0)</f>
        <v>0</v>
      </c>
      <c r="L48" s="58">
        <f>IFERROR(Usages!AG37*Usages!K37,0)</f>
        <v>0</v>
      </c>
      <c r="M48" s="65"/>
      <c r="N48" s="82" t="str">
        <f>IFERROR(1-Usages!AI37/D48,"")</f>
        <v/>
      </c>
      <c r="O48" s="82" t="str">
        <f>IFERROR(1-Usages!AJ37/E48,"")</f>
        <v/>
      </c>
      <c r="P48" s="82" t="str">
        <f>IFERROR(1-Usages!AK37/F48,"")</f>
        <v/>
      </c>
      <c r="Q48" s="82" t="str">
        <f>IFERROR(1-Usages!AL37/G48,"")</f>
        <v/>
      </c>
      <c r="R48" s="82" t="str">
        <f>IFERROR(1-Usages!AM37/H48,"")</f>
        <v/>
      </c>
      <c r="S48" s="82" t="str">
        <f>IFERROR(1-Usages!AN37/I48,"")</f>
        <v/>
      </c>
      <c r="T48" s="82" t="str">
        <f>IFERROR(1-Usages!AO37/J48,"")</f>
        <v/>
      </c>
      <c r="U48" s="82" t="str">
        <f>IFERROR(1-Usages!AP37/K48,"")</f>
        <v/>
      </c>
      <c r="V48" s="82" t="str">
        <f>IFERROR(1-Usages!AQ37/L48,"")</f>
        <v/>
      </c>
      <c r="X48" s="82" t="str">
        <f>IFERROR((D48-Usages!AI37)/Résultats_Indices!C$12,"")</f>
        <v/>
      </c>
      <c r="Y48" s="82" t="str">
        <f>IFERROR((E48-Usages!AJ37)/Résultats_Indices!D$12,"")</f>
        <v/>
      </c>
      <c r="Z48" s="82" t="str">
        <f>IFERROR((F48-Usages!AK37)/Résultats_Indices!E$12,"")</f>
        <v/>
      </c>
      <c r="AA48" s="82" t="str">
        <f>IFERROR((G48-Usages!AL37)/Résultats_Indices!F$12,"")</f>
        <v/>
      </c>
      <c r="AB48" s="82" t="str">
        <f>IFERROR((H48-Usages!AM37)/Résultats_Indices!G$12,"")</f>
        <v/>
      </c>
      <c r="AC48" s="82" t="str">
        <f>IFERROR((I48-Usages!AN37)/Résultats_Indices!H$12,"")</f>
        <v/>
      </c>
      <c r="AD48" s="82" t="str">
        <f>IFERROR((J48-Usages!AO37)/Résultats_Indices!I$12,"")</f>
        <v/>
      </c>
      <c r="AE48" s="82" t="str">
        <f>IFERROR((K48-Usages!AP37)/Résultats_Indices!J$12,"")</f>
        <v/>
      </c>
      <c r="AF48" s="82" t="str">
        <f>IFERROR((L48-Usages!AQ37)/Résultats_Indices!K$12,"")</f>
        <v/>
      </c>
      <c r="AH48" s="160">
        <f>MAX(Usages!BC37:BK37)</f>
        <v>0</v>
      </c>
      <c r="AI48" s="152">
        <f t="shared" si="2"/>
        <v>0</v>
      </c>
      <c r="AJ48" s="152">
        <f>Usages!AL37-Résultats_Pistes!AI48</f>
        <v>0</v>
      </c>
      <c r="AK48" s="152">
        <f t="shared" si="3"/>
        <v>0</v>
      </c>
      <c r="AL48" s="188">
        <f>IFERROR(AK48/Résultats_Indices!$C$12,0)</f>
        <v>0</v>
      </c>
      <c r="AM48" s="127"/>
    </row>
    <row r="49" spans="2:39" x14ac:dyDescent="0.3">
      <c r="B49" s="62" t="str">
        <f>Usages!A38</f>
        <v xml:space="preserve">  36</v>
      </c>
      <c r="C49" s="78" t="str">
        <f>Usages!B38</f>
        <v>Usage</v>
      </c>
      <c r="D49" s="58">
        <f>IFERROR(Usages!Y38*Usages!C38,0)</f>
        <v>0</v>
      </c>
      <c r="E49" s="58">
        <f>IFERROR(Usages!Z38*Usages!D38,0)</f>
        <v>0</v>
      </c>
      <c r="F49" s="58">
        <f>IFERROR(Usages!AA38*Usages!E38,0)</f>
        <v>0</v>
      </c>
      <c r="G49" s="58">
        <f>IFERROR(Usages!AB38*Usages!F38,0)</f>
        <v>0</v>
      </c>
      <c r="H49" s="58">
        <f>IFERROR(Usages!AC38*Usages!G38,0)</f>
        <v>0</v>
      </c>
      <c r="I49" s="58">
        <f>IFERROR(Usages!AD38*Usages!H38,0)</f>
        <v>0</v>
      </c>
      <c r="J49" s="58">
        <f>IFERROR(Usages!AE38*Usages!I38,0)</f>
        <v>0</v>
      </c>
      <c r="K49" s="58">
        <f>IFERROR(Usages!AF38*Usages!J38,0)</f>
        <v>0</v>
      </c>
      <c r="L49" s="58">
        <f>IFERROR(Usages!AG38*Usages!K38,0)</f>
        <v>0</v>
      </c>
      <c r="M49" s="65"/>
      <c r="N49" s="82" t="str">
        <f>IFERROR(1-Usages!AI38/D49,"")</f>
        <v/>
      </c>
      <c r="O49" s="82" t="str">
        <f>IFERROR(1-Usages!AJ38/E49,"")</f>
        <v/>
      </c>
      <c r="P49" s="82" t="str">
        <f>IFERROR(1-Usages!AK38/F49,"")</f>
        <v/>
      </c>
      <c r="Q49" s="82" t="str">
        <f>IFERROR(1-Usages!AL38/G49,"")</f>
        <v/>
      </c>
      <c r="R49" s="82" t="str">
        <f>IFERROR(1-Usages!AM38/H49,"")</f>
        <v/>
      </c>
      <c r="S49" s="82" t="str">
        <f>IFERROR(1-Usages!AN38/I49,"")</f>
        <v/>
      </c>
      <c r="T49" s="82" t="str">
        <f>IFERROR(1-Usages!AO38/J49,"")</f>
        <v/>
      </c>
      <c r="U49" s="82" t="str">
        <f>IFERROR(1-Usages!AP38/K49,"")</f>
        <v/>
      </c>
      <c r="V49" s="82" t="str">
        <f>IFERROR(1-Usages!AQ38/L49,"")</f>
        <v/>
      </c>
      <c r="X49" s="82" t="str">
        <f>IFERROR((D49-Usages!AI38)/Résultats_Indices!C$12,"")</f>
        <v/>
      </c>
      <c r="Y49" s="82" t="str">
        <f>IFERROR((E49-Usages!AJ38)/Résultats_Indices!D$12,"")</f>
        <v/>
      </c>
      <c r="Z49" s="82" t="str">
        <f>IFERROR((F49-Usages!AK38)/Résultats_Indices!E$12,"")</f>
        <v/>
      </c>
      <c r="AA49" s="82" t="str">
        <f>IFERROR((G49-Usages!AL38)/Résultats_Indices!F$12,"")</f>
        <v/>
      </c>
      <c r="AB49" s="82" t="str">
        <f>IFERROR((H49-Usages!AM38)/Résultats_Indices!G$12,"")</f>
        <v/>
      </c>
      <c r="AC49" s="82" t="str">
        <f>IFERROR((I49-Usages!AN38)/Résultats_Indices!H$12,"")</f>
        <v/>
      </c>
      <c r="AD49" s="82" t="str">
        <f>IFERROR((J49-Usages!AO38)/Résultats_Indices!I$12,"")</f>
        <v/>
      </c>
      <c r="AE49" s="82" t="str">
        <f>IFERROR((K49-Usages!AP38)/Résultats_Indices!J$12,"")</f>
        <v/>
      </c>
      <c r="AF49" s="82" t="str">
        <f>IFERROR((L49-Usages!AQ38)/Résultats_Indices!K$12,"")</f>
        <v/>
      </c>
      <c r="AH49" s="160">
        <f>MAX(Usages!BC38:BK38)</f>
        <v>0</v>
      </c>
      <c r="AI49" s="152">
        <f t="shared" si="2"/>
        <v>0</v>
      </c>
      <c r="AJ49" s="152">
        <f>Usages!AL38-Résultats_Pistes!AI49</f>
        <v>0</v>
      </c>
      <c r="AK49" s="152">
        <f t="shared" si="3"/>
        <v>0</v>
      </c>
      <c r="AL49" s="188">
        <f>IFERROR(AK49/Résultats_Indices!$C$12,0)</f>
        <v>0</v>
      </c>
      <c r="AM49" s="127"/>
    </row>
    <row r="50" spans="2:39" x14ac:dyDescent="0.3">
      <c r="B50" s="62" t="str">
        <f>Usages!A39</f>
        <v xml:space="preserve">  37</v>
      </c>
      <c r="C50" s="78" t="str">
        <f>Usages!B39</f>
        <v>Usage</v>
      </c>
      <c r="D50" s="58">
        <f>IFERROR(Usages!Y39*Usages!C39,0)</f>
        <v>0</v>
      </c>
      <c r="E50" s="58">
        <f>IFERROR(Usages!Z39*Usages!D39,0)</f>
        <v>0</v>
      </c>
      <c r="F50" s="58">
        <f>IFERROR(Usages!AA39*Usages!E39,0)</f>
        <v>0</v>
      </c>
      <c r="G50" s="58">
        <f>IFERROR(Usages!AB39*Usages!F39,0)</f>
        <v>0</v>
      </c>
      <c r="H50" s="58">
        <f>IFERROR(Usages!AC39*Usages!G39,0)</f>
        <v>0</v>
      </c>
      <c r="I50" s="58">
        <f>IFERROR(Usages!AD39*Usages!H39,0)</f>
        <v>0</v>
      </c>
      <c r="J50" s="58">
        <f>IFERROR(Usages!AE39*Usages!I39,0)</f>
        <v>0</v>
      </c>
      <c r="K50" s="58">
        <f>IFERROR(Usages!AF39*Usages!J39,0)</f>
        <v>0</v>
      </c>
      <c r="L50" s="58">
        <f>IFERROR(Usages!AG39*Usages!K39,0)</f>
        <v>0</v>
      </c>
      <c r="M50" s="65"/>
      <c r="N50" s="82" t="str">
        <f>IFERROR(1-Usages!AI39/D50,"")</f>
        <v/>
      </c>
      <c r="O50" s="82" t="str">
        <f>IFERROR(1-Usages!AJ39/E50,"")</f>
        <v/>
      </c>
      <c r="P50" s="82" t="str">
        <f>IFERROR(1-Usages!AK39/F50,"")</f>
        <v/>
      </c>
      <c r="Q50" s="82" t="str">
        <f>IFERROR(1-Usages!AL39/G50,"")</f>
        <v/>
      </c>
      <c r="R50" s="82" t="str">
        <f>IFERROR(1-Usages!AM39/H50,"")</f>
        <v/>
      </c>
      <c r="S50" s="82" t="str">
        <f>IFERROR(1-Usages!AN39/I50,"")</f>
        <v/>
      </c>
      <c r="T50" s="82" t="str">
        <f>IFERROR(1-Usages!AO39/J50,"")</f>
        <v/>
      </c>
      <c r="U50" s="82" t="str">
        <f>IFERROR(1-Usages!AP39/K50,"")</f>
        <v/>
      </c>
      <c r="V50" s="82" t="str">
        <f>IFERROR(1-Usages!AQ39/L50,"")</f>
        <v/>
      </c>
      <c r="X50" s="82" t="str">
        <f>IFERROR((D50-Usages!AI39)/Résultats_Indices!C$12,"")</f>
        <v/>
      </c>
      <c r="Y50" s="82" t="str">
        <f>IFERROR((E50-Usages!AJ39)/Résultats_Indices!D$12,"")</f>
        <v/>
      </c>
      <c r="Z50" s="82" t="str">
        <f>IFERROR((F50-Usages!AK39)/Résultats_Indices!E$12,"")</f>
        <v/>
      </c>
      <c r="AA50" s="82" t="str">
        <f>IFERROR((G50-Usages!AL39)/Résultats_Indices!F$12,"")</f>
        <v/>
      </c>
      <c r="AB50" s="82" t="str">
        <f>IFERROR((H50-Usages!AM39)/Résultats_Indices!G$12,"")</f>
        <v/>
      </c>
      <c r="AC50" s="82" t="str">
        <f>IFERROR((I50-Usages!AN39)/Résultats_Indices!H$12,"")</f>
        <v/>
      </c>
      <c r="AD50" s="82" t="str">
        <f>IFERROR((J50-Usages!AO39)/Résultats_Indices!I$12,"")</f>
        <v/>
      </c>
      <c r="AE50" s="82" t="str">
        <f>IFERROR((K50-Usages!AP39)/Résultats_Indices!J$12,"")</f>
        <v/>
      </c>
      <c r="AF50" s="82" t="str">
        <f>IFERROR((L50-Usages!AQ39)/Résultats_Indices!K$12,"")</f>
        <v/>
      </c>
      <c r="AH50" s="160">
        <f>MAX(Usages!BC39:BK39)</f>
        <v>0</v>
      </c>
      <c r="AI50" s="152">
        <f t="shared" si="2"/>
        <v>0</v>
      </c>
      <c r="AJ50" s="152">
        <f>Usages!AL39-Résultats_Pistes!AI50</f>
        <v>0</v>
      </c>
      <c r="AK50" s="152">
        <f t="shared" si="3"/>
        <v>0</v>
      </c>
      <c r="AL50" s="188">
        <f>IFERROR(AK50/Résultats_Indices!$C$12,0)</f>
        <v>0</v>
      </c>
      <c r="AM50" s="127"/>
    </row>
    <row r="51" spans="2:39" x14ac:dyDescent="0.3">
      <c r="B51" s="62" t="str">
        <f>Usages!A40</f>
        <v xml:space="preserve">  38</v>
      </c>
      <c r="C51" s="78" t="str">
        <f>Usages!B40</f>
        <v>Usage</v>
      </c>
      <c r="D51" s="58">
        <f>IFERROR(Usages!Y40*Usages!C40,0)</f>
        <v>0</v>
      </c>
      <c r="E51" s="58">
        <f>IFERROR(Usages!Z40*Usages!D40,0)</f>
        <v>0</v>
      </c>
      <c r="F51" s="58">
        <f>IFERROR(Usages!AA40*Usages!E40,0)</f>
        <v>0</v>
      </c>
      <c r="G51" s="58">
        <f>IFERROR(Usages!AB40*Usages!F40,0)</f>
        <v>0</v>
      </c>
      <c r="H51" s="58">
        <f>IFERROR(Usages!AC40*Usages!G40,0)</f>
        <v>0</v>
      </c>
      <c r="I51" s="58">
        <f>IFERROR(Usages!AD40*Usages!H40,0)</f>
        <v>0</v>
      </c>
      <c r="J51" s="58">
        <f>IFERROR(Usages!AE40*Usages!I40,0)</f>
        <v>0</v>
      </c>
      <c r="K51" s="58">
        <f>IFERROR(Usages!AF40*Usages!J40,0)</f>
        <v>0</v>
      </c>
      <c r="L51" s="58">
        <f>IFERROR(Usages!AG40*Usages!K40,0)</f>
        <v>0</v>
      </c>
      <c r="M51" s="65"/>
      <c r="N51" s="82" t="str">
        <f>IFERROR(1-Usages!AI40/D51,"")</f>
        <v/>
      </c>
      <c r="O51" s="82" t="str">
        <f>IFERROR(1-Usages!AJ40/E51,"")</f>
        <v/>
      </c>
      <c r="P51" s="82" t="str">
        <f>IFERROR(1-Usages!AK40/F51,"")</f>
        <v/>
      </c>
      <c r="Q51" s="82" t="str">
        <f>IFERROR(1-Usages!AL40/G51,"")</f>
        <v/>
      </c>
      <c r="R51" s="82" t="str">
        <f>IFERROR(1-Usages!AM40/H51,"")</f>
        <v/>
      </c>
      <c r="S51" s="82" t="str">
        <f>IFERROR(1-Usages!AN40/I51,"")</f>
        <v/>
      </c>
      <c r="T51" s="82" t="str">
        <f>IFERROR(1-Usages!AO40/J51,"")</f>
        <v/>
      </c>
      <c r="U51" s="82" t="str">
        <f>IFERROR(1-Usages!AP40/K51,"")</f>
        <v/>
      </c>
      <c r="V51" s="82" t="str">
        <f>IFERROR(1-Usages!AQ40/L51,"")</f>
        <v/>
      </c>
      <c r="X51" s="82" t="str">
        <f>IFERROR((D51-Usages!AI40)/Résultats_Indices!C$12,"")</f>
        <v/>
      </c>
      <c r="Y51" s="82" t="str">
        <f>IFERROR((E51-Usages!AJ40)/Résultats_Indices!D$12,"")</f>
        <v/>
      </c>
      <c r="Z51" s="82" t="str">
        <f>IFERROR((F51-Usages!AK40)/Résultats_Indices!E$12,"")</f>
        <v/>
      </c>
      <c r="AA51" s="82" t="str">
        <f>IFERROR((G51-Usages!AL40)/Résultats_Indices!F$12,"")</f>
        <v/>
      </c>
      <c r="AB51" s="82" t="str">
        <f>IFERROR((H51-Usages!AM40)/Résultats_Indices!G$12,"")</f>
        <v/>
      </c>
      <c r="AC51" s="82" t="str">
        <f>IFERROR((I51-Usages!AN40)/Résultats_Indices!H$12,"")</f>
        <v/>
      </c>
      <c r="AD51" s="82" t="str">
        <f>IFERROR((J51-Usages!AO40)/Résultats_Indices!I$12,"")</f>
        <v/>
      </c>
      <c r="AE51" s="82" t="str">
        <f>IFERROR((K51-Usages!AP40)/Résultats_Indices!J$12,"")</f>
        <v/>
      </c>
      <c r="AF51" s="82" t="str">
        <f>IFERROR((L51-Usages!AQ40)/Résultats_Indices!K$12,"")</f>
        <v/>
      </c>
      <c r="AH51" s="160">
        <f>MAX(Usages!BC40:BK40)</f>
        <v>0</v>
      </c>
      <c r="AI51" s="152">
        <f t="shared" si="2"/>
        <v>0</v>
      </c>
      <c r="AJ51" s="152">
        <f>Usages!AL40-Résultats_Pistes!AI51</f>
        <v>0</v>
      </c>
      <c r="AK51" s="152">
        <f t="shared" si="3"/>
        <v>0</v>
      </c>
      <c r="AL51" s="188">
        <f>IFERROR(AK51/Résultats_Indices!$C$12,0)</f>
        <v>0</v>
      </c>
      <c r="AM51" s="127"/>
    </row>
    <row r="52" spans="2:39" x14ac:dyDescent="0.3">
      <c r="B52" s="62" t="str">
        <f>Usages!A41</f>
        <v xml:space="preserve">  39</v>
      </c>
      <c r="C52" s="78" t="str">
        <f>Usages!B41</f>
        <v>Usage</v>
      </c>
      <c r="D52" s="58">
        <f>IFERROR(Usages!Y41*Usages!C41,0)</f>
        <v>0</v>
      </c>
      <c r="E52" s="58">
        <f>IFERROR(Usages!Z41*Usages!D41,0)</f>
        <v>0</v>
      </c>
      <c r="F52" s="58">
        <f>IFERROR(Usages!AA41*Usages!E41,0)</f>
        <v>0</v>
      </c>
      <c r="G52" s="58">
        <f>IFERROR(Usages!AB41*Usages!F41,0)</f>
        <v>0</v>
      </c>
      <c r="H52" s="58">
        <f>IFERROR(Usages!AC41*Usages!G41,0)</f>
        <v>0</v>
      </c>
      <c r="I52" s="58">
        <f>IFERROR(Usages!AD41*Usages!H41,0)</f>
        <v>0</v>
      </c>
      <c r="J52" s="58">
        <f>IFERROR(Usages!AE41*Usages!I41,0)</f>
        <v>0</v>
      </c>
      <c r="K52" s="58">
        <f>IFERROR(Usages!AF41*Usages!J41,0)</f>
        <v>0</v>
      </c>
      <c r="L52" s="58">
        <f>IFERROR(Usages!AG41*Usages!K41,0)</f>
        <v>0</v>
      </c>
      <c r="M52" s="65"/>
      <c r="N52" s="82" t="str">
        <f>IFERROR(1-Usages!AI41/D52,"")</f>
        <v/>
      </c>
      <c r="O52" s="82" t="str">
        <f>IFERROR(1-Usages!AJ41/E52,"")</f>
        <v/>
      </c>
      <c r="P52" s="82" t="str">
        <f>IFERROR(1-Usages!AK41/F52,"")</f>
        <v/>
      </c>
      <c r="Q52" s="82" t="str">
        <f>IFERROR(1-Usages!AL41/G52,"")</f>
        <v/>
      </c>
      <c r="R52" s="82" t="str">
        <f>IFERROR(1-Usages!AM41/H52,"")</f>
        <v/>
      </c>
      <c r="S52" s="82" t="str">
        <f>IFERROR(1-Usages!AN41/I52,"")</f>
        <v/>
      </c>
      <c r="T52" s="82" t="str">
        <f>IFERROR(1-Usages!AO41/J52,"")</f>
        <v/>
      </c>
      <c r="U52" s="82" t="str">
        <f>IFERROR(1-Usages!AP41/K52,"")</f>
        <v/>
      </c>
      <c r="V52" s="82" t="str">
        <f>IFERROR(1-Usages!AQ41/L52,"")</f>
        <v/>
      </c>
      <c r="X52" s="82" t="str">
        <f>IFERROR((D52-Usages!AI41)/Résultats_Indices!C$12,"")</f>
        <v/>
      </c>
      <c r="Y52" s="82" t="str">
        <f>IFERROR((E52-Usages!AJ41)/Résultats_Indices!D$12,"")</f>
        <v/>
      </c>
      <c r="Z52" s="82" t="str">
        <f>IFERROR((F52-Usages!AK41)/Résultats_Indices!E$12,"")</f>
        <v/>
      </c>
      <c r="AA52" s="82" t="str">
        <f>IFERROR((G52-Usages!AL41)/Résultats_Indices!F$12,"")</f>
        <v/>
      </c>
      <c r="AB52" s="82" t="str">
        <f>IFERROR((H52-Usages!AM41)/Résultats_Indices!G$12,"")</f>
        <v/>
      </c>
      <c r="AC52" s="82" t="str">
        <f>IFERROR((I52-Usages!AN41)/Résultats_Indices!H$12,"")</f>
        <v/>
      </c>
      <c r="AD52" s="82" t="str">
        <f>IFERROR((J52-Usages!AO41)/Résultats_Indices!I$12,"")</f>
        <v/>
      </c>
      <c r="AE52" s="82" t="str">
        <f>IFERROR((K52-Usages!AP41)/Résultats_Indices!J$12,"")</f>
        <v/>
      </c>
      <c r="AF52" s="82" t="str">
        <f>IFERROR((L52-Usages!AQ41)/Résultats_Indices!K$12,"")</f>
        <v/>
      </c>
      <c r="AH52" s="160">
        <f>MAX(Usages!BC41:BK41)</f>
        <v>0</v>
      </c>
      <c r="AI52" s="152">
        <f t="shared" si="2"/>
        <v>0</v>
      </c>
      <c r="AJ52" s="152">
        <f>Usages!AL41-Résultats_Pistes!AI52</f>
        <v>0</v>
      </c>
      <c r="AK52" s="152">
        <f t="shared" si="3"/>
        <v>0</v>
      </c>
      <c r="AL52" s="188">
        <f>IFERROR(AK52/Résultats_Indices!$C$12,0)</f>
        <v>0</v>
      </c>
      <c r="AM52" s="127"/>
    </row>
    <row r="53" spans="2:39" x14ac:dyDescent="0.3">
      <c r="B53" s="62" t="str">
        <f>Usages!A42</f>
        <v xml:space="preserve">  40</v>
      </c>
      <c r="C53" s="78" t="str">
        <f>Usages!B42</f>
        <v>Usage</v>
      </c>
      <c r="D53" s="58">
        <f>IFERROR(Usages!Y42*Usages!C42,0)</f>
        <v>0</v>
      </c>
      <c r="E53" s="58">
        <f>IFERROR(Usages!Z42*Usages!D42,0)</f>
        <v>0</v>
      </c>
      <c r="F53" s="58">
        <f>IFERROR(Usages!AA42*Usages!E42,0)</f>
        <v>0</v>
      </c>
      <c r="G53" s="58">
        <f>IFERROR(Usages!AB42*Usages!F42,0)</f>
        <v>0</v>
      </c>
      <c r="H53" s="58">
        <f>IFERROR(Usages!AC42*Usages!G42,0)</f>
        <v>0</v>
      </c>
      <c r="I53" s="58">
        <f>IFERROR(Usages!AD42*Usages!H42,0)</f>
        <v>0</v>
      </c>
      <c r="J53" s="58">
        <f>IFERROR(Usages!AE42*Usages!I42,0)</f>
        <v>0</v>
      </c>
      <c r="K53" s="58">
        <f>IFERROR(Usages!AF42*Usages!J42,0)</f>
        <v>0</v>
      </c>
      <c r="L53" s="58">
        <f>IFERROR(Usages!AG42*Usages!K42,0)</f>
        <v>0</v>
      </c>
      <c r="M53" s="65"/>
      <c r="N53" s="82" t="str">
        <f>IFERROR(1-Usages!AI42/D53,"")</f>
        <v/>
      </c>
      <c r="O53" s="82" t="str">
        <f>IFERROR(1-Usages!AJ42/E53,"")</f>
        <v/>
      </c>
      <c r="P53" s="82" t="str">
        <f>IFERROR(1-Usages!AK42/F53,"")</f>
        <v/>
      </c>
      <c r="Q53" s="82" t="str">
        <f>IFERROR(1-Usages!AL42/G53,"")</f>
        <v/>
      </c>
      <c r="R53" s="82" t="str">
        <f>IFERROR(1-Usages!AM42/H53,"")</f>
        <v/>
      </c>
      <c r="S53" s="82" t="str">
        <f>IFERROR(1-Usages!AN42/I53,"")</f>
        <v/>
      </c>
      <c r="T53" s="82" t="str">
        <f>IFERROR(1-Usages!AO42/J53,"")</f>
        <v/>
      </c>
      <c r="U53" s="82" t="str">
        <f>IFERROR(1-Usages!AP42/K53,"")</f>
        <v/>
      </c>
      <c r="V53" s="82" t="str">
        <f>IFERROR(1-Usages!AQ42/L53,"")</f>
        <v/>
      </c>
      <c r="X53" s="82" t="str">
        <f>IFERROR((D53-Usages!AI42)/Résultats_Indices!C$12,"")</f>
        <v/>
      </c>
      <c r="Y53" s="82" t="str">
        <f>IFERROR((E53-Usages!AJ42)/Résultats_Indices!D$12,"")</f>
        <v/>
      </c>
      <c r="Z53" s="82" t="str">
        <f>IFERROR((F53-Usages!AK42)/Résultats_Indices!E$12,"")</f>
        <v/>
      </c>
      <c r="AA53" s="82" t="str">
        <f>IFERROR((G53-Usages!AL42)/Résultats_Indices!F$12,"")</f>
        <v/>
      </c>
      <c r="AB53" s="82" t="str">
        <f>IFERROR((H53-Usages!AM42)/Résultats_Indices!G$12,"")</f>
        <v/>
      </c>
      <c r="AC53" s="82" t="str">
        <f>IFERROR((I53-Usages!AN42)/Résultats_Indices!H$12,"")</f>
        <v/>
      </c>
      <c r="AD53" s="82" t="str">
        <f>IFERROR((J53-Usages!AO42)/Résultats_Indices!I$12,"")</f>
        <v/>
      </c>
      <c r="AE53" s="82" t="str">
        <f>IFERROR((K53-Usages!AP42)/Résultats_Indices!J$12,"")</f>
        <v/>
      </c>
      <c r="AF53" s="82" t="str">
        <f>IFERROR((L53-Usages!AQ42)/Résultats_Indices!K$12,"")</f>
        <v/>
      </c>
      <c r="AH53" s="160">
        <f>MAX(Usages!BC42:BK42)</f>
        <v>0</v>
      </c>
      <c r="AI53" s="152">
        <f t="shared" si="2"/>
        <v>0</v>
      </c>
      <c r="AJ53" s="152">
        <f>Usages!AL42-Résultats_Pistes!AI53</f>
        <v>0</v>
      </c>
      <c r="AK53" s="152">
        <f t="shared" si="3"/>
        <v>0</v>
      </c>
      <c r="AL53" s="188">
        <f>IFERROR(AK53/Résultats_Indices!$C$12,0)</f>
        <v>0</v>
      </c>
      <c r="AM53" s="127"/>
    </row>
    <row r="54" spans="2:39" x14ac:dyDescent="0.3">
      <c r="B54" s="62" t="str">
        <f>Usages!A43</f>
        <v xml:space="preserve">  41</v>
      </c>
      <c r="C54" s="78" t="str">
        <f>Usages!B43</f>
        <v>Usage</v>
      </c>
      <c r="D54" s="58">
        <f>IFERROR(Usages!Y43*Usages!C43,0)</f>
        <v>0</v>
      </c>
      <c r="E54" s="58">
        <f>IFERROR(Usages!Z43*Usages!D43,0)</f>
        <v>0</v>
      </c>
      <c r="F54" s="58">
        <f>IFERROR(Usages!AA43*Usages!E43,0)</f>
        <v>0</v>
      </c>
      <c r="G54" s="58">
        <f>IFERROR(Usages!AB43*Usages!F43,0)</f>
        <v>0</v>
      </c>
      <c r="H54" s="58">
        <f>IFERROR(Usages!AC43*Usages!G43,0)</f>
        <v>0</v>
      </c>
      <c r="I54" s="58">
        <f>IFERROR(Usages!AD43*Usages!H43,0)</f>
        <v>0</v>
      </c>
      <c r="J54" s="58">
        <f>IFERROR(Usages!AE43*Usages!I43,0)</f>
        <v>0</v>
      </c>
      <c r="K54" s="58">
        <f>IFERROR(Usages!AF43*Usages!J43,0)</f>
        <v>0</v>
      </c>
      <c r="L54" s="58">
        <f>IFERROR(Usages!AG43*Usages!K43,0)</f>
        <v>0</v>
      </c>
      <c r="M54" s="65"/>
      <c r="N54" s="82" t="str">
        <f>IFERROR(1-Usages!AI43/D54,"")</f>
        <v/>
      </c>
      <c r="O54" s="82" t="str">
        <f>IFERROR(1-Usages!AJ43/E54,"")</f>
        <v/>
      </c>
      <c r="P54" s="82" t="str">
        <f>IFERROR(1-Usages!AK43/F54,"")</f>
        <v/>
      </c>
      <c r="Q54" s="82" t="str">
        <f>IFERROR(1-Usages!AL43/G54,"")</f>
        <v/>
      </c>
      <c r="R54" s="82" t="str">
        <f>IFERROR(1-Usages!AM43/H54,"")</f>
        <v/>
      </c>
      <c r="S54" s="82" t="str">
        <f>IFERROR(1-Usages!AN43/I54,"")</f>
        <v/>
      </c>
      <c r="T54" s="82" t="str">
        <f>IFERROR(1-Usages!AO43/J54,"")</f>
        <v/>
      </c>
      <c r="U54" s="82" t="str">
        <f>IFERROR(1-Usages!AP43/K54,"")</f>
        <v/>
      </c>
      <c r="V54" s="82" t="str">
        <f>IFERROR(1-Usages!AQ43/L54,"")</f>
        <v/>
      </c>
      <c r="X54" s="82" t="str">
        <f>IFERROR((D54-Usages!AI43)/Résultats_Indices!C$12,"")</f>
        <v/>
      </c>
      <c r="Y54" s="82" t="str">
        <f>IFERROR((E54-Usages!AJ43)/Résultats_Indices!D$12,"")</f>
        <v/>
      </c>
      <c r="Z54" s="82" t="str">
        <f>IFERROR((F54-Usages!AK43)/Résultats_Indices!E$12,"")</f>
        <v/>
      </c>
      <c r="AA54" s="82" t="str">
        <f>IFERROR((G54-Usages!AL43)/Résultats_Indices!F$12,"")</f>
        <v/>
      </c>
      <c r="AB54" s="82" t="str">
        <f>IFERROR((H54-Usages!AM43)/Résultats_Indices!G$12,"")</f>
        <v/>
      </c>
      <c r="AC54" s="82" t="str">
        <f>IFERROR((I54-Usages!AN43)/Résultats_Indices!H$12,"")</f>
        <v/>
      </c>
      <c r="AD54" s="82" t="str">
        <f>IFERROR((J54-Usages!AO43)/Résultats_Indices!I$12,"")</f>
        <v/>
      </c>
      <c r="AE54" s="82" t="str">
        <f>IFERROR((K54-Usages!AP43)/Résultats_Indices!J$12,"")</f>
        <v/>
      </c>
      <c r="AF54" s="82" t="str">
        <f>IFERROR((L54-Usages!AQ43)/Résultats_Indices!K$12,"")</f>
        <v/>
      </c>
      <c r="AH54" s="160">
        <f>MAX(Usages!BC43:BK43)</f>
        <v>0</v>
      </c>
      <c r="AI54" s="152">
        <f t="shared" si="2"/>
        <v>0</v>
      </c>
      <c r="AJ54" s="152">
        <f>Usages!AL43-Résultats_Pistes!AI54</f>
        <v>0</v>
      </c>
      <c r="AK54" s="152">
        <f t="shared" si="3"/>
        <v>0</v>
      </c>
      <c r="AL54" s="188">
        <f>IFERROR(AK54/Résultats_Indices!$C$12,0)</f>
        <v>0</v>
      </c>
      <c r="AM54" s="127"/>
    </row>
    <row r="55" spans="2:39" x14ac:dyDescent="0.3">
      <c r="B55" s="62" t="str">
        <f>Usages!A44</f>
        <v xml:space="preserve">  42</v>
      </c>
      <c r="C55" s="78" t="str">
        <f>Usages!B44</f>
        <v>Usage</v>
      </c>
      <c r="D55" s="58">
        <f>IFERROR(Usages!Y44*Usages!C44,0)</f>
        <v>0</v>
      </c>
      <c r="E55" s="58">
        <f>IFERROR(Usages!Z44*Usages!D44,0)</f>
        <v>0</v>
      </c>
      <c r="F55" s="58">
        <f>IFERROR(Usages!AA44*Usages!E44,0)</f>
        <v>0</v>
      </c>
      <c r="G55" s="58">
        <f>IFERROR(Usages!AB44*Usages!F44,0)</f>
        <v>0</v>
      </c>
      <c r="H55" s="58">
        <f>IFERROR(Usages!AC44*Usages!G44,0)</f>
        <v>0</v>
      </c>
      <c r="I55" s="58">
        <f>IFERROR(Usages!AD44*Usages!H44,0)</f>
        <v>0</v>
      </c>
      <c r="J55" s="58">
        <f>IFERROR(Usages!AE44*Usages!I44,0)</f>
        <v>0</v>
      </c>
      <c r="K55" s="58">
        <f>IFERROR(Usages!AF44*Usages!J44,0)</f>
        <v>0</v>
      </c>
      <c r="L55" s="58">
        <f>IFERROR(Usages!AG44*Usages!K44,0)</f>
        <v>0</v>
      </c>
      <c r="M55" s="65"/>
      <c r="N55" s="82" t="str">
        <f>IFERROR(1-Usages!AI44/D55,"")</f>
        <v/>
      </c>
      <c r="O55" s="82" t="str">
        <f>IFERROR(1-Usages!AJ44/E55,"")</f>
        <v/>
      </c>
      <c r="P55" s="82" t="str">
        <f>IFERROR(1-Usages!AK44/F55,"")</f>
        <v/>
      </c>
      <c r="Q55" s="82" t="str">
        <f>IFERROR(1-Usages!AL44/G55,"")</f>
        <v/>
      </c>
      <c r="R55" s="82" t="str">
        <f>IFERROR(1-Usages!AM44/H55,"")</f>
        <v/>
      </c>
      <c r="S55" s="82" t="str">
        <f>IFERROR(1-Usages!AN44/I55,"")</f>
        <v/>
      </c>
      <c r="T55" s="82" t="str">
        <f>IFERROR(1-Usages!AO44/J55,"")</f>
        <v/>
      </c>
      <c r="U55" s="82" t="str">
        <f>IFERROR(1-Usages!AP44/K55,"")</f>
        <v/>
      </c>
      <c r="V55" s="82" t="str">
        <f>IFERROR(1-Usages!AQ44/L55,"")</f>
        <v/>
      </c>
      <c r="X55" s="82" t="str">
        <f>IFERROR((D55-Usages!AI44)/Résultats_Indices!C$12,"")</f>
        <v/>
      </c>
      <c r="Y55" s="82" t="str">
        <f>IFERROR((E55-Usages!AJ44)/Résultats_Indices!D$12,"")</f>
        <v/>
      </c>
      <c r="Z55" s="82" t="str">
        <f>IFERROR((F55-Usages!AK44)/Résultats_Indices!E$12,"")</f>
        <v/>
      </c>
      <c r="AA55" s="82" t="str">
        <f>IFERROR((G55-Usages!AL44)/Résultats_Indices!F$12,"")</f>
        <v/>
      </c>
      <c r="AB55" s="82" t="str">
        <f>IFERROR((H55-Usages!AM44)/Résultats_Indices!G$12,"")</f>
        <v/>
      </c>
      <c r="AC55" s="82" t="str">
        <f>IFERROR((I55-Usages!AN44)/Résultats_Indices!H$12,"")</f>
        <v/>
      </c>
      <c r="AD55" s="82" t="str">
        <f>IFERROR((J55-Usages!AO44)/Résultats_Indices!I$12,"")</f>
        <v/>
      </c>
      <c r="AE55" s="82" t="str">
        <f>IFERROR((K55-Usages!AP44)/Résultats_Indices!J$12,"")</f>
        <v/>
      </c>
      <c r="AF55" s="82" t="str">
        <f>IFERROR((L55-Usages!AQ44)/Résultats_Indices!K$12,"")</f>
        <v/>
      </c>
      <c r="AH55" s="160">
        <f>MAX(Usages!BC44:BK44)</f>
        <v>0</v>
      </c>
      <c r="AI55" s="152">
        <f t="shared" si="2"/>
        <v>0</v>
      </c>
      <c r="AJ55" s="152">
        <f>Usages!AL44-Résultats_Pistes!AI55</f>
        <v>0</v>
      </c>
      <c r="AK55" s="152">
        <f t="shared" si="3"/>
        <v>0</v>
      </c>
      <c r="AL55" s="188">
        <f>IFERROR(AK55/Résultats_Indices!$C$12,0)</f>
        <v>0</v>
      </c>
      <c r="AM55" s="127"/>
    </row>
    <row r="56" spans="2:39" x14ac:dyDescent="0.3">
      <c r="B56" s="62" t="str">
        <f>Usages!A45</f>
        <v xml:space="preserve">  43</v>
      </c>
      <c r="C56" s="78" t="str">
        <f>Usages!B45</f>
        <v>Usage</v>
      </c>
      <c r="D56" s="58">
        <f>IFERROR(Usages!Y45*Usages!C45,0)</f>
        <v>0</v>
      </c>
      <c r="E56" s="58">
        <f>IFERROR(Usages!Z45*Usages!D45,0)</f>
        <v>0</v>
      </c>
      <c r="F56" s="58">
        <f>IFERROR(Usages!AA45*Usages!E45,0)</f>
        <v>0</v>
      </c>
      <c r="G56" s="58">
        <f>IFERROR(Usages!AB45*Usages!F45,0)</f>
        <v>0</v>
      </c>
      <c r="H56" s="58">
        <f>IFERROR(Usages!AC45*Usages!G45,0)</f>
        <v>0</v>
      </c>
      <c r="I56" s="58">
        <f>IFERROR(Usages!AD45*Usages!H45,0)</f>
        <v>0</v>
      </c>
      <c r="J56" s="58">
        <f>IFERROR(Usages!AE45*Usages!I45,0)</f>
        <v>0</v>
      </c>
      <c r="K56" s="58">
        <f>IFERROR(Usages!AF45*Usages!J45,0)</f>
        <v>0</v>
      </c>
      <c r="L56" s="58">
        <f>IFERROR(Usages!AG45*Usages!K45,0)</f>
        <v>0</v>
      </c>
      <c r="M56" s="65"/>
      <c r="N56" s="82" t="str">
        <f>IFERROR(1-Usages!AI45/D56,"")</f>
        <v/>
      </c>
      <c r="O56" s="82" t="str">
        <f>IFERROR(1-Usages!AJ45/E56,"")</f>
        <v/>
      </c>
      <c r="P56" s="82" t="str">
        <f>IFERROR(1-Usages!AK45/F56,"")</f>
        <v/>
      </c>
      <c r="Q56" s="82" t="str">
        <f>IFERROR(1-Usages!AL45/G56,"")</f>
        <v/>
      </c>
      <c r="R56" s="82" t="str">
        <f>IFERROR(1-Usages!AM45/H56,"")</f>
        <v/>
      </c>
      <c r="S56" s="82" t="str">
        <f>IFERROR(1-Usages!AN45/I56,"")</f>
        <v/>
      </c>
      <c r="T56" s="82" t="str">
        <f>IFERROR(1-Usages!AO45/J56,"")</f>
        <v/>
      </c>
      <c r="U56" s="82" t="str">
        <f>IFERROR(1-Usages!AP45/K56,"")</f>
        <v/>
      </c>
      <c r="V56" s="82" t="str">
        <f>IFERROR(1-Usages!AQ45/L56,"")</f>
        <v/>
      </c>
      <c r="X56" s="82" t="str">
        <f>IFERROR((D56-Usages!AI45)/Résultats_Indices!C$12,"")</f>
        <v/>
      </c>
      <c r="Y56" s="82" t="str">
        <f>IFERROR((E56-Usages!AJ45)/Résultats_Indices!D$12,"")</f>
        <v/>
      </c>
      <c r="Z56" s="82" t="str">
        <f>IFERROR((F56-Usages!AK45)/Résultats_Indices!E$12,"")</f>
        <v/>
      </c>
      <c r="AA56" s="82" t="str">
        <f>IFERROR((G56-Usages!AL45)/Résultats_Indices!F$12,"")</f>
        <v/>
      </c>
      <c r="AB56" s="82" t="str">
        <f>IFERROR((H56-Usages!AM45)/Résultats_Indices!G$12,"")</f>
        <v/>
      </c>
      <c r="AC56" s="82" t="str">
        <f>IFERROR((I56-Usages!AN45)/Résultats_Indices!H$12,"")</f>
        <v/>
      </c>
      <c r="AD56" s="82" t="str">
        <f>IFERROR((J56-Usages!AO45)/Résultats_Indices!I$12,"")</f>
        <v/>
      </c>
      <c r="AE56" s="82" t="str">
        <f>IFERROR((K56-Usages!AP45)/Résultats_Indices!J$12,"")</f>
        <v/>
      </c>
      <c r="AF56" s="82" t="str">
        <f>IFERROR((L56-Usages!AQ45)/Résultats_Indices!K$12,"")</f>
        <v/>
      </c>
      <c r="AH56" s="160">
        <f>MAX(Usages!BC45:BK45)</f>
        <v>0</v>
      </c>
      <c r="AI56" s="152">
        <f t="shared" si="2"/>
        <v>0</v>
      </c>
      <c r="AJ56" s="152">
        <f>Usages!AL45-Résultats_Pistes!AI56</f>
        <v>0</v>
      </c>
      <c r="AK56" s="152">
        <f t="shared" si="3"/>
        <v>0</v>
      </c>
      <c r="AL56" s="188">
        <f>IFERROR(AK56/Résultats_Indices!$C$12,0)</f>
        <v>0</v>
      </c>
      <c r="AM56" s="127"/>
    </row>
    <row r="57" spans="2:39" x14ac:dyDescent="0.3">
      <c r="B57" s="62" t="str">
        <f>Usages!A46</f>
        <v xml:space="preserve">  44</v>
      </c>
      <c r="C57" s="78" t="str">
        <f>Usages!B46</f>
        <v>Usage</v>
      </c>
      <c r="D57" s="58">
        <f>IFERROR(Usages!Y46*Usages!C46,0)</f>
        <v>0</v>
      </c>
      <c r="E57" s="58">
        <f>IFERROR(Usages!Z46*Usages!D46,0)</f>
        <v>0</v>
      </c>
      <c r="F57" s="58">
        <f>IFERROR(Usages!AA46*Usages!E46,0)</f>
        <v>0</v>
      </c>
      <c r="G57" s="58">
        <f>IFERROR(Usages!AB46*Usages!F46,0)</f>
        <v>0</v>
      </c>
      <c r="H57" s="58">
        <f>IFERROR(Usages!AC46*Usages!G46,0)</f>
        <v>0</v>
      </c>
      <c r="I57" s="58">
        <f>IFERROR(Usages!AD46*Usages!H46,0)</f>
        <v>0</v>
      </c>
      <c r="J57" s="58">
        <f>IFERROR(Usages!AE46*Usages!I46,0)</f>
        <v>0</v>
      </c>
      <c r="K57" s="58">
        <f>IFERROR(Usages!AF46*Usages!J46,0)</f>
        <v>0</v>
      </c>
      <c r="L57" s="58">
        <f>IFERROR(Usages!AG46*Usages!K46,0)</f>
        <v>0</v>
      </c>
      <c r="M57" s="65"/>
      <c r="N57" s="82" t="str">
        <f>IFERROR(1-Usages!AI46/D57,"")</f>
        <v/>
      </c>
      <c r="O57" s="82" t="str">
        <f>IFERROR(1-Usages!AJ46/E57,"")</f>
        <v/>
      </c>
      <c r="P57" s="82" t="str">
        <f>IFERROR(1-Usages!AK46/F57,"")</f>
        <v/>
      </c>
      <c r="Q57" s="82" t="str">
        <f>IFERROR(1-Usages!AL46/G57,"")</f>
        <v/>
      </c>
      <c r="R57" s="82" t="str">
        <f>IFERROR(1-Usages!AM46/H57,"")</f>
        <v/>
      </c>
      <c r="S57" s="82" t="str">
        <f>IFERROR(1-Usages!AN46/I57,"")</f>
        <v/>
      </c>
      <c r="T57" s="82" t="str">
        <f>IFERROR(1-Usages!AO46/J57,"")</f>
        <v/>
      </c>
      <c r="U57" s="82" t="str">
        <f>IFERROR(1-Usages!AP46/K57,"")</f>
        <v/>
      </c>
      <c r="V57" s="82" t="str">
        <f>IFERROR(1-Usages!AQ46/L57,"")</f>
        <v/>
      </c>
      <c r="X57" s="82" t="str">
        <f>IFERROR((D57-Usages!AI46)/Résultats_Indices!C$12,"")</f>
        <v/>
      </c>
      <c r="Y57" s="82" t="str">
        <f>IFERROR((E57-Usages!AJ46)/Résultats_Indices!D$12,"")</f>
        <v/>
      </c>
      <c r="Z57" s="82" t="str">
        <f>IFERROR((F57-Usages!AK46)/Résultats_Indices!E$12,"")</f>
        <v/>
      </c>
      <c r="AA57" s="82" t="str">
        <f>IFERROR((G57-Usages!AL46)/Résultats_Indices!F$12,"")</f>
        <v/>
      </c>
      <c r="AB57" s="82" t="str">
        <f>IFERROR((H57-Usages!AM46)/Résultats_Indices!G$12,"")</f>
        <v/>
      </c>
      <c r="AC57" s="82" t="str">
        <f>IFERROR((I57-Usages!AN46)/Résultats_Indices!H$12,"")</f>
        <v/>
      </c>
      <c r="AD57" s="82" t="str">
        <f>IFERROR((J57-Usages!AO46)/Résultats_Indices!I$12,"")</f>
        <v/>
      </c>
      <c r="AE57" s="82" t="str">
        <f>IFERROR((K57-Usages!AP46)/Résultats_Indices!J$12,"")</f>
        <v/>
      </c>
      <c r="AF57" s="82" t="str">
        <f>IFERROR((L57-Usages!AQ46)/Résultats_Indices!K$12,"")</f>
        <v/>
      </c>
      <c r="AH57" s="160">
        <f>MAX(Usages!BC46:BK46)</f>
        <v>0</v>
      </c>
      <c r="AI57" s="152">
        <f t="shared" si="2"/>
        <v>0</v>
      </c>
      <c r="AJ57" s="152">
        <f>Usages!AL46-Résultats_Pistes!AI57</f>
        <v>0</v>
      </c>
      <c r="AK57" s="152">
        <f t="shared" si="3"/>
        <v>0</v>
      </c>
      <c r="AL57" s="188">
        <f>IFERROR(AK57/Résultats_Indices!$C$12,0)</f>
        <v>0</v>
      </c>
      <c r="AM57" s="127"/>
    </row>
    <row r="58" spans="2:39" x14ac:dyDescent="0.3">
      <c r="B58" s="62" t="str">
        <f>Usages!A47</f>
        <v xml:space="preserve">  45</v>
      </c>
      <c r="C58" s="78" t="str">
        <f>Usages!B47</f>
        <v>Usage</v>
      </c>
      <c r="D58" s="58">
        <f>IFERROR(Usages!Y47*Usages!C47,0)</f>
        <v>0</v>
      </c>
      <c r="E58" s="58">
        <f>IFERROR(Usages!Z47*Usages!D47,0)</f>
        <v>0</v>
      </c>
      <c r="F58" s="58">
        <f>IFERROR(Usages!AA47*Usages!E47,0)</f>
        <v>0</v>
      </c>
      <c r="G58" s="58">
        <f>IFERROR(Usages!AB47*Usages!F47,0)</f>
        <v>0</v>
      </c>
      <c r="H58" s="58">
        <f>IFERROR(Usages!AC47*Usages!G47,0)</f>
        <v>0</v>
      </c>
      <c r="I58" s="58">
        <f>IFERROR(Usages!AD47*Usages!H47,0)</f>
        <v>0</v>
      </c>
      <c r="J58" s="58">
        <f>IFERROR(Usages!AE47*Usages!I47,0)</f>
        <v>0</v>
      </c>
      <c r="K58" s="58">
        <f>IFERROR(Usages!AF47*Usages!J47,0)</f>
        <v>0</v>
      </c>
      <c r="L58" s="58">
        <f>IFERROR(Usages!AG47*Usages!K47,0)</f>
        <v>0</v>
      </c>
      <c r="M58" s="65"/>
      <c r="N58" s="82" t="str">
        <f>IFERROR(1-Usages!AI47/D58,"")</f>
        <v/>
      </c>
      <c r="O58" s="82" t="str">
        <f>IFERROR(1-Usages!AJ47/E58,"")</f>
        <v/>
      </c>
      <c r="P58" s="82" t="str">
        <f>IFERROR(1-Usages!AK47/F58,"")</f>
        <v/>
      </c>
      <c r="Q58" s="82" t="str">
        <f>IFERROR(1-Usages!AL47/G58,"")</f>
        <v/>
      </c>
      <c r="R58" s="82" t="str">
        <f>IFERROR(1-Usages!AM47/H58,"")</f>
        <v/>
      </c>
      <c r="S58" s="82" t="str">
        <f>IFERROR(1-Usages!AN47/I58,"")</f>
        <v/>
      </c>
      <c r="T58" s="82" t="str">
        <f>IFERROR(1-Usages!AO47/J58,"")</f>
        <v/>
      </c>
      <c r="U58" s="82" t="str">
        <f>IFERROR(1-Usages!AP47/K58,"")</f>
        <v/>
      </c>
      <c r="V58" s="82" t="str">
        <f>IFERROR(1-Usages!AQ47/L58,"")</f>
        <v/>
      </c>
      <c r="X58" s="82" t="str">
        <f>IFERROR((D58-Usages!AI47)/Résultats_Indices!C$12,"")</f>
        <v/>
      </c>
      <c r="Y58" s="82" t="str">
        <f>IFERROR((E58-Usages!AJ47)/Résultats_Indices!D$12,"")</f>
        <v/>
      </c>
      <c r="Z58" s="82" t="str">
        <f>IFERROR((F58-Usages!AK47)/Résultats_Indices!E$12,"")</f>
        <v/>
      </c>
      <c r="AA58" s="82" t="str">
        <f>IFERROR((G58-Usages!AL47)/Résultats_Indices!F$12,"")</f>
        <v/>
      </c>
      <c r="AB58" s="82" t="str">
        <f>IFERROR((H58-Usages!AM47)/Résultats_Indices!G$12,"")</f>
        <v/>
      </c>
      <c r="AC58" s="82" t="str">
        <f>IFERROR((I58-Usages!AN47)/Résultats_Indices!H$12,"")</f>
        <v/>
      </c>
      <c r="AD58" s="82" t="str">
        <f>IFERROR((J58-Usages!AO47)/Résultats_Indices!I$12,"")</f>
        <v/>
      </c>
      <c r="AE58" s="82" t="str">
        <f>IFERROR((K58-Usages!AP47)/Résultats_Indices!J$12,"")</f>
        <v/>
      </c>
      <c r="AF58" s="82" t="str">
        <f>IFERROR((L58-Usages!AQ47)/Résultats_Indices!K$12,"")</f>
        <v/>
      </c>
      <c r="AH58" s="160">
        <f>MAX(Usages!BC47:BK47)</f>
        <v>0</v>
      </c>
      <c r="AI58" s="152">
        <f t="shared" si="2"/>
        <v>0</v>
      </c>
      <c r="AJ58" s="152">
        <f>Usages!AL47-Résultats_Pistes!AI58</f>
        <v>0</v>
      </c>
      <c r="AK58" s="152">
        <f t="shared" si="3"/>
        <v>0</v>
      </c>
      <c r="AL58" s="188">
        <f>IFERROR(AK58/Résultats_Indices!$C$12,0)</f>
        <v>0</v>
      </c>
      <c r="AM58" s="127"/>
    </row>
    <row r="59" spans="2:39" x14ac:dyDescent="0.3">
      <c r="B59" s="62" t="str">
        <f>Usages!A48</f>
        <v xml:space="preserve">  46</v>
      </c>
      <c r="C59" s="78" t="str">
        <f>Usages!B48</f>
        <v>Usage</v>
      </c>
      <c r="D59" s="58">
        <f>IFERROR(Usages!Y48*Usages!C48,0)</f>
        <v>0</v>
      </c>
      <c r="E59" s="58">
        <f>IFERROR(Usages!Z48*Usages!D48,0)</f>
        <v>0</v>
      </c>
      <c r="F59" s="58">
        <f>IFERROR(Usages!AA48*Usages!E48,0)</f>
        <v>0</v>
      </c>
      <c r="G59" s="58">
        <f>IFERROR(Usages!AB48*Usages!F48,0)</f>
        <v>0</v>
      </c>
      <c r="H59" s="58">
        <f>IFERROR(Usages!AC48*Usages!G48,0)</f>
        <v>0</v>
      </c>
      <c r="I59" s="58">
        <f>IFERROR(Usages!AD48*Usages!H48,0)</f>
        <v>0</v>
      </c>
      <c r="J59" s="58">
        <f>IFERROR(Usages!AE48*Usages!I48,0)</f>
        <v>0</v>
      </c>
      <c r="K59" s="58">
        <f>IFERROR(Usages!AF48*Usages!J48,0)</f>
        <v>0</v>
      </c>
      <c r="L59" s="58">
        <f>IFERROR(Usages!AG48*Usages!K48,0)</f>
        <v>0</v>
      </c>
      <c r="M59" s="65"/>
      <c r="N59" s="82" t="str">
        <f>IFERROR(1-Usages!AI48/D59,"")</f>
        <v/>
      </c>
      <c r="O59" s="82" t="str">
        <f>IFERROR(1-Usages!AJ48/E59,"")</f>
        <v/>
      </c>
      <c r="P59" s="82" t="str">
        <f>IFERROR(1-Usages!AK48/F59,"")</f>
        <v/>
      </c>
      <c r="Q59" s="82" t="str">
        <f>IFERROR(1-Usages!AL48/G59,"")</f>
        <v/>
      </c>
      <c r="R59" s="82" t="str">
        <f>IFERROR(1-Usages!AM48/H59,"")</f>
        <v/>
      </c>
      <c r="S59" s="82" t="str">
        <f>IFERROR(1-Usages!AN48/I59,"")</f>
        <v/>
      </c>
      <c r="T59" s="82" t="str">
        <f>IFERROR(1-Usages!AO48/J59,"")</f>
        <v/>
      </c>
      <c r="U59" s="82" t="str">
        <f>IFERROR(1-Usages!AP48/K59,"")</f>
        <v/>
      </c>
      <c r="V59" s="82" t="str">
        <f>IFERROR(1-Usages!AQ48/L59,"")</f>
        <v/>
      </c>
      <c r="X59" s="82" t="str">
        <f>IFERROR((D59-Usages!AI48)/Résultats_Indices!C$12,"")</f>
        <v/>
      </c>
      <c r="Y59" s="82" t="str">
        <f>IFERROR((E59-Usages!AJ48)/Résultats_Indices!D$12,"")</f>
        <v/>
      </c>
      <c r="Z59" s="82" t="str">
        <f>IFERROR((F59-Usages!AK48)/Résultats_Indices!E$12,"")</f>
        <v/>
      </c>
      <c r="AA59" s="82" t="str">
        <f>IFERROR((G59-Usages!AL48)/Résultats_Indices!F$12,"")</f>
        <v/>
      </c>
      <c r="AB59" s="82" t="str">
        <f>IFERROR((H59-Usages!AM48)/Résultats_Indices!G$12,"")</f>
        <v/>
      </c>
      <c r="AC59" s="82" t="str">
        <f>IFERROR((I59-Usages!AN48)/Résultats_Indices!H$12,"")</f>
        <v/>
      </c>
      <c r="AD59" s="82" t="str">
        <f>IFERROR((J59-Usages!AO48)/Résultats_Indices!I$12,"")</f>
        <v/>
      </c>
      <c r="AE59" s="82" t="str">
        <f>IFERROR((K59-Usages!AP48)/Résultats_Indices!J$12,"")</f>
        <v/>
      </c>
      <c r="AF59" s="82" t="str">
        <f>IFERROR((L59-Usages!AQ48)/Résultats_Indices!K$12,"")</f>
        <v/>
      </c>
      <c r="AH59" s="160">
        <f>MAX(Usages!BC48:BK48)</f>
        <v>0</v>
      </c>
      <c r="AI59" s="152">
        <f t="shared" si="2"/>
        <v>0</v>
      </c>
      <c r="AJ59" s="152">
        <f>Usages!AL48-Résultats_Pistes!AI59</f>
        <v>0</v>
      </c>
      <c r="AK59" s="152">
        <f t="shared" si="3"/>
        <v>0</v>
      </c>
      <c r="AL59" s="188">
        <f>IFERROR(AK59/Résultats_Indices!$C$12,0)</f>
        <v>0</v>
      </c>
      <c r="AM59" s="127"/>
    </row>
    <row r="60" spans="2:39" x14ac:dyDescent="0.3">
      <c r="B60" s="62" t="str">
        <f>Usages!A49</f>
        <v xml:space="preserve">  47</v>
      </c>
      <c r="C60" s="78" t="str">
        <f>Usages!B49</f>
        <v>Usage</v>
      </c>
      <c r="D60" s="58">
        <f>IFERROR(Usages!Y49*Usages!C49,0)</f>
        <v>0</v>
      </c>
      <c r="E60" s="58">
        <f>IFERROR(Usages!Z49*Usages!D49,0)</f>
        <v>0</v>
      </c>
      <c r="F60" s="58">
        <f>IFERROR(Usages!AA49*Usages!E49,0)</f>
        <v>0</v>
      </c>
      <c r="G60" s="58">
        <f>IFERROR(Usages!AB49*Usages!F49,0)</f>
        <v>0</v>
      </c>
      <c r="H60" s="58">
        <f>IFERROR(Usages!AC49*Usages!G49,0)</f>
        <v>0</v>
      </c>
      <c r="I60" s="58">
        <f>IFERROR(Usages!AD49*Usages!H49,0)</f>
        <v>0</v>
      </c>
      <c r="J60" s="58">
        <f>IFERROR(Usages!AE49*Usages!I49,0)</f>
        <v>0</v>
      </c>
      <c r="K60" s="58">
        <f>IFERROR(Usages!AF49*Usages!J49,0)</f>
        <v>0</v>
      </c>
      <c r="L60" s="58">
        <f>IFERROR(Usages!AG49*Usages!K49,0)</f>
        <v>0</v>
      </c>
      <c r="M60" s="65"/>
      <c r="N60" s="82" t="str">
        <f>IFERROR(1-Usages!AI49/D60,"")</f>
        <v/>
      </c>
      <c r="O60" s="82" t="str">
        <f>IFERROR(1-Usages!AJ49/E60,"")</f>
        <v/>
      </c>
      <c r="P60" s="82" t="str">
        <f>IFERROR(1-Usages!AK49/F60,"")</f>
        <v/>
      </c>
      <c r="Q60" s="82" t="str">
        <f>IFERROR(1-Usages!AL49/G60,"")</f>
        <v/>
      </c>
      <c r="R60" s="82" t="str">
        <f>IFERROR(1-Usages!AM49/H60,"")</f>
        <v/>
      </c>
      <c r="S60" s="82" t="str">
        <f>IFERROR(1-Usages!AN49/I60,"")</f>
        <v/>
      </c>
      <c r="T60" s="82" t="str">
        <f>IFERROR(1-Usages!AO49/J60,"")</f>
        <v/>
      </c>
      <c r="U60" s="82" t="str">
        <f>IFERROR(1-Usages!AP49/K60,"")</f>
        <v/>
      </c>
      <c r="V60" s="82" t="str">
        <f>IFERROR(1-Usages!AQ49/L60,"")</f>
        <v/>
      </c>
      <c r="X60" s="82" t="str">
        <f>IFERROR((D60-Usages!AI49)/Résultats_Indices!C$12,"")</f>
        <v/>
      </c>
      <c r="Y60" s="82" t="str">
        <f>IFERROR((E60-Usages!AJ49)/Résultats_Indices!D$12,"")</f>
        <v/>
      </c>
      <c r="Z60" s="82" t="str">
        <f>IFERROR((F60-Usages!AK49)/Résultats_Indices!E$12,"")</f>
        <v/>
      </c>
      <c r="AA60" s="82" t="str">
        <f>IFERROR((G60-Usages!AL49)/Résultats_Indices!F$12,"")</f>
        <v/>
      </c>
      <c r="AB60" s="82" t="str">
        <f>IFERROR((H60-Usages!AM49)/Résultats_Indices!G$12,"")</f>
        <v/>
      </c>
      <c r="AC60" s="82" t="str">
        <f>IFERROR((I60-Usages!AN49)/Résultats_Indices!H$12,"")</f>
        <v/>
      </c>
      <c r="AD60" s="82" t="str">
        <f>IFERROR((J60-Usages!AO49)/Résultats_Indices!I$12,"")</f>
        <v/>
      </c>
      <c r="AE60" s="82" t="str">
        <f>IFERROR((K60-Usages!AP49)/Résultats_Indices!J$12,"")</f>
        <v/>
      </c>
      <c r="AF60" s="82" t="str">
        <f>IFERROR((L60-Usages!AQ49)/Résultats_Indices!K$12,"")</f>
        <v/>
      </c>
      <c r="AH60" s="160">
        <f>MAX(Usages!BC49:BK49)</f>
        <v>0</v>
      </c>
      <c r="AI60" s="152">
        <f t="shared" si="2"/>
        <v>0</v>
      </c>
      <c r="AJ60" s="152">
        <f>Usages!AL49-Résultats_Pistes!AI60</f>
        <v>0</v>
      </c>
      <c r="AK60" s="152">
        <f t="shared" si="3"/>
        <v>0</v>
      </c>
      <c r="AL60" s="188">
        <f>IFERROR(AK60/Résultats_Indices!$C$12,0)</f>
        <v>0</v>
      </c>
      <c r="AM60" s="127"/>
    </row>
    <row r="61" spans="2:39" x14ac:dyDescent="0.3">
      <c r="B61" s="62" t="str">
        <f>Usages!A50</f>
        <v xml:space="preserve">  48</v>
      </c>
      <c r="C61" s="78" t="str">
        <f>Usages!B50</f>
        <v>Usage</v>
      </c>
      <c r="D61" s="58">
        <f>IFERROR(Usages!Y50*Usages!C50,0)</f>
        <v>0</v>
      </c>
      <c r="E61" s="58">
        <f>IFERROR(Usages!Z50*Usages!D50,0)</f>
        <v>0</v>
      </c>
      <c r="F61" s="58">
        <f>IFERROR(Usages!AA50*Usages!E50,0)</f>
        <v>0</v>
      </c>
      <c r="G61" s="58">
        <f>IFERROR(Usages!AB50*Usages!F50,0)</f>
        <v>0</v>
      </c>
      <c r="H61" s="58">
        <f>IFERROR(Usages!AC50*Usages!G50,0)</f>
        <v>0</v>
      </c>
      <c r="I61" s="58">
        <f>IFERROR(Usages!AD50*Usages!H50,0)</f>
        <v>0</v>
      </c>
      <c r="J61" s="58">
        <f>IFERROR(Usages!AE50*Usages!I50,0)</f>
        <v>0</v>
      </c>
      <c r="K61" s="58">
        <f>IFERROR(Usages!AF50*Usages!J50,0)</f>
        <v>0</v>
      </c>
      <c r="L61" s="58">
        <f>IFERROR(Usages!AG50*Usages!K50,0)</f>
        <v>0</v>
      </c>
      <c r="M61" s="65"/>
      <c r="N61" s="82" t="str">
        <f>IFERROR(1-Usages!AI50/D61,"")</f>
        <v/>
      </c>
      <c r="O61" s="82" t="str">
        <f>IFERROR(1-Usages!AJ50/E61,"")</f>
        <v/>
      </c>
      <c r="P61" s="82" t="str">
        <f>IFERROR(1-Usages!AK50/F61,"")</f>
        <v/>
      </c>
      <c r="Q61" s="82" t="str">
        <f>IFERROR(1-Usages!AL50/G61,"")</f>
        <v/>
      </c>
      <c r="R61" s="82" t="str">
        <f>IFERROR(1-Usages!AM50/H61,"")</f>
        <v/>
      </c>
      <c r="S61" s="82" t="str">
        <f>IFERROR(1-Usages!AN50/I61,"")</f>
        <v/>
      </c>
      <c r="T61" s="82" t="str">
        <f>IFERROR(1-Usages!AO50/J61,"")</f>
        <v/>
      </c>
      <c r="U61" s="82" t="str">
        <f>IFERROR(1-Usages!AP50/K61,"")</f>
        <v/>
      </c>
      <c r="V61" s="82" t="str">
        <f>IFERROR(1-Usages!AQ50/L61,"")</f>
        <v/>
      </c>
      <c r="X61" s="82" t="str">
        <f>IFERROR((D61-Usages!AI50)/Résultats_Indices!C$12,"")</f>
        <v/>
      </c>
      <c r="Y61" s="82" t="str">
        <f>IFERROR((E61-Usages!AJ50)/Résultats_Indices!D$12,"")</f>
        <v/>
      </c>
      <c r="Z61" s="82" t="str">
        <f>IFERROR((F61-Usages!AK50)/Résultats_Indices!E$12,"")</f>
        <v/>
      </c>
      <c r="AA61" s="82" t="str">
        <f>IFERROR((G61-Usages!AL50)/Résultats_Indices!F$12,"")</f>
        <v/>
      </c>
      <c r="AB61" s="82" t="str">
        <f>IFERROR((H61-Usages!AM50)/Résultats_Indices!G$12,"")</f>
        <v/>
      </c>
      <c r="AC61" s="82" t="str">
        <f>IFERROR((I61-Usages!AN50)/Résultats_Indices!H$12,"")</f>
        <v/>
      </c>
      <c r="AD61" s="82" t="str">
        <f>IFERROR((J61-Usages!AO50)/Résultats_Indices!I$12,"")</f>
        <v/>
      </c>
      <c r="AE61" s="82" t="str">
        <f>IFERROR((K61-Usages!AP50)/Résultats_Indices!J$12,"")</f>
        <v/>
      </c>
      <c r="AF61" s="82" t="str">
        <f>IFERROR((L61-Usages!AQ50)/Résultats_Indices!K$12,"")</f>
        <v/>
      </c>
      <c r="AH61" s="160">
        <f>MAX(Usages!BC50:BK50)</f>
        <v>0</v>
      </c>
      <c r="AI61" s="152">
        <f t="shared" si="2"/>
        <v>0</v>
      </c>
      <c r="AJ61" s="152">
        <f>Usages!AL50-Résultats_Pistes!AI61</f>
        <v>0</v>
      </c>
      <c r="AK61" s="152">
        <f t="shared" si="3"/>
        <v>0</v>
      </c>
      <c r="AL61" s="188">
        <f>IFERROR(AK61/Résultats_Indices!$C$12,0)</f>
        <v>0</v>
      </c>
      <c r="AM61" s="127"/>
    </row>
    <row r="62" spans="2:39" x14ac:dyDescent="0.3">
      <c r="B62" s="62" t="str">
        <f>Usages!A51</f>
        <v xml:space="preserve">  49</v>
      </c>
      <c r="C62" s="78" t="str">
        <f>Usages!B51</f>
        <v>Usage</v>
      </c>
      <c r="D62" s="58">
        <f>IFERROR(Usages!Y51*Usages!C51,0)</f>
        <v>0</v>
      </c>
      <c r="E62" s="58">
        <f>IFERROR(Usages!Z51*Usages!D51,0)</f>
        <v>0</v>
      </c>
      <c r="F62" s="58">
        <f>IFERROR(Usages!AA51*Usages!E51,0)</f>
        <v>0</v>
      </c>
      <c r="G62" s="58">
        <f>IFERROR(Usages!AB51*Usages!F51,0)</f>
        <v>0</v>
      </c>
      <c r="H62" s="58">
        <f>IFERROR(Usages!AC51*Usages!G51,0)</f>
        <v>0</v>
      </c>
      <c r="I62" s="58">
        <f>IFERROR(Usages!AD51*Usages!H51,0)</f>
        <v>0</v>
      </c>
      <c r="J62" s="58">
        <f>IFERROR(Usages!AE51*Usages!I51,0)</f>
        <v>0</v>
      </c>
      <c r="K62" s="58">
        <f>IFERROR(Usages!AF51*Usages!J51,0)</f>
        <v>0</v>
      </c>
      <c r="L62" s="58">
        <f>IFERROR(Usages!AG51*Usages!K51,0)</f>
        <v>0</v>
      </c>
      <c r="M62" s="65"/>
      <c r="N62" s="82" t="str">
        <f>IFERROR(1-Usages!AI51/D62,"")</f>
        <v/>
      </c>
      <c r="O62" s="82" t="str">
        <f>IFERROR(1-Usages!AJ51/E62,"")</f>
        <v/>
      </c>
      <c r="P62" s="82" t="str">
        <f>IFERROR(1-Usages!AK51/F62,"")</f>
        <v/>
      </c>
      <c r="Q62" s="82" t="str">
        <f>IFERROR(1-Usages!AL51/G62,"")</f>
        <v/>
      </c>
      <c r="R62" s="82" t="str">
        <f>IFERROR(1-Usages!AM51/H62,"")</f>
        <v/>
      </c>
      <c r="S62" s="82" t="str">
        <f>IFERROR(1-Usages!AN51/I62,"")</f>
        <v/>
      </c>
      <c r="T62" s="82" t="str">
        <f>IFERROR(1-Usages!AO51/J62,"")</f>
        <v/>
      </c>
      <c r="U62" s="82" t="str">
        <f>IFERROR(1-Usages!AP51/K62,"")</f>
        <v/>
      </c>
      <c r="V62" s="82" t="str">
        <f>IFERROR(1-Usages!AQ51/L62,"")</f>
        <v/>
      </c>
      <c r="X62" s="82" t="str">
        <f>IFERROR((D62-Usages!AI51)/Résultats_Indices!C$12,"")</f>
        <v/>
      </c>
      <c r="Y62" s="82" t="str">
        <f>IFERROR((E62-Usages!AJ51)/Résultats_Indices!D$12,"")</f>
        <v/>
      </c>
      <c r="Z62" s="82" t="str">
        <f>IFERROR((F62-Usages!AK51)/Résultats_Indices!E$12,"")</f>
        <v/>
      </c>
      <c r="AA62" s="82" t="str">
        <f>IFERROR((G62-Usages!AL51)/Résultats_Indices!F$12,"")</f>
        <v/>
      </c>
      <c r="AB62" s="82" t="str">
        <f>IFERROR((H62-Usages!AM51)/Résultats_Indices!G$12,"")</f>
        <v/>
      </c>
      <c r="AC62" s="82" t="str">
        <f>IFERROR((I62-Usages!AN51)/Résultats_Indices!H$12,"")</f>
        <v/>
      </c>
      <c r="AD62" s="82" t="str">
        <f>IFERROR((J62-Usages!AO51)/Résultats_Indices!I$12,"")</f>
        <v/>
      </c>
      <c r="AE62" s="82" t="str">
        <f>IFERROR((K62-Usages!AP51)/Résultats_Indices!J$12,"")</f>
        <v/>
      </c>
      <c r="AF62" s="82" t="str">
        <f>IFERROR((L62-Usages!AQ51)/Résultats_Indices!K$12,"")</f>
        <v/>
      </c>
      <c r="AH62" s="160">
        <f>MAX(Usages!BC51:BK51)</f>
        <v>0</v>
      </c>
      <c r="AI62" s="152">
        <f t="shared" si="2"/>
        <v>0</v>
      </c>
      <c r="AJ62" s="152">
        <f>Usages!AL51-Résultats_Pistes!AI62</f>
        <v>0</v>
      </c>
      <c r="AK62" s="152">
        <f t="shared" si="3"/>
        <v>0</v>
      </c>
      <c r="AL62" s="188">
        <f>IFERROR(AK62/Résultats_Indices!$C$12,0)</f>
        <v>0</v>
      </c>
      <c r="AM62" s="127"/>
    </row>
    <row r="63" spans="2:39" x14ac:dyDescent="0.3">
      <c r="B63" s="62" t="str">
        <f>Usages!A52</f>
        <v xml:space="preserve">  50</v>
      </c>
      <c r="C63" s="78" t="str">
        <f>Usages!B52</f>
        <v>Usage</v>
      </c>
      <c r="D63" s="58">
        <f>IFERROR(Usages!Y52*Usages!C52,0)</f>
        <v>0</v>
      </c>
      <c r="E63" s="58">
        <f>IFERROR(Usages!Z52*Usages!D52,0)</f>
        <v>0</v>
      </c>
      <c r="F63" s="58">
        <f>IFERROR(Usages!AA52*Usages!E52,0)</f>
        <v>0</v>
      </c>
      <c r="G63" s="58">
        <f>IFERROR(Usages!AB52*Usages!F52,0)</f>
        <v>0</v>
      </c>
      <c r="H63" s="58">
        <f>IFERROR(Usages!AC52*Usages!G52,0)</f>
        <v>0</v>
      </c>
      <c r="I63" s="58">
        <f>IFERROR(Usages!AD52*Usages!H52,0)</f>
        <v>0</v>
      </c>
      <c r="J63" s="58">
        <f>IFERROR(Usages!AE52*Usages!I52,0)</f>
        <v>0</v>
      </c>
      <c r="K63" s="58">
        <f>IFERROR(Usages!AF52*Usages!J52,0)</f>
        <v>0</v>
      </c>
      <c r="L63" s="58">
        <f>IFERROR(Usages!AG52*Usages!K52,0)</f>
        <v>0</v>
      </c>
      <c r="M63" s="65"/>
      <c r="N63" s="82" t="str">
        <f>IFERROR(1-Usages!AI52/D63,"")</f>
        <v/>
      </c>
      <c r="O63" s="82" t="str">
        <f>IFERROR(1-Usages!AJ52/E63,"")</f>
        <v/>
      </c>
      <c r="P63" s="82" t="str">
        <f>IFERROR(1-Usages!AK52/F63,"")</f>
        <v/>
      </c>
      <c r="Q63" s="82" t="str">
        <f>IFERROR(1-Usages!AL52/G63,"")</f>
        <v/>
      </c>
      <c r="R63" s="82" t="str">
        <f>IFERROR(1-Usages!AM52/H63,"")</f>
        <v/>
      </c>
      <c r="S63" s="82" t="str">
        <f>IFERROR(1-Usages!AN52/I63,"")</f>
        <v/>
      </c>
      <c r="T63" s="82" t="str">
        <f>IFERROR(1-Usages!AO52/J63,"")</f>
        <v/>
      </c>
      <c r="U63" s="82" t="str">
        <f>IFERROR(1-Usages!AP52/K63,"")</f>
        <v/>
      </c>
      <c r="V63" s="82" t="str">
        <f>IFERROR(1-Usages!AQ52/L63,"")</f>
        <v/>
      </c>
      <c r="X63" s="82" t="str">
        <f>IFERROR((D63-Usages!AI52)/Résultats_Indices!C$12,"")</f>
        <v/>
      </c>
      <c r="Y63" s="82" t="str">
        <f>IFERROR((E63-Usages!AJ52)/Résultats_Indices!D$12,"")</f>
        <v/>
      </c>
      <c r="Z63" s="82" t="str">
        <f>IFERROR((F63-Usages!AK52)/Résultats_Indices!E$12,"")</f>
        <v/>
      </c>
      <c r="AA63" s="82" t="str">
        <f>IFERROR((G63-Usages!AL52)/Résultats_Indices!F$12,"")</f>
        <v/>
      </c>
      <c r="AB63" s="82" t="str">
        <f>IFERROR((H63-Usages!AM52)/Résultats_Indices!G$12,"")</f>
        <v/>
      </c>
      <c r="AC63" s="82" t="str">
        <f>IFERROR((I63-Usages!AN52)/Résultats_Indices!H$12,"")</f>
        <v/>
      </c>
      <c r="AD63" s="82" t="str">
        <f>IFERROR((J63-Usages!AO52)/Résultats_Indices!I$12,"")</f>
        <v/>
      </c>
      <c r="AE63" s="82" t="str">
        <f>IFERROR((K63-Usages!AP52)/Résultats_Indices!J$12,"")</f>
        <v/>
      </c>
      <c r="AF63" s="82" t="str">
        <f>IFERROR((L63-Usages!AQ52)/Résultats_Indices!K$12,"")</f>
        <v/>
      </c>
      <c r="AH63" s="160">
        <f>MAX(Usages!BC52:BK52)</f>
        <v>0</v>
      </c>
      <c r="AI63" s="152">
        <f t="shared" si="2"/>
        <v>0</v>
      </c>
      <c r="AJ63" s="152">
        <f>Usages!AL52-Résultats_Pistes!AI63</f>
        <v>0</v>
      </c>
      <c r="AK63" s="152">
        <f t="shared" si="3"/>
        <v>0</v>
      </c>
      <c r="AL63" s="188">
        <f>IFERROR(AK63/Résultats_Indices!$C$12,0)</f>
        <v>0</v>
      </c>
      <c r="AM63" s="127"/>
    </row>
    <row r="64" spans="2:39" x14ac:dyDescent="0.3">
      <c r="AH64" s="101"/>
      <c r="AI64" s="101"/>
      <c r="AJ64" s="101"/>
      <c r="AK64" s="101"/>
    </row>
    <row r="65" spans="34:37" x14ac:dyDescent="0.3">
      <c r="AH65" s="101"/>
      <c r="AI65" s="101"/>
      <c r="AJ65" s="101"/>
      <c r="AK65" s="101"/>
    </row>
  </sheetData>
  <mergeCells count="4">
    <mergeCell ref="D12:L12"/>
    <mergeCell ref="N12:V12"/>
    <mergeCell ref="X12:AF12"/>
    <mergeCell ref="AH12:AI1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500D-47F7-4A86-8C9A-E657D3EACCC0}">
  <dimension ref="A2:L56"/>
  <sheetViews>
    <sheetView zoomScale="80" zoomScaleNormal="80" workbookViewId="0">
      <selection activeCell="L16" sqref="L16"/>
    </sheetView>
  </sheetViews>
  <sheetFormatPr baseColWidth="10" defaultColWidth="11.44140625" defaultRowHeight="15" customHeight="1" x14ac:dyDescent="0.3"/>
  <cols>
    <col min="1" max="1" width="7.109375" customWidth="1"/>
    <col min="2" max="2" width="17.44140625" bestFit="1" customWidth="1"/>
    <col min="3" max="3" width="6.88671875" bestFit="1" customWidth="1"/>
    <col min="4" max="4" width="12.5546875" bestFit="1" customWidth="1"/>
    <col min="5" max="5" width="12.6640625" bestFit="1" customWidth="1"/>
    <col min="6" max="6" width="17.44140625" customWidth="1"/>
    <col min="7" max="7" width="13.5546875" customWidth="1"/>
    <col min="11" max="11" width="53" bestFit="1" customWidth="1"/>
    <col min="12" max="12" width="20.44140625" customWidth="1"/>
    <col min="15" max="15" width="11.5546875" bestFit="1" customWidth="1"/>
    <col min="17" max="17" width="13.5546875" bestFit="1" customWidth="1"/>
    <col min="19" max="19" width="23.44140625" bestFit="1" customWidth="1"/>
  </cols>
  <sheetData>
    <row r="2" spans="1:12" ht="30.75" customHeight="1" x14ac:dyDescent="0.3">
      <c r="A2" s="141" t="s">
        <v>232</v>
      </c>
      <c r="B2" s="143" t="s">
        <v>232</v>
      </c>
      <c r="C2" s="143"/>
      <c r="D2" s="143"/>
      <c r="E2" s="143"/>
      <c r="F2" s="143"/>
      <c r="G2" s="143"/>
      <c r="K2" s="133" t="s">
        <v>233</v>
      </c>
      <c r="L2" t="s">
        <v>287</v>
      </c>
    </row>
    <row r="3" spans="1:12" ht="14.4" x14ac:dyDescent="0.3">
      <c r="B3" t="s">
        <v>234</v>
      </c>
      <c r="K3" s="134" t="s">
        <v>235</v>
      </c>
      <c r="L3" s="184" t="s">
        <v>6</v>
      </c>
    </row>
    <row r="4" spans="1:12" ht="14.4" x14ac:dyDescent="0.3">
      <c r="K4" s="135" t="s">
        <v>201</v>
      </c>
      <c r="L4" s="184" t="s">
        <v>7</v>
      </c>
    </row>
    <row r="5" spans="1:12" ht="42" customHeight="1" x14ac:dyDescent="0.3">
      <c r="B5" s="144" t="s">
        <v>236</v>
      </c>
      <c r="C5" s="144" t="s">
        <v>237</v>
      </c>
      <c r="D5" s="145" t="s">
        <v>238</v>
      </c>
      <c r="E5" s="145" t="s">
        <v>239</v>
      </c>
      <c r="F5" s="146" t="s">
        <v>240</v>
      </c>
      <c r="K5" s="135" t="s">
        <v>241</v>
      </c>
      <c r="L5" s="184" t="s">
        <v>8</v>
      </c>
    </row>
    <row r="6" spans="1:12" ht="14.4" x14ac:dyDescent="0.3">
      <c r="B6" s="128" t="s">
        <v>242</v>
      </c>
      <c r="C6" s="129" t="s">
        <v>243</v>
      </c>
      <c r="D6" s="130">
        <v>1</v>
      </c>
      <c r="E6" s="130">
        <v>0.216</v>
      </c>
      <c r="F6" s="142">
        <f>E6/D6*1000</f>
        <v>216</v>
      </c>
      <c r="K6" s="136" t="s">
        <v>200</v>
      </c>
      <c r="L6" s="184" t="s">
        <v>9</v>
      </c>
    </row>
    <row r="7" spans="1:12" ht="14.4" x14ac:dyDescent="0.3">
      <c r="B7" s="131" t="s">
        <v>244</v>
      </c>
      <c r="C7" s="129" t="s">
        <v>243</v>
      </c>
      <c r="D7" s="130">
        <v>1</v>
      </c>
      <c r="E7" s="130">
        <v>0</v>
      </c>
      <c r="F7" s="142">
        <f t="shared" ref="F7:F24" si="0">E7/D7*1000</f>
        <v>0</v>
      </c>
      <c r="K7" s="136" t="s">
        <v>245</v>
      </c>
      <c r="L7" s="184" t="s">
        <v>10</v>
      </c>
    </row>
    <row r="8" spans="1:12" ht="14.4" x14ac:dyDescent="0.3">
      <c r="B8" s="131" t="s">
        <v>246</v>
      </c>
      <c r="C8" s="129" t="s">
        <v>243</v>
      </c>
      <c r="D8" s="130">
        <v>1</v>
      </c>
      <c r="E8" s="130">
        <v>0</v>
      </c>
      <c r="F8" s="142">
        <f t="shared" si="0"/>
        <v>0</v>
      </c>
      <c r="K8" s="135" t="s">
        <v>206</v>
      </c>
      <c r="L8" s="184" t="s">
        <v>11</v>
      </c>
    </row>
    <row r="9" spans="1:12" ht="14.4" x14ac:dyDescent="0.3">
      <c r="B9" s="229" t="s">
        <v>247</v>
      </c>
      <c r="C9" s="129" t="s">
        <v>248</v>
      </c>
      <c r="D9" s="130">
        <v>1</v>
      </c>
      <c r="E9" s="130"/>
      <c r="F9" s="142">
        <f>E9/D9*1000</f>
        <v>0</v>
      </c>
      <c r="K9" s="136" t="s">
        <v>249</v>
      </c>
      <c r="L9" s="184" t="s">
        <v>12</v>
      </c>
    </row>
    <row r="10" spans="1:12" ht="14.4" x14ac:dyDescent="0.3">
      <c r="B10" s="229"/>
      <c r="C10" s="129" t="s">
        <v>250</v>
      </c>
      <c r="D10" s="130">
        <f>(37.7/3.6)/C27/1000</f>
        <v>1.1597145318075552E-2</v>
      </c>
      <c r="E10" s="130">
        <f>2.528/1000</f>
        <v>2.5279999999999999E-3</v>
      </c>
      <c r="F10" s="142">
        <f>E10/D10*1000</f>
        <v>217.9846790450928</v>
      </c>
      <c r="K10" s="135" t="s">
        <v>251</v>
      </c>
      <c r="L10" s="184" t="s">
        <v>13</v>
      </c>
    </row>
    <row r="11" spans="1:12" ht="14.4" x14ac:dyDescent="0.3">
      <c r="B11" s="229" t="s">
        <v>252</v>
      </c>
      <c r="C11" s="129" t="s">
        <v>253</v>
      </c>
      <c r="D11" s="130">
        <f>42.28/0.94*0.845/3.6/1000</f>
        <v>1.0557505910165483E-2</v>
      </c>
      <c r="E11" s="130">
        <f>3.2569/1000</f>
        <v>3.2569000000000001E-3</v>
      </c>
      <c r="F11" s="142">
        <f>E11/D11*1000</f>
        <v>308.49142095805371</v>
      </c>
      <c r="K11" s="135" t="s">
        <v>254</v>
      </c>
      <c r="L11" s="184" t="s">
        <v>14</v>
      </c>
    </row>
    <row r="12" spans="1:12" ht="14.4" x14ac:dyDescent="0.3">
      <c r="B12" s="229"/>
      <c r="C12" s="129" t="s">
        <v>243</v>
      </c>
      <c r="D12" s="130">
        <f>D11/D11</f>
        <v>1</v>
      </c>
      <c r="E12" s="130"/>
      <c r="F12" s="142">
        <f t="shared" si="0"/>
        <v>0</v>
      </c>
      <c r="K12" s="135" t="s">
        <v>255</v>
      </c>
      <c r="L12" s="184" t="s">
        <v>15</v>
      </c>
    </row>
    <row r="13" spans="1:12" ht="14.4" x14ac:dyDescent="0.3">
      <c r="B13" s="128" t="s">
        <v>256</v>
      </c>
      <c r="C13" s="129" t="s">
        <v>253</v>
      </c>
      <c r="D13" s="130">
        <f>(24.3/3.6)/C28/1000</f>
        <v>7.3369565217391297E-3</v>
      </c>
      <c r="E13" s="130">
        <f>0.076*24.3/1000</f>
        <v>1.8468E-3</v>
      </c>
      <c r="F13" s="142">
        <f t="shared" si="0"/>
        <v>251.71200000000005</v>
      </c>
      <c r="H13" s="132"/>
      <c r="I13" s="132"/>
      <c r="J13" s="132"/>
      <c r="K13" s="136" t="s">
        <v>257</v>
      </c>
      <c r="L13" s="184" t="s">
        <v>16</v>
      </c>
    </row>
    <row r="14" spans="1:12" ht="14.4" x14ac:dyDescent="0.3">
      <c r="B14" s="128" t="s">
        <v>258</v>
      </c>
      <c r="C14" s="129" t="s">
        <v>253</v>
      </c>
      <c r="D14" s="130">
        <f>(26.8/3.6)/C28/1000</f>
        <v>8.0917874396135257E-3</v>
      </c>
      <c r="E14" s="130">
        <f>0.0771*26.8/1000</f>
        <v>2.0662799999999998E-3</v>
      </c>
      <c r="F14" s="142">
        <f t="shared" si="0"/>
        <v>255.3552</v>
      </c>
      <c r="K14" s="135" t="s">
        <v>259</v>
      </c>
      <c r="L14" s="184" t="s">
        <v>17</v>
      </c>
    </row>
    <row r="15" spans="1:12" ht="14.4" x14ac:dyDescent="0.3">
      <c r="B15" s="128" t="s">
        <v>260</v>
      </c>
      <c r="C15" s="129" t="s">
        <v>261</v>
      </c>
      <c r="D15" s="130">
        <f>(12*1000/3.6)/C31/1000</f>
        <v>3.7037037037037033</v>
      </c>
      <c r="E15" s="130">
        <f>0.14</f>
        <v>0.14000000000000001</v>
      </c>
      <c r="F15" s="142">
        <f t="shared" si="0"/>
        <v>37.800000000000004</v>
      </c>
      <c r="K15" s="136" t="s">
        <v>205</v>
      </c>
      <c r="L15" s="184" t="s">
        <v>288</v>
      </c>
    </row>
    <row r="16" spans="1:12" ht="14.4" x14ac:dyDescent="0.3">
      <c r="B16" s="128" t="s">
        <v>262</v>
      </c>
      <c r="C16" s="129" t="s">
        <v>261</v>
      </c>
      <c r="D16" s="130">
        <f>(14.4*1000/3.6)/C31/1000</f>
        <v>4.4444444444444446</v>
      </c>
      <c r="E16" s="130">
        <f>0.17</f>
        <v>0.17</v>
      </c>
      <c r="F16" s="142">
        <f t="shared" si="0"/>
        <v>38.25</v>
      </c>
      <c r="K16" s="135" t="s">
        <v>263</v>
      </c>
      <c r="L16" s="185"/>
    </row>
    <row r="17" spans="2:11" ht="14.4" x14ac:dyDescent="0.3">
      <c r="B17" s="128" t="s">
        <v>264</v>
      </c>
      <c r="C17" s="129" t="s">
        <v>253</v>
      </c>
      <c r="D17" s="130">
        <v>9.7000000000000003E-3</v>
      </c>
      <c r="E17" s="130">
        <v>2.7899999999999999E-3</v>
      </c>
      <c r="F17" s="142">
        <f t="shared" si="0"/>
        <v>287.62886597938143</v>
      </c>
      <c r="K17" s="136" t="s">
        <v>202</v>
      </c>
    </row>
    <row r="18" spans="2:11" ht="14.4" x14ac:dyDescent="0.3">
      <c r="B18" s="128" t="s">
        <v>265</v>
      </c>
      <c r="C18" s="129" t="s">
        <v>261</v>
      </c>
      <c r="D18" s="130">
        <f>9587.7/1000</f>
        <v>9.5876999999999999</v>
      </c>
      <c r="E18" s="130">
        <f>3086/1000</f>
        <v>3.0859999999999999</v>
      </c>
      <c r="F18" s="142">
        <f t="shared" si="0"/>
        <v>321.87073020641026</v>
      </c>
      <c r="K18" s="136" t="s">
        <v>204</v>
      </c>
    </row>
    <row r="19" spans="2:11" ht="14.4" x14ac:dyDescent="0.3">
      <c r="B19" s="128" t="s">
        <v>266</v>
      </c>
      <c r="C19" s="129" t="s">
        <v>253</v>
      </c>
      <c r="D19" s="130">
        <f>7.6389/1000</f>
        <v>7.6388999999999997E-3</v>
      </c>
      <c r="E19" s="130">
        <f>1.922/1000</f>
        <v>1.9219999999999999E-3</v>
      </c>
      <c r="F19" s="142">
        <f>E19/D19*1000</f>
        <v>251.60690675359015</v>
      </c>
      <c r="K19" s="136" t="s">
        <v>267</v>
      </c>
    </row>
    <row r="20" spans="2:11" ht="14.4" x14ac:dyDescent="0.3">
      <c r="B20" s="128" t="s">
        <v>266</v>
      </c>
      <c r="C20" s="129" t="s">
        <v>268</v>
      </c>
      <c r="D20" s="130">
        <v>1.2763888888888889E-2</v>
      </c>
      <c r="E20" s="130">
        <v>3.696153846153846E-3</v>
      </c>
      <c r="F20" s="142">
        <f t="shared" si="0"/>
        <v>289.5789738009542</v>
      </c>
    </row>
    <row r="21" spans="2:11" ht="14.4" x14ac:dyDescent="0.3">
      <c r="B21" s="128" t="s">
        <v>269</v>
      </c>
      <c r="C21" s="129" t="s">
        <v>261</v>
      </c>
      <c r="D21" s="130">
        <f>(16.2*1000/3.6)/C31/1000</f>
        <v>5</v>
      </c>
      <c r="E21" s="130">
        <f>0.2146</f>
        <v>0.21460000000000001</v>
      </c>
      <c r="F21" s="142">
        <f t="shared" si="0"/>
        <v>42.92</v>
      </c>
    </row>
    <row r="22" spans="2:11" ht="14.4" x14ac:dyDescent="0.3">
      <c r="B22" s="128" t="s">
        <v>269</v>
      </c>
      <c r="C22" s="129" t="s">
        <v>268</v>
      </c>
      <c r="D22" s="130">
        <f>4.5/1000</f>
        <v>4.4999999999999997E-3</v>
      </c>
      <c r="E22" s="130">
        <f>0.2146/1000</f>
        <v>2.1460000000000001E-4</v>
      </c>
      <c r="F22" s="142">
        <f t="shared" si="0"/>
        <v>47.68888888888889</v>
      </c>
    </row>
    <row r="23" spans="2:11" ht="14.4" x14ac:dyDescent="0.3">
      <c r="B23" s="128" t="s">
        <v>270</v>
      </c>
      <c r="C23" s="129" t="s">
        <v>261</v>
      </c>
      <c r="D23" s="130">
        <v>6.2384000000000004</v>
      </c>
      <c r="E23" s="130">
        <f>0.1107*21.56</f>
        <v>2.386692</v>
      </c>
      <c r="F23" s="142">
        <f t="shared" si="0"/>
        <v>382.58078994614004</v>
      </c>
    </row>
    <row r="24" spans="2:11" ht="14.4" x14ac:dyDescent="0.3">
      <c r="B24" s="128" t="s">
        <v>271</v>
      </c>
      <c r="C24" s="129" t="s">
        <v>261</v>
      </c>
      <c r="D24" s="130">
        <v>8.4809000000000001</v>
      </c>
      <c r="E24" s="130">
        <v>3.1655000000000002</v>
      </c>
      <c r="F24" s="142">
        <f t="shared" si="0"/>
        <v>373.25048049145732</v>
      </c>
    </row>
    <row r="26" spans="2:11" ht="14.4" x14ac:dyDescent="0.3">
      <c r="B26" s="144" t="s">
        <v>236</v>
      </c>
      <c r="C26" s="230" t="s">
        <v>272</v>
      </c>
      <c r="D26" s="231"/>
    </row>
    <row r="27" spans="2:11" ht="14.4" x14ac:dyDescent="0.3">
      <c r="B27" s="128" t="s">
        <v>273</v>
      </c>
      <c r="C27" s="232">
        <v>0.90300000000000002</v>
      </c>
      <c r="D27" s="232"/>
    </row>
    <row r="28" spans="2:11" ht="39.6" x14ac:dyDescent="0.3">
      <c r="B28" s="128" t="s">
        <v>274</v>
      </c>
      <c r="C28" s="232">
        <v>0.92</v>
      </c>
      <c r="D28" s="232"/>
    </row>
    <row r="29" spans="2:11" ht="14.4" x14ac:dyDescent="0.3">
      <c r="B29" s="128" t="s">
        <v>275</v>
      </c>
      <c r="C29" s="232">
        <v>0.94</v>
      </c>
      <c r="D29" s="232"/>
    </row>
    <row r="30" spans="2:11" ht="14.4" x14ac:dyDescent="0.3">
      <c r="B30" s="128" t="s">
        <v>265</v>
      </c>
      <c r="C30" s="232">
        <v>0.96</v>
      </c>
      <c r="D30" s="232"/>
    </row>
    <row r="31" spans="2:11" ht="14.4" x14ac:dyDescent="0.3">
      <c r="B31" s="128" t="s">
        <v>276</v>
      </c>
      <c r="C31" s="232">
        <v>0.9</v>
      </c>
      <c r="D31" s="232"/>
    </row>
    <row r="32" spans="2:11" ht="14.4" x14ac:dyDescent="0.3">
      <c r="B32" s="128" t="s">
        <v>277</v>
      </c>
      <c r="C32" s="232">
        <v>0.9</v>
      </c>
      <c r="D32" s="232"/>
    </row>
    <row r="33" spans="1:4" ht="14.4" x14ac:dyDescent="0.3">
      <c r="B33" s="128" t="s">
        <v>278</v>
      </c>
      <c r="C33" s="232">
        <v>1</v>
      </c>
      <c r="D33" s="232"/>
    </row>
    <row r="34" spans="1:4" ht="14.4" x14ac:dyDescent="0.3">
      <c r="B34" s="128" t="s">
        <v>279</v>
      </c>
      <c r="C34" s="232">
        <v>1</v>
      </c>
      <c r="D34" s="232"/>
    </row>
    <row r="39" spans="1:4" ht="15" customHeight="1" x14ac:dyDescent="0.3">
      <c r="A39" s="133"/>
    </row>
    <row r="40" spans="1:4" ht="15" customHeight="1" x14ac:dyDescent="0.3">
      <c r="A40" s="134"/>
    </row>
    <row r="41" spans="1:4" ht="15" customHeight="1" x14ac:dyDescent="0.3">
      <c r="A41" s="135"/>
    </row>
    <row r="42" spans="1:4" ht="15" customHeight="1" x14ac:dyDescent="0.3">
      <c r="A42" s="135"/>
    </row>
    <row r="43" spans="1:4" ht="15" customHeight="1" x14ac:dyDescent="0.3">
      <c r="A43" s="136"/>
    </row>
    <row r="44" spans="1:4" ht="15" customHeight="1" x14ac:dyDescent="0.3">
      <c r="A44" s="136"/>
    </row>
    <row r="45" spans="1:4" ht="15" customHeight="1" x14ac:dyDescent="0.3">
      <c r="A45" s="135"/>
    </row>
    <row r="46" spans="1:4" ht="15" customHeight="1" x14ac:dyDescent="0.3">
      <c r="A46" s="136"/>
    </row>
    <row r="47" spans="1:4" ht="15" customHeight="1" x14ac:dyDescent="0.3">
      <c r="A47" s="135"/>
    </row>
    <row r="48" spans="1:4" ht="15" customHeight="1" x14ac:dyDescent="0.3">
      <c r="A48" s="135"/>
    </row>
    <row r="49" spans="1:1" ht="15" customHeight="1" x14ac:dyDescent="0.3">
      <c r="A49" s="135"/>
    </row>
    <row r="50" spans="1:1" ht="15" customHeight="1" x14ac:dyDescent="0.3">
      <c r="A50" s="136"/>
    </row>
    <row r="51" spans="1:1" ht="15" customHeight="1" x14ac:dyDescent="0.3">
      <c r="A51" s="135"/>
    </row>
    <row r="52" spans="1:1" ht="15" customHeight="1" x14ac:dyDescent="0.3">
      <c r="A52" s="136"/>
    </row>
    <row r="53" spans="1:1" ht="15" customHeight="1" x14ac:dyDescent="0.3">
      <c r="A53" s="135"/>
    </row>
    <row r="54" spans="1:1" ht="15" customHeight="1" x14ac:dyDescent="0.3">
      <c r="A54" s="136"/>
    </row>
    <row r="55" spans="1:1" ht="15" customHeight="1" x14ac:dyDescent="0.3">
      <c r="A55" s="136"/>
    </row>
    <row r="56" spans="1:1" ht="15" customHeight="1" x14ac:dyDescent="0.3">
      <c r="A56" s="136"/>
    </row>
  </sheetData>
  <mergeCells count="11">
    <mergeCell ref="B9:B10"/>
    <mergeCell ref="B11:B12"/>
    <mergeCell ref="C26:D26"/>
    <mergeCell ref="C27:D27"/>
    <mergeCell ref="C34:D34"/>
    <mergeCell ref="C28:D28"/>
    <mergeCell ref="C29:D29"/>
    <mergeCell ref="C30:D30"/>
    <mergeCell ref="C31:D31"/>
    <mergeCell ref="C32:D32"/>
    <mergeCell ref="C33:D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28FA6667BEE4409F0B480276429A7C" ma:contentTypeVersion="17" ma:contentTypeDescription="Crée un document." ma:contentTypeScope="" ma:versionID="68ac207a9a2c3e1f358b46ba0394cb5f">
  <xsd:schema xmlns:xsd="http://www.w3.org/2001/XMLSchema" xmlns:xs="http://www.w3.org/2001/XMLSchema" xmlns:p="http://schemas.microsoft.com/office/2006/metadata/properties" xmlns:ns2="ccdb75ce-c0b7-4ff5-9fa7-cc4f5a87d5d8" xmlns:ns3="9dd70855-4555-4fc6-8fbc-e6f843257071" targetNamespace="http://schemas.microsoft.com/office/2006/metadata/properties" ma:root="true" ma:fieldsID="e65ac400aaa81da091b03761d6cb13cb" ns2:_="" ns3:_="">
    <xsd:import namespace="ccdb75ce-c0b7-4ff5-9fa7-cc4f5a87d5d8"/>
    <xsd:import namespace="9dd70855-4555-4fc6-8fbc-e6f84325707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bjectDetectorVersions" minOccurs="0"/>
                <xsd:element ref="ns2:MediaServiceSearchProperties" minOccurs="0"/>
                <xsd:element ref="ns2:Inform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db75ce-c0b7-4ff5-9fa7-cc4f5a87d5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cc4018d8-b214-4a48-af45-02710e18d619"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Information" ma:index="24" nillable="true" ma:displayName="Information" ma:description="description du document et de son utilité" ma:format="Dropdown" ma:internalName="Informa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dd70855-4555-4fc6-8fbc-e6f843257071"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50cc46bf-7569-46c0-9b7f-e4f8a6c5bb7e}" ma:internalName="TaxCatchAll" ma:showField="CatchAllData" ma:web="9dd70855-4555-4fc6-8fbc-e6f8432570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dd70855-4555-4fc6-8fbc-e6f843257071" xsi:nil="true"/>
    <lcf76f155ced4ddcb4097134ff3c332f xmlns="ccdb75ce-c0b7-4ff5-9fa7-cc4f5a87d5d8">
      <Terms xmlns="http://schemas.microsoft.com/office/infopath/2007/PartnerControls"/>
    </lcf76f155ced4ddcb4097134ff3c332f>
    <Information xmlns="ccdb75ce-c0b7-4ff5-9fa7-cc4f5a87d5d8" xsi:nil="true"/>
  </documentManagement>
</p:properties>
</file>

<file path=customXml/itemProps1.xml><?xml version="1.0" encoding="utf-8"?>
<ds:datastoreItem xmlns:ds="http://schemas.openxmlformats.org/officeDocument/2006/customXml" ds:itemID="{09EF10B6-7889-49A9-97F6-DFB9CA14A3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db75ce-c0b7-4ff5-9fa7-cc4f5a87d5d8"/>
    <ds:schemaRef ds:uri="9dd70855-4555-4fc6-8fbc-e6f8432570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6766D9-9737-4E14-865C-CF47BEC294A0}">
  <ds:schemaRefs>
    <ds:schemaRef ds:uri="http://schemas.microsoft.com/sharepoint/v3/contenttype/forms"/>
  </ds:schemaRefs>
</ds:datastoreItem>
</file>

<file path=customXml/itemProps3.xml><?xml version="1.0" encoding="utf-8"?>
<ds:datastoreItem xmlns:ds="http://schemas.openxmlformats.org/officeDocument/2006/customXml" ds:itemID="{1E40CE78-40FF-4049-BF30-831A97EE4A32}">
  <ds:schemaRefs>
    <ds:schemaRef ds:uri="ccdb75ce-c0b7-4ff5-9fa7-cc4f5a87d5d8"/>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schemas.microsoft.com/office/infopath/2007/PartnerControls"/>
    <ds:schemaRef ds:uri="http://purl.org/dc/terms/"/>
    <ds:schemaRef ds:uri="9dd70855-4555-4fc6-8fbc-e6f84325707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1</vt:i4>
      </vt:variant>
    </vt:vector>
  </HeadingPairs>
  <TitlesOfParts>
    <vt:vector size="9" baseType="lpstr">
      <vt:lpstr>Entête </vt:lpstr>
      <vt:lpstr>A lire</vt:lpstr>
      <vt:lpstr>Factures</vt:lpstr>
      <vt:lpstr>Usages</vt:lpstr>
      <vt:lpstr>AA</vt:lpstr>
      <vt:lpstr>Résultats_Indices</vt:lpstr>
      <vt:lpstr>Résultats_Pistes</vt:lpstr>
      <vt:lpstr>Paramètres</vt:lpstr>
      <vt:lpstr>'Entête '!Zone_d_impression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Jean-Benoit Verbeke</dc:creator>
  <cp:keywords/>
  <dc:description/>
  <cp:lastModifiedBy>PEVENAGE Valérie</cp:lastModifiedBy>
  <cp:revision/>
  <dcterms:created xsi:type="dcterms:W3CDTF">2025-11-01T09:07:50Z</dcterms:created>
  <dcterms:modified xsi:type="dcterms:W3CDTF">2026-02-04T12:21:47Z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0x010100B128FA6667BEE4409F0B480276429A7C</vt:lpwstr>
  </property>
  <property fmtid="{D5CDD505-2E9C-101B-9397-08002B2CF9AE}" pid="3" name="MediaServiceImageTags">
    <vt:lpwstr/>
  </property>
  <property fmtid="{D5CDD505-2E9C-101B-9397-08002B2CF9AE}" pid="4" name="MSIP_Label_97a477d1-147d-4e34-b5e3-7b26d2f44870_Enabled">
    <vt:lpwstr>true</vt:lpwstr>
  </property>
  <property fmtid="{D5CDD505-2E9C-101B-9397-08002B2CF9AE}" pid="5" name="MSIP_Label_97a477d1-147d-4e34-b5e3-7b26d2f44870_SetDate">
    <vt:lpwstr>2026-02-04T09:57:00Z</vt:lpwstr>
  </property>
  <property fmtid="{D5CDD505-2E9C-101B-9397-08002B2CF9AE}" pid="6" name="MSIP_Label_97a477d1-147d-4e34-b5e3-7b26d2f44870_Method">
    <vt:lpwstr>Standard</vt:lpwstr>
  </property>
  <property fmtid="{D5CDD505-2E9C-101B-9397-08002B2CF9AE}" pid="7" name="MSIP_Label_97a477d1-147d-4e34-b5e3-7b26d2f44870_Name">
    <vt:lpwstr>97a477d1-147d-4e34-b5e3-7b26d2f44870</vt:lpwstr>
  </property>
  <property fmtid="{D5CDD505-2E9C-101B-9397-08002B2CF9AE}" pid="8" name="MSIP_Label_97a477d1-147d-4e34-b5e3-7b26d2f44870_SiteId">
    <vt:lpwstr>1f816a84-7aa6-4a56-b22a-7b3452fa8681</vt:lpwstr>
  </property>
  <property fmtid="{D5CDD505-2E9C-101B-9397-08002B2CF9AE}" pid="9" name="MSIP_Label_97a477d1-147d-4e34-b5e3-7b26d2f44870_ActionId">
    <vt:lpwstr>28be0ecc-09a7-4ec1-a289-3517ef29e363</vt:lpwstr>
  </property>
  <property fmtid="{D5CDD505-2E9C-101B-9397-08002B2CF9AE}" pid="10" name="MSIP_Label_97a477d1-147d-4e34-b5e3-7b26d2f44870_ContentBits">
    <vt:lpwstr>0</vt:lpwstr>
  </property>
  <property fmtid="{D5CDD505-2E9C-101B-9397-08002B2CF9AE}" pid="11" name="MSIP_Label_97a477d1-147d-4e34-b5e3-7b26d2f44870_Tag">
    <vt:lpwstr>10, 3, 0, 1</vt:lpwstr>
  </property>
</Properties>
</file>