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UB-O4040000\DEBD\4.DOMRE\42 Production\425 Méthodologie\4251 AVIS-PROPOSITIONS\Méthodologie CPMA\Consultations valeurs de référence\2024\Documents transmis pour consultation\Nouvelles installations\"/>
    </mc:Choice>
  </mc:AlternateContent>
  <xr:revisionPtr revIDLastSave="0" documentId="13_ncr:1_{83DC9873-9D2D-403C-A720-6EE1EAECB8D0}" xr6:coauthVersionLast="47" xr6:coauthVersionMax="47" xr10:uidLastSave="{00000000-0000-0000-0000-000000000000}"/>
  <bookViews>
    <workbookView xWindow="-108" yWindow="-108" windowWidth="23256" windowHeight="12456" xr2:uid="{84B4E203-FCC3-364E-8738-079039B1566F}"/>
  </bookViews>
  <sheets>
    <sheet name="INTRODUCTION" sheetId="14" r:id="rId1"/>
    <sheet name="VALEURS DE REFERENCE" sheetId="11" r:id="rId2"/>
    <sheet name="SUR DOSSIER (CPMA &gt;10%)" sheetId="12" r:id="rId3"/>
    <sheet name="SUR DOSSIER (HORS CATEGORIE)" sheetId="15" r:id="rId4"/>
  </sheets>
  <externalReferences>
    <externalReference r:id="rId5"/>
    <externalReference r:id="rId6"/>
    <externalReference r:id="rId7"/>
  </externalReferences>
  <definedNames>
    <definedName name="CH4_biogaz" localSheetId="2">[1]Hypothèses_CatB!$B$2</definedName>
    <definedName name="CH4_biogaz" localSheetId="3">[1]Hypothèses_CatB!$B$2</definedName>
    <definedName name="CH4_biogaz" localSheetId="1">[1]Hypothèses_CatB!$B$2</definedName>
    <definedName name="CH4_biogaz">[2]Hypothèses_CatB!$B$2</definedName>
    <definedName name="CH4_biogaz_MLI" localSheetId="2">[1]Hypothèses_CatB!$B$3</definedName>
    <definedName name="CH4_biogaz_MLI" localSheetId="3">[1]Hypothèses_CatB!$B$3</definedName>
    <definedName name="CH4_biogaz_MLI" localSheetId="1">[1]Hypothèses_CatB!$B$3</definedName>
    <definedName name="CH4_biogaz_MLI">[2]Hypothèses_CatB!$B$3</definedName>
    <definedName name="Etalon_NOPEX" localSheetId="2">[1]Hypothèses_CatB!$B$5</definedName>
    <definedName name="Etalon_NOPEX" localSheetId="3">[1]Hypothèses_CatB!$B$5</definedName>
    <definedName name="Etalon_NOPEX" localSheetId="1">[1]Hypothèses_CatB!$B$5</definedName>
    <definedName name="Etalon_NOPEX">[2]Hypothèses_CatB!$B$5</definedName>
    <definedName name="OPEX1" localSheetId="2">[1]Hypothèses_CatB!$B$10</definedName>
    <definedName name="OPEX1" localSheetId="3">[1]Hypothèses_CatB!$B$10</definedName>
    <definedName name="OPEX1" localSheetId="1">[1]Hypothèses_CatB!$B$10</definedName>
    <definedName name="OPEX1">[2]Hypothèses_CatB!$B$10</definedName>
    <definedName name="OPEX2" localSheetId="2">[1]Hypothèses_CatB!$B$9</definedName>
    <definedName name="OPEX2" localSheetId="3">[1]Hypothèses_CatB!$B$9</definedName>
    <definedName name="OPEX2" localSheetId="1">[1]Hypothèses_CatB!$B$9</definedName>
    <definedName name="OPEX2">[2]Hypothèses_CatB!$B$9</definedName>
    <definedName name="PCI_CH4" localSheetId="2">[1]Hypothèses_CatB!$B$4</definedName>
    <definedName name="PCI_CH4" localSheetId="3">[1]Hypothèses_CatB!$B$4</definedName>
    <definedName name="PCI_CH4" localSheetId="1">[1]Hypothèses_CatB!$B$4</definedName>
    <definedName name="PCI_CH4">[2]Hypothèses_CatB!$B$4</definedName>
    <definedName name="Prix_ELEC" localSheetId="0">#REF!</definedName>
    <definedName name="Prix_ELEC" localSheetId="2">#REF!</definedName>
    <definedName name="Prix_ELEC" localSheetId="3">#REF!</definedName>
    <definedName name="Prix_ELEC" localSheetId="1">#REF!</definedName>
    <definedName name="Prix_ELEC">#REF!</definedName>
    <definedName name="_xlnm.Print_Area" localSheetId="2">'SUR DOSSIER (CPMA &gt;10%)'!$A$1:$R$39</definedName>
    <definedName name="_xlnm.Print_Area" localSheetId="3">'SUR DOSSIER (HORS CATEGORIE)'!$A$1:$M$58</definedName>
    <definedName name="_xlnm.Print_Area" localSheetId="1">'VALEURS DE REFERENCE'!$A$1:$P$57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2" l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M40" i="11"/>
  <c r="L40" i="11"/>
  <c r="K40" i="11"/>
  <c r="G40" i="11"/>
  <c r="F40" i="11"/>
  <c r="E40" i="11"/>
  <c r="D40" i="11"/>
  <c r="Q30" i="12" l="1"/>
  <c r="E3" i="11" l="1"/>
  <c r="F3" i="11" s="1"/>
  <c r="G3" i="11" s="1"/>
  <c r="H3" i="11" s="1"/>
  <c r="I3" i="11" s="1"/>
  <c r="J3" i="11" s="1"/>
  <c r="K3" i="11" s="1"/>
  <c r="L3" i="11" s="1"/>
  <c r="M3" i="11" s="1"/>
  <c r="N3" i="11" s="1"/>
  <c r="O3" i="11" s="1"/>
  <c r="P3" i="11" s="1"/>
  <c r="D20" i="11"/>
  <c r="D22" i="11" s="1"/>
  <c r="E20" i="11"/>
  <c r="E22" i="11" s="1"/>
  <c r="F20" i="11"/>
  <c r="F22" i="11" s="1"/>
  <c r="G20" i="11"/>
  <c r="G22" i="11" s="1"/>
  <c r="H20" i="11"/>
  <c r="H22" i="11" s="1"/>
  <c r="I20" i="11"/>
  <c r="I22" i="11" s="1"/>
  <c r="J20" i="11"/>
  <c r="J22" i="11" s="1"/>
  <c r="K20" i="11"/>
  <c r="K22" i="11" s="1"/>
  <c r="L20" i="11"/>
  <c r="L22" i="11" s="1"/>
  <c r="M20" i="11"/>
  <c r="M22" i="11" s="1"/>
  <c r="N20" i="11"/>
  <c r="N22" i="11" s="1"/>
  <c r="O20" i="11"/>
  <c r="O22" i="11" s="1"/>
  <c r="P20" i="11"/>
  <c r="P22" i="11" s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H39" i="11"/>
  <c r="H40" i="11" s="1"/>
  <c r="I39" i="11"/>
  <c r="I40" i="11" s="1"/>
  <c r="J39" i="11"/>
  <c r="J40" i="11" s="1"/>
  <c r="N40" i="11"/>
  <c r="O40" i="11"/>
  <c r="P40" i="11"/>
  <c r="J43" i="11"/>
  <c r="I43" i="11" s="1"/>
  <c r="M43" i="11"/>
  <c r="L43" i="11" s="1"/>
  <c r="P43" i="11"/>
  <c r="O43" i="11" s="1"/>
  <c r="K44" i="11"/>
  <c r="L44" i="11"/>
  <c r="M44" i="11"/>
  <c r="N44" i="11"/>
  <c r="O44" i="11"/>
  <c r="P44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O24" i="11" l="1"/>
  <c r="M25" i="11"/>
  <c r="E31" i="11"/>
  <c r="E35" i="11" s="1"/>
  <c r="G31" i="11"/>
  <c r="G35" i="11" s="1"/>
  <c r="F31" i="11"/>
  <c r="F35" i="11" s="1"/>
  <c r="I31" i="11"/>
  <c r="I35" i="11" s="1"/>
  <c r="H30" i="11"/>
  <c r="H34" i="11" s="1"/>
  <c r="G36" i="11"/>
  <c r="E30" i="11"/>
  <c r="E34" i="11" s="1"/>
  <c r="K36" i="11"/>
  <c r="K25" i="11"/>
  <c r="L25" i="11"/>
  <c r="J30" i="11"/>
  <c r="J34" i="11" s="1"/>
  <c r="K31" i="11"/>
  <c r="K35" i="11" s="1"/>
  <c r="H31" i="11"/>
  <c r="H35" i="11" s="1"/>
  <c r="L36" i="11"/>
  <c r="K30" i="11"/>
  <c r="K34" i="11" s="1"/>
  <c r="P36" i="11"/>
  <c r="D36" i="11"/>
  <c r="J44" i="11"/>
  <c r="I44" i="11"/>
  <c r="P24" i="11"/>
  <c r="P25" i="11"/>
  <c r="J31" i="11"/>
  <c r="J35" i="11" s="1"/>
  <c r="J25" i="11"/>
  <c r="J24" i="11"/>
  <c r="O36" i="11"/>
  <c r="N36" i="11"/>
  <c r="M36" i="11"/>
  <c r="F36" i="11"/>
  <c r="F24" i="11"/>
  <c r="F30" i="11"/>
  <c r="F34" i="11" s="1"/>
  <c r="F25" i="11"/>
  <c r="M31" i="11"/>
  <c r="M35" i="11" s="1"/>
  <c r="H44" i="11"/>
  <c r="N25" i="11"/>
  <c r="M24" i="11"/>
  <c r="N24" i="11"/>
  <c r="J36" i="11"/>
  <c r="I25" i="11"/>
  <c r="I24" i="11"/>
  <c r="P30" i="11"/>
  <c r="P34" i="11" s="1"/>
  <c r="P31" i="11"/>
  <c r="P35" i="11" s="1"/>
  <c r="D30" i="11"/>
  <c r="D34" i="11" s="1"/>
  <c r="D31" i="11"/>
  <c r="D35" i="11" s="1"/>
  <c r="I36" i="11"/>
  <c r="E24" i="11"/>
  <c r="E25" i="11"/>
  <c r="H24" i="11"/>
  <c r="H25" i="11"/>
  <c r="O30" i="11"/>
  <c r="O34" i="11" s="1"/>
  <c r="H36" i="11"/>
  <c r="I30" i="11"/>
  <c r="I34" i="11" s="1"/>
  <c r="D24" i="11"/>
  <c r="D25" i="11"/>
  <c r="G24" i="11"/>
  <c r="G25" i="11"/>
  <c r="N30" i="11"/>
  <c r="N34" i="11" s="1"/>
  <c r="E36" i="11"/>
  <c r="G30" i="11"/>
  <c r="G34" i="11" s="1"/>
  <c r="L30" i="11"/>
  <c r="L34" i="11" s="1"/>
  <c r="O25" i="11"/>
  <c r="O31" i="11"/>
  <c r="O35" i="11" s="1"/>
  <c r="L24" i="11"/>
  <c r="N31" i="11"/>
  <c r="N35" i="11" s="1"/>
  <c r="K24" i="11"/>
  <c r="M30" i="11"/>
  <c r="M34" i="11" s="1"/>
  <c r="L31" i="11"/>
  <c r="L35" i="11" s="1"/>
</calcChain>
</file>

<file path=xl/sharedStrings.xml><?xml version="1.0" encoding="utf-8"?>
<sst xmlns="http://schemas.openxmlformats.org/spreadsheetml/2006/main" count="1206" uniqueCount="253">
  <si>
    <t>Contexte :</t>
  </si>
  <si>
    <t>Objet :</t>
  </si>
  <si>
    <t>Cadre légal :</t>
  </si>
  <si>
    <t>Avertissement :</t>
  </si>
  <si>
    <t>Version du :</t>
  </si>
  <si>
    <t>Contact :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</si>
  <si>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</si>
  <si>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-</t>
  </si>
  <si>
    <t>kW</t>
  </si>
  <si>
    <t>]3000 - 5000]</t>
  </si>
  <si>
    <t>PARAMETRES TECHNIQUES</t>
  </si>
  <si>
    <t>Pend</t>
  </si>
  <si>
    <t>Durée d'utilisation nouvelle unité</t>
  </si>
  <si>
    <t>Ue</t>
  </si>
  <si>
    <t>Heures/an</t>
  </si>
  <si>
    <t>Délai de mise en service</t>
  </si>
  <si>
    <t>D</t>
  </si>
  <si>
    <t>Années</t>
  </si>
  <si>
    <t>Rendement électrique net</t>
  </si>
  <si>
    <t>aE</t>
  </si>
  <si>
    <t>MWhe/MWhp</t>
  </si>
  <si>
    <t>Rendement électrique de référence COGEN-HR</t>
  </si>
  <si>
    <t>aE ref</t>
  </si>
  <si>
    <t>Niveau de tension de raccordement au réseau</t>
  </si>
  <si>
    <t>&lt; 0,45 kV</t>
  </si>
  <si>
    <t>&lt; 12 kV</t>
  </si>
  <si>
    <t>Facteur de correction niveau de tension</t>
  </si>
  <si>
    <t>CF</t>
  </si>
  <si>
    <t>%</t>
  </si>
  <si>
    <t>Rendement électrique de référence COGEN-HR corrigé</t>
  </si>
  <si>
    <t>aE ref corr.</t>
  </si>
  <si>
    <t>aQ ref</t>
  </si>
  <si>
    <t>MWhq/MWhp</t>
  </si>
  <si>
    <t>PES</t>
  </si>
  <si>
    <t>aQ</t>
  </si>
  <si>
    <t>Niveau de température max. chaleur valorisée</t>
  </si>
  <si>
    <t>TQ</t>
  </si>
  <si>
    <t>°C</t>
  </si>
  <si>
    <t>CCO2</t>
  </si>
  <si>
    <t>Taux d'économie de CO2 - Zone GN</t>
  </si>
  <si>
    <t>kCO2 REF1</t>
  </si>
  <si>
    <t>Taux d'économie de CO2 - Hors zone GN</t>
  </si>
  <si>
    <t>kCO2 REF2</t>
  </si>
  <si>
    <t>kgCO2eq/MWhe</t>
  </si>
  <si>
    <t>kgCO2eq/MWhq</t>
  </si>
  <si>
    <t>PARAMETRES ECONOMIQUES</t>
  </si>
  <si>
    <t>Coût d'investissement initial</t>
  </si>
  <si>
    <t>CAPEX</t>
  </si>
  <si>
    <t>EUR HTVA/kWe</t>
  </si>
  <si>
    <t>SUB</t>
  </si>
  <si>
    <t>Frais d'exploitation et de maintenance</t>
  </si>
  <si>
    <t>OPEX</t>
  </si>
  <si>
    <t>EUR HTVA/kWe.an</t>
  </si>
  <si>
    <t>R</t>
  </si>
  <si>
    <t>Heures</t>
  </si>
  <si>
    <t>OPEX_R</t>
  </si>
  <si>
    <t>PARAMETRES FINANCIERS</t>
  </si>
  <si>
    <t>Durée de vie économique</t>
  </si>
  <si>
    <t>n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</si>
  <si>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</si>
  <si>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</si>
  <si>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</si>
  <si>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</si>
  <si>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</si>
  <si>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</si>
  <si>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Année de mise en service</t>
  </si>
  <si>
    <t>T(1)</t>
  </si>
  <si>
    <t>P BE-MARKET (1)</t>
  </si>
  <si>
    <t>EUR HTVA/MWhe</t>
  </si>
  <si>
    <t>l</t>
  </si>
  <si>
    <t>Tarif d'injection appliqué par le gestionnaire de réseau</t>
  </si>
  <si>
    <t>T(1) INJ</t>
  </si>
  <si>
    <t>P FUEL MIX (1)</t>
  </si>
  <si>
    <t>EUR HTVA/MWhp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</si>
  <si>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FUEL MIX</t>
    </r>
  </si>
  <si>
    <t>%PCI</t>
  </si>
  <si>
    <t>P GN (1)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</si>
  <si>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GN</t>
    </r>
  </si>
  <si>
    <t>PARAMETRES D'INDEXATION</t>
  </si>
  <si>
    <t>INDEX</t>
  </si>
  <si>
    <t>%/an</t>
  </si>
  <si>
    <t>MIX 1</t>
  </si>
  <si>
    <t>MIX 2</t>
  </si>
  <si>
    <t>Proposition de valeurs de référence - Nouvelle unité - BIOMASSE SOLIDE</t>
  </si>
  <si>
    <t>]0 -100]</t>
  </si>
  <si>
    <t>]200 - 500]</t>
  </si>
  <si>
    <t>]500 - 1000]</t>
  </si>
  <si>
    <t>]0 - 1000]</t>
  </si>
  <si>
    <t>]1000 - 3000]</t>
  </si>
  <si>
    <t>CATEGORIE RD(UE) 2015/2402 COGEN HR</t>
  </si>
  <si>
    <t>S4</t>
  </si>
  <si>
    <t>S5</t>
  </si>
  <si>
    <t>MIX 3</t>
  </si>
  <si>
    <t>MIX 4</t>
  </si>
  <si>
    <t>REF</t>
  </si>
  <si>
    <t>Dossier</t>
  </si>
  <si>
    <t>EUR HTVA/MWhp PCI</t>
  </si>
  <si>
    <t>Délai versement aide</t>
  </si>
  <si>
    <t>D_SUB</t>
  </si>
  <si>
    <t>année</t>
  </si>
  <si>
    <t>Rendement chaleur de référence COGEN-HR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</si>
  <si>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</si>
  <si>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t>CV/MWh</t>
  </si>
  <si>
    <t xml:space="preserve">Taux d'octroi (1) </t>
  </si>
  <si>
    <t xml:space="preserve">TAUX D'OCTROI CV </t>
  </si>
  <si>
    <r>
      <t>Taux d'octroi</t>
    </r>
    <r>
      <rPr>
        <i/>
        <vertAlign val="subscript"/>
        <sz val="10.5"/>
        <color theme="1"/>
        <rFont val="Arial"/>
        <family val="2"/>
      </rPr>
      <t xml:space="preserve">compensation </t>
    </r>
    <r>
      <rPr>
        <i/>
        <sz val="10.5"/>
        <color theme="1"/>
        <rFont val="Arial"/>
        <family val="2"/>
      </rPr>
      <t xml:space="preserve">(1) </t>
    </r>
  </si>
  <si>
    <t>Taux d'octroi de CV compensation</t>
  </si>
  <si>
    <t>EUR/CV</t>
  </si>
  <si>
    <t>Prix de marché certificats verts</t>
  </si>
  <si>
    <t>EUR/MWh</t>
  </si>
  <si>
    <t>Spma (1)</t>
  </si>
  <si>
    <t>Surcoût de production moyen actualisé</t>
  </si>
  <si>
    <r>
      <t>V</t>
    </r>
    <r>
      <rPr>
        <b/>
        <vertAlign val="subscript"/>
        <sz val="12"/>
        <color theme="1"/>
        <rFont val="Calibri (Corps)"/>
      </rPr>
      <t>ELEC_VERTE</t>
    </r>
    <r>
      <rPr>
        <b/>
        <sz val="12"/>
        <color theme="1"/>
        <rFont val="Calibri"/>
        <family val="2"/>
        <scheme val="minor"/>
      </rPr>
      <t xml:space="preserve"> (1)</t>
    </r>
  </si>
  <si>
    <t>VALEUR ELECTRICITE VERTE PRODUITE</t>
  </si>
  <si>
    <t>Rendement référence chaudière au gaz naturel</t>
  </si>
  <si>
    <t>Prix du gaz naturel</t>
  </si>
  <si>
    <t>P(1) LGO</t>
  </si>
  <si>
    <t>Prix de vente LGO</t>
  </si>
  <si>
    <t>Décote intermittence</t>
  </si>
  <si>
    <t>PARAMETRES DE MARCHE</t>
  </si>
  <si>
    <t>CPMA (1)</t>
  </si>
  <si>
    <t>COUT DE PRODUCTION MOYEN ACTUALISE</t>
  </si>
  <si>
    <t>CMPC</t>
  </si>
  <si>
    <t>Coût moyen pondéré du capital</t>
  </si>
  <si>
    <t>%CAPEX</t>
  </si>
  <si>
    <t>Taux de subsidiation net</t>
  </si>
  <si>
    <t>REDUCTION (el+h)</t>
  </si>
  <si>
    <t>Réduction d'émission de GES résultant de la production de chaleur utile</t>
  </si>
  <si>
    <t>REDUCTION (h)</t>
  </si>
  <si>
    <t>REDUCTION (el)</t>
  </si>
  <si>
    <t>Réduction d'émission de GES résultant de la production d'électricité</t>
  </si>
  <si>
    <r>
      <t>EC</t>
    </r>
    <r>
      <rPr>
        <i/>
        <vertAlign val="subscript"/>
        <sz val="12"/>
        <color theme="1"/>
        <rFont val="Calibri (Corps)"/>
      </rPr>
      <t>F(h)</t>
    </r>
  </si>
  <si>
    <t>Emissions de GES résultant du combustible fossile de référence pour la chaleur utile</t>
  </si>
  <si>
    <r>
      <t>EC</t>
    </r>
    <r>
      <rPr>
        <i/>
        <vertAlign val="subscript"/>
        <sz val="12"/>
        <color theme="1"/>
        <rFont val="Calibri (Corps)"/>
      </rPr>
      <t>F(el)</t>
    </r>
  </si>
  <si>
    <t>Emissions de GES résultant du combustible fossile de référence pour l'électricité</t>
  </si>
  <si>
    <r>
      <t>EC</t>
    </r>
    <r>
      <rPr>
        <i/>
        <vertAlign val="subscript"/>
        <sz val="12"/>
        <color theme="1"/>
        <rFont val="Calibri (Corps)"/>
      </rPr>
      <t>B(h)</t>
    </r>
  </si>
  <si>
    <t>Emissions de GES résultant du mixte combustible biomasse pour la chaleur utile</t>
  </si>
  <si>
    <r>
      <t>EC</t>
    </r>
    <r>
      <rPr>
        <i/>
        <vertAlign val="subscript"/>
        <sz val="12"/>
        <color theme="1"/>
        <rFont val="Calibri (Corps)"/>
      </rPr>
      <t>B(el)</t>
    </r>
  </si>
  <si>
    <t>Emissions de GES résultant du mixte combustible biomasse pour l'électricité</t>
  </si>
  <si>
    <r>
      <t>C</t>
    </r>
    <r>
      <rPr>
        <i/>
        <vertAlign val="subscript"/>
        <sz val="12"/>
        <color theme="1"/>
        <rFont val="Calibri (Corps)"/>
      </rPr>
      <t>el</t>
    </r>
  </si>
  <si>
    <t>Fraction de l'exergie dans l'électricité</t>
  </si>
  <si>
    <r>
      <t>C</t>
    </r>
    <r>
      <rPr>
        <i/>
        <vertAlign val="subscript"/>
        <sz val="12"/>
        <color theme="1"/>
        <rFont val="Calibri (Corps)"/>
      </rPr>
      <t>h</t>
    </r>
  </si>
  <si>
    <t>Fraction de l'exergie dans la chaleur utile</t>
  </si>
  <si>
    <t>Vérification critère de réduction de GES</t>
  </si>
  <si>
    <t>kgCO2eq/MWhp</t>
  </si>
  <si>
    <t>Coefficient d'émissions de GES du mixte d'intrants</t>
  </si>
  <si>
    <t xml:space="preserve">Rendement chaleur net </t>
  </si>
  <si>
    <t>Puissance électrique nette développable</t>
  </si>
  <si>
    <t>T-MT</t>
  </si>
  <si>
    <t>MT</t>
  </si>
  <si>
    <t>T-BT</t>
  </si>
  <si>
    <t>RACCORDEMENT RESEAU</t>
  </si>
  <si>
    <t>]0 - 200]</t>
  </si>
  <si>
    <t>Unité de production</t>
  </si>
  <si>
    <t>CLASSES DE PUISSANCE</t>
  </si>
  <si>
    <t>COMBUSTION</t>
  </si>
  <si>
    <t>GAZEIFICATION</t>
  </si>
  <si>
    <t>TECHNOLOGIE</t>
  </si>
  <si>
    <t>Unité</t>
  </si>
  <si>
    <t>Symbole</t>
  </si>
  <si>
    <t>CATEGORIES</t>
  </si>
  <si>
    <t>MAX 1,2 x REF</t>
  </si>
  <si>
    <t>[2] Arrêté du Gouvernement wallon du 30 novembre 2006 relatif à la promotion de l’électricité produite au moyen de sources d’énergie renouvelables ou de cogénération</t>
  </si>
  <si>
    <r>
      <t xml:space="preserve">Le présent fichier reprend également la liste des paramètres techniques et économiques pour lesquels une </t>
    </r>
    <r>
      <rPr>
        <b/>
        <sz val="12"/>
        <color theme="1"/>
        <rFont val="Calibri"/>
        <family val="2"/>
        <scheme val="minor"/>
      </rPr>
      <t>valeur propre à l'unité de production</t>
    </r>
    <r>
      <rPr>
        <sz val="12"/>
        <color theme="1"/>
        <rFont val="Calibri"/>
        <family val="2"/>
        <scheme val="minor"/>
      </rPr>
      <t xml:space="preserve">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</t>
    </r>
    <r>
      <rPr>
        <sz val="12"/>
        <color theme="1"/>
        <rFont val="Calibri"/>
        <family val="2"/>
        <scheme val="minor"/>
      </rPr>
      <t xml:space="preserve"> retenus le cas échéant. </t>
    </r>
  </si>
  <si>
    <t>Sources:</t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</si>
  <si>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</si>
  <si>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annexé.</t>
    </r>
  </si>
  <si>
    <t>[1] Décret du 12 avril 2001 relatif à l’organisation du marché régional de l’électricité</t>
  </si>
  <si>
    <t>[5] Arrêté ministériel du 12 mars 2007 relatif au procédures et code de comptage de l'électricité produite à partir de sources d'énergie renouvelables et/ou de cogénération en Région wallonne</t>
  </si>
  <si>
    <t>consultations.certificatsverts@spw.wallonie.be</t>
  </si>
  <si>
    <r>
      <t xml:space="preserve">Prix </t>
    </r>
    <r>
      <rPr>
        <vertAlign val="subscript"/>
        <sz val="12"/>
        <color theme="1"/>
        <rFont val="Calibri (Corps)"/>
      </rPr>
      <t>CV</t>
    </r>
    <r>
      <rPr>
        <sz val="12"/>
        <color theme="1"/>
        <rFont val="Calibri"/>
        <family val="2"/>
        <scheme val="minor"/>
      </rPr>
      <t xml:space="preserve"> (1)</t>
    </r>
  </si>
  <si>
    <t>Durée de vie groupe électrogène</t>
  </si>
  <si>
    <t>Coût de remplacement groupe électrogène</t>
  </si>
  <si>
    <t>Prix mix de combustible</t>
  </si>
  <si>
    <t>Rendement référence chaudière mix de combustible</t>
  </si>
  <si>
    <t>Valeur de la chaleur produite par cogénération</t>
  </si>
  <si>
    <t>EUR/MWhp</t>
  </si>
  <si>
    <t>Taux d'économie en énergie primaire minimum imposé</t>
  </si>
  <si>
    <t>Critère de cogénération à haut-rendement</t>
  </si>
  <si>
    <r>
      <t>V</t>
    </r>
    <r>
      <rPr>
        <i/>
        <vertAlign val="subscript"/>
        <sz val="12"/>
        <color theme="1"/>
        <rFont val="Calibri (Corps)"/>
      </rPr>
      <t>Q_COGEN</t>
    </r>
  </si>
  <si>
    <t>Prix de vente sur le marché de gros en Belgique</t>
  </si>
  <si>
    <t>Durée de vie du groupe électrogène</t>
  </si>
  <si>
    <t>Coût de remplacement du groupe électrogène</t>
  </si>
  <si>
    <t>Commentaire SPW</t>
  </si>
  <si>
    <t>Valeur non ouverte à un traitement sur dossier sur proposition du SPW</t>
  </si>
  <si>
    <t>Valeur ouverte à un traitement sur dossier sur propsition du SPW</t>
  </si>
  <si>
    <t>Valeur non ouverte à un traitement sur dossier par AGW</t>
  </si>
  <si>
    <t>Résultat de calcul</t>
  </si>
  <si>
    <t>HORS CATEGORIE</t>
  </si>
  <si>
    <t>MIX DE COMBUSTIBLE</t>
  </si>
  <si>
    <t>AUTRE MIX</t>
  </si>
  <si>
    <t>]0 - 5000 ]</t>
  </si>
  <si>
    <t>MIX DE REFERENCE</t>
  </si>
  <si>
    <t>MIN 5000</t>
  </si>
  <si>
    <t>MIN 7500</t>
  </si>
  <si>
    <t>REF catégorie ]500 - 1000]</t>
  </si>
  <si>
    <t>MAX REF catégorie ]500 - 1000]</t>
  </si>
  <si>
    <t>REF catégorie ]3000 - 5000]</t>
  </si>
  <si>
    <t>REF Classe de puissance</t>
  </si>
  <si>
    <t>MAX 120 % REF classe de puissance</t>
  </si>
  <si>
    <t>MAX REF classe de puissance</t>
  </si>
  <si>
    <t>]1000 - ]</t>
  </si>
  <si>
    <t>]0 - 1000 ]</t>
  </si>
  <si>
    <t>MAX REF catégorie ]3000 - 5000]</t>
  </si>
  <si>
    <t>Consultation des acteurs de marché du 24/06/2024 au 24/07/2024</t>
  </si>
  <si>
    <r>
      <t xml:space="preserve">Le présent fichier reprend les </t>
    </r>
    <r>
      <rPr>
        <b/>
        <sz val="12"/>
        <color theme="1"/>
        <rFont val="Calibri"/>
        <family val="2"/>
        <scheme val="minor"/>
      </rPr>
      <t>valeurs de référence</t>
    </r>
    <r>
      <rPr>
        <sz val="12"/>
        <color theme="1"/>
        <rFont val="Calibri"/>
        <family val="2"/>
        <scheme val="minor"/>
      </rPr>
      <t xml:space="preserve"> des paramètres techniques, économiques, financiers et de marché proposées pour chaque catégorie d'installation. Ces valeurs de référence sont applicables, le cas échéant, pour toute nouvelle demande introduite </t>
    </r>
    <r>
      <rPr>
        <b/>
        <sz val="12"/>
        <color theme="1"/>
        <rFont val="Calibri"/>
        <family val="2"/>
        <scheme val="minor"/>
      </rPr>
      <t xml:space="preserve">à partir du 1er janvier 2025. </t>
    </r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</si>
  <si>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 xml:space="preserve">arrêtés par le Ministre pour toute demande introduite en 2024, </t>
    </r>
    <r>
      <rPr>
        <sz val="12"/>
        <color theme="1"/>
        <rFont val="Calibri"/>
        <family val="2"/>
        <scheme val="minor"/>
      </rPr>
      <t>sauf pour certains paramètres identifiés dans la proposition.</t>
    </r>
  </si>
  <si>
    <t>24.06.2024</t>
  </si>
  <si>
    <t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</t>
  </si>
  <si>
    <t>Part investissement</t>
  </si>
  <si>
    <t>CPMA_CAPEX</t>
  </si>
  <si>
    <t>Part frais d'exploitation</t>
  </si>
  <si>
    <t>CPMA_OPEX</t>
  </si>
  <si>
    <t>Part combustibles</t>
  </si>
  <si>
    <t>CPMA(1)_FUEL</t>
  </si>
  <si>
    <t>Part réduction de coût via la valorisation de chaleur</t>
  </si>
  <si>
    <t>CPMA(1)_HEAT</t>
  </si>
  <si>
    <t>BIOMASSE SOLIDE -  RESERVATION CV 2025</t>
  </si>
  <si>
    <t>CATEGORIE</t>
  </si>
  <si>
    <t>Puissance nette développable</t>
  </si>
  <si>
    <t>]100 - 200]</t>
  </si>
  <si>
    <t>Rendement chaleur net</t>
  </si>
  <si>
    <t>Coefficient d'émission de CO2 du mixte d'intrants</t>
  </si>
  <si>
    <t>kgCO2/MWhp</t>
  </si>
  <si>
    <t>Taux de subsidiation net (%CAPEX)</t>
  </si>
  <si>
    <t>%Ispec</t>
  </si>
  <si>
    <t>[ 0 - 100 % ]</t>
  </si>
  <si>
    <t>Durée de vie GE</t>
  </si>
  <si>
    <t>Coût de remplacement GE</t>
  </si>
  <si>
    <t>PRIX DE MARCHE</t>
  </si>
  <si>
    <t>Prix électricité - Décote intermittence (%)</t>
  </si>
  <si>
    <t>TARIF EFF.</t>
  </si>
  <si>
    <t>Prix mixte de combustible</t>
  </si>
  <si>
    <t>Rendement référence chaudière mixte de combustible</t>
  </si>
  <si>
    <t>Prix GN</t>
  </si>
  <si>
    <t>Rendement référence chaudière GN</t>
  </si>
  <si>
    <t>]5000 - 10000]</t>
  </si>
  <si>
    <t>]10000 - ]</t>
  </si>
  <si>
    <t>MIN REF classe de puissance équivalente</t>
  </si>
  <si>
    <t>MIN REF catégorie MIX équivalent ]500 - 1000]</t>
  </si>
  <si>
    <t>MIN REF catégorie  ]500 - 1000]</t>
  </si>
  <si>
    <t>MIN REF catégorie MIX équivalent ]3000 - 5000]</t>
  </si>
  <si>
    <t>MIN REF catégories  ]3000 - 5000]</t>
  </si>
  <si>
    <t>MAX 120 % REF classe de puissance équivalente</t>
  </si>
  <si>
    <t>MAX 100 % REF catégorie ]500 - 1000]</t>
  </si>
  <si>
    <t>MAX 100 % REF catégorie ]3000 - 5000]</t>
  </si>
  <si>
    <t>MAX 80 % REF catégorie ]3000 - 5000]</t>
  </si>
  <si>
    <t>REF Classe de puissance équivalente</t>
  </si>
  <si>
    <t>MAX 120 % REF classe de puissanceéquivalente</t>
  </si>
  <si>
    <t>MAX REF classe de puissance équivalente</t>
  </si>
  <si>
    <t>MAX 100 % REF classe de puissance équivalente</t>
  </si>
  <si>
    <t>MAX 100 % REF classe de puissance</t>
  </si>
  <si>
    <t>BIOMASSE SOLIDE -  VALEURS 2025 - SUR DOSSIER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</si>
</sst>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"/>
      <scheme val="minor"/>
    </font>
    <font>
      <sz val="10"/>
      <color theme="1"/>
      <name val="Symbol"/>
      <family val="1"/>
      <charset val="2"/>
    </font>
    <font>
      <sz val="12"/>
      <color theme="2"/>
      <name val="Calibri"/>
      <family val="2"/>
      <scheme val="minor"/>
    </font>
    <font>
      <b/>
      <sz val="12"/>
      <name val="Calibri"/>
      <family val="2"/>
      <scheme val="minor"/>
    </font>
    <font>
      <b/>
      <sz val="10.5"/>
      <color theme="1"/>
      <name val="Arial"/>
      <family val="2"/>
    </font>
    <font>
      <sz val="12"/>
      <name val="Calibri"/>
      <family val="2"/>
      <scheme val="minor"/>
    </font>
    <font>
      <sz val="10.5"/>
      <color theme="1"/>
      <name val="Arial"/>
      <family val="2"/>
    </font>
    <font>
      <i/>
      <sz val="12"/>
      <name val="Calibri"/>
      <family val="2"/>
      <scheme val="minor"/>
    </font>
    <font>
      <i/>
      <sz val="10.5"/>
      <color theme="1"/>
      <name val="Arial"/>
      <family val="2"/>
    </font>
    <font>
      <i/>
      <vertAlign val="subscript"/>
      <sz val="10.5"/>
      <color theme="1"/>
      <name val="Arial"/>
      <family val="2"/>
    </font>
    <font>
      <i/>
      <sz val="12"/>
      <color theme="1"/>
      <name val="Calibri"/>
      <family val="2"/>
      <scheme val="minor"/>
    </font>
    <font>
      <i/>
      <vertAlign val="subscript"/>
      <sz val="12"/>
      <color theme="1"/>
      <name val="Calibri (Corps)"/>
    </font>
    <font>
      <b/>
      <vertAlign val="subscript"/>
      <sz val="12"/>
      <color theme="1"/>
      <name val="Calibri (Corps)"/>
    </font>
    <font>
      <b/>
      <sz val="12"/>
      <color theme="4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vertAlign val="subscript"/>
      <sz val="12"/>
      <color theme="1"/>
      <name val="Calibri (Corps)"/>
    </font>
    <font>
      <i/>
      <sz val="12"/>
      <color theme="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3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3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2" applyFill="1"/>
    <xf numFmtId="0" fontId="6" fillId="2" borderId="0" xfId="0" quotePrefix="1" applyFont="1" applyFill="1"/>
    <xf numFmtId="0" fontId="7" fillId="2" borderId="0" xfId="0" applyFont="1" applyFill="1"/>
    <xf numFmtId="0" fontId="4" fillId="0" borderId="0" xfId="2"/>
    <xf numFmtId="0" fontId="12" fillId="2" borderId="0" xfId="0" applyFont="1" applyFill="1"/>
    <xf numFmtId="0" fontId="15" fillId="2" borderId="1" xfId="0" applyFont="1" applyFill="1" applyBorder="1"/>
    <xf numFmtId="0" fontId="0" fillId="2" borderId="5" xfId="0" applyFill="1" applyBorder="1" applyAlignment="1">
      <alignment horizontal="left"/>
    </xf>
    <xf numFmtId="0" fontId="15" fillId="2" borderId="0" xfId="0" applyFont="1" applyFill="1"/>
    <xf numFmtId="0" fontId="15" fillId="2" borderId="5" xfId="0" applyFont="1" applyFill="1" applyBorder="1"/>
    <xf numFmtId="0" fontId="0" fillId="2" borderId="5" xfId="0" applyFill="1" applyBorder="1"/>
    <xf numFmtId="10" fontId="15" fillId="2" borderId="1" xfId="0" applyNumberFormat="1" applyFont="1" applyFill="1" applyBorder="1"/>
    <xf numFmtId="10" fontId="15" fillId="2" borderId="0" xfId="0" applyNumberFormat="1" applyFont="1" applyFill="1"/>
    <xf numFmtId="10" fontId="15" fillId="2" borderId="5" xfId="0" applyNumberFormat="1" applyFont="1" applyFill="1" applyBorder="1"/>
    <xf numFmtId="0" fontId="0" fillId="2" borderId="8" xfId="0" applyFill="1" applyBorder="1"/>
    <xf numFmtId="2" fontId="15" fillId="2" borderId="1" xfId="0" applyNumberFormat="1" applyFont="1" applyFill="1" applyBorder="1"/>
    <xf numFmtId="2" fontId="15" fillId="2" borderId="0" xfId="0" applyNumberFormat="1" applyFont="1" applyFill="1"/>
    <xf numFmtId="2" fontId="15" fillId="2" borderId="5" xfId="0" applyNumberFormat="1" applyFont="1" applyFill="1" applyBorder="1"/>
    <xf numFmtId="10" fontId="15" fillId="2" borderId="1" xfId="1" applyNumberFormat="1" applyFont="1" applyFill="1" applyBorder="1"/>
    <xf numFmtId="10" fontId="15" fillId="2" borderId="0" xfId="1" applyNumberFormat="1" applyFont="1" applyFill="1" applyBorder="1"/>
    <xf numFmtId="10" fontId="15" fillId="2" borderId="5" xfId="1" applyNumberFormat="1" applyFont="1" applyFill="1" applyBorder="1"/>
    <xf numFmtId="0" fontId="15" fillId="2" borderId="9" xfId="0" applyFont="1" applyFill="1" applyBorder="1"/>
    <xf numFmtId="0" fontId="15" fillId="2" borderId="1" xfId="0" applyFont="1" applyFill="1" applyBorder="1" applyAlignment="1">
      <alignment horizontal="right"/>
    </xf>
    <xf numFmtId="0" fontId="15" fillId="2" borderId="5" xfId="0" applyFont="1" applyFill="1" applyBorder="1" applyAlignment="1">
      <alignment horizontal="right"/>
    </xf>
    <xf numFmtId="0" fontId="15" fillId="2" borderId="0" xfId="0" applyFont="1" applyFill="1" applyAlignment="1">
      <alignment horizontal="right"/>
    </xf>
    <xf numFmtId="0" fontId="23" fillId="2" borderId="0" xfId="0" applyFont="1" applyFill="1"/>
    <xf numFmtId="0" fontId="15" fillId="2" borderId="6" xfId="0" applyFont="1" applyFill="1" applyBorder="1"/>
    <xf numFmtId="0" fontId="0" fillId="2" borderId="7" xfId="0" applyFill="1" applyBorder="1"/>
    <xf numFmtId="3" fontId="15" fillId="2" borderId="1" xfId="0" applyNumberFormat="1" applyFont="1" applyFill="1" applyBorder="1"/>
    <xf numFmtId="3" fontId="15" fillId="2" borderId="0" xfId="0" applyNumberFormat="1" applyFont="1" applyFill="1"/>
    <xf numFmtId="3" fontId="15" fillId="2" borderId="1" xfId="0" applyNumberFormat="1" applyFont="1" applyFill="1" applyBorder="1" applyAlignment="1">
      <alignment horizontal="right"/>
    </xf>
    <xf numFmtId="3" fontId="15" fillId="2" borderId="5" xfId="0" applyNumberFormat="1" applyFont="1" applyFill="1" applyBorder="1" applyAlignment="1">
      <alignment horizontal="right"/>
    </xf>
    <xf numFmtId="3" fontId="15" fillId="2" borderId="0" xfId="0" applyNumberFormat="1" applyFont="1" applyFill="1" applyAlignment="1">
      <alignment horizontal="right"/>
    </xf>
    <xf numFmtId="3" fontId="15" fillId="2" borderId="5" xfId="0" applyNumberFormat="1" applyFont="1" applyFill="1" applyBorder="1"/>
    <xf numFmtId="0" fontId="15" fillId="2" borderId="1" xfId="1" applyNumberFormat="1" applyFont="1" applyFill="1" applyBorder="1"/>
    <xf numFmtId="0" fontId="15" fillId="2" borderId="0" xfId="1" applyNumberFormat="1" applyFont="1" applyFill="1" applyBorder="1"/>
    <xf numFmtId="0" fontId="15" fillId="2" borderId="1" xfId="1" applyNumberFormat="1" applyFont="1" applyFill="1" applyBorder="1" applyAlignment="1">
      <alignment horizontal="right"/>
    </xf>
    <xf numFmtId="0" fontId="15" fillId="2" borderId="0" xfId="1" applyNumberFormat="1" applyFont="1" applyFill="1" applyBorder="1" applyAlignment="1">
      <alignment horizontal="right"/>
    </xf>
    <xf numFmtId="0" fontId="15" fillId="2" borderId="5" xfId="1" applyNumberFormat="1" applyFont="1" applyFill="1" applyBorder="1" applyAlignment="1">
      <alignment horizontal="right"/>
    </xf>
    <xf numFmtId="0" fontId="15" fillId="2" borderId="5" xfId="1" applyNumberFormat="1" applyFont="1" applyFill="1" applyBorder="1"/>
    <xf numFmtId="9" fontId="15" fillId="2" borderId="1" xfId="1" applyFont="1" applyFill="1" applyBorder="1"/>
    <xf numFmtId="9" fontId="15" fillId="2" borderId="0" xfId="1" applyFont="1" applyFill="1" applyBorder="1"/>
    <xf numFmtId="9" fontId="15" fillId="2" borderId="5" xfId="1" applyFont="1" applyFill="1" applyBorder="1"/>
    <xf numFmtId="0" fontId="24" fillId="5" borderId="0" xfId="0" applyFont="1" applyFill="1"/>
    <xf numFmtId="0" fontId="26" fillId="2" borderId="0" xfId="0" applyFont="1" applyFill="1"/>
    <xf numFmtId="0" fontId="3" fillId="6" borderId="0" xfId="0" applyFont="1" applyFill="1"/>
    <xf numFmtId="0" fontId="3" fillId="7" borderId="4" xfId="0" applyFont="1" applyFill="1" applyBorder="1"/>
    <xf numFmtId="0" fontId="3" fillId="7" borderId="3" xfId="0" applyFont="1" applyFill="1" applyBorder="1"/>
    <xf numFmtId="0" fontId="13" fillId="7" borderId="2" xfId="0" applyFont="1" applyFill="1" applyBorder="1"/>
    <xf numFmtId="0" fontId="13" fillId="7" borderId="4" xfId="0" applyFont="1" applyFill="1" applyBorder="1" applyAlignment="1">
      <alignment horizontal="right"/>
    </xf>
    <xf numFmtId="0" fontId="13" fillId="7" borderId="3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0" fillId="7" borderId="3" xfId="0" applyFill="1" applyBorder="1"/>
    <xf numFmtId="0" fontId="15" fillId="7" borderId="2" xfId="0" applyFont="1" applyFill="1" applyBorder="1"/>
    <xf numFmtId="0" fontId="15" fillId="7" borderId="4" xfId="0" applyFont="1" applyFill="1" applyBorder="1"/>
    <xf numFmtId="0" fontId="15" fillId="7" borderId="3" xfId="0" applyFont="1" applyFill="1" applyBorder="1"/>
    <xf numFmtId="0" fontId="15" fillId="7" borderId="4" xfId="0" applyFont="1" applyFill="1" applyBorder="1" applyAlignment="1">
      <alignment horizontal="right"/>
    </xf>
    <xf numFmtId="0" fontId="15" fillId="7" borderId="3" xfId="0" applyFont="1" applyFill="1" applyBorder="1" applyAlignment="1">
      <alignment horizontal="right"/>
    </xf>
    <xf numFmtId="0" fontId="15" fillId="7" borderId="2" xfId="0" applyFont="1" applyFill="1" applyBorder="1" applyAlignment="1">
      <alignment horizontal="right"/>
    </xf>
    <xf numFmtId="0" fontId="20" fillId="2" borderId="0" xfId="0" applyFont="1" applyFill="1"/>
    <xf numFmtId="0" fontId="2" fillId="2" borderId="0" xfId="5" applyFill="1"/>
    <xf numFmtId="0" fontId="2" fillId="2" borderId="0" xfId="5" applyFill="1" applyAlignment="1">
      <alignment horizontal="left"/>
    </xf>
    <xf numFmtId="0" fontId="12" fillId="2" borderId="0" xfId="5" applyFont="1" applyFill="1"/>
    <xf numFmtId="0" fontId="2" fillId="2" borderId="1" xfId="5" applyFill="1" applyBorder="1"/>
    <xf numFmtId="0" fontId="16" fillId="2" borderId="0" xfId="5" applyFont="1" applyFill="1"/>
    <xf numFmtId="0" fontId="2" fillId="2" borderId="5" xfId="5" applyFill="1" applyBorder="1" applyAlignment="1">
      <alignment horizontal="left"/>
    </xf>
    <xf numFmtId="0" fontId="2" fillId="2" borderId="5" xfId="5" applyFill="1" applyBorder="1"/>
    <xf numFmtId="0" fontId="10" fillId="2" borderId="7" xfId="5" applyFont="1" applyFill="1" applyBorder="1"/>
    <xf numFmtId="0" fontId="2" fillId="2" borderId="8" xfId="5" applyFill="1" applyBorder="1"/>
    <xf numFmtId="0" fontId="9" fillId="2" borderId="0" xfId="5" applyFont="1" applyFill="1"/>
    <xf numFmtId="0" fontId="10" fillId="2" borderId="0" xfId="5" applyFont="1" applyFill="1"/>
    <xf numFmtId="0" fontId="6" fillId="2" borderId="0" xfId="5" applyFont="1" applyFill="1"/>
    <xf numFmtId="0" fontId="7" fillId="2" borderId="0" xfId="5" applyFont="1" applyFill="1"/>
    <xf numFmtId="0" fontId="2" fillId="2" borderId="6" xfId="5" applyFill="1" applyBorder="1"/>
    <xf numFmtId="0" fontId="2" fillId="2" borderId="7" xfId="5" applyFill="1" applyBorder="1"/>
    <xf numFmtId="0" fontId="2" fillId="5" borderId="0" xfId="5" applyFill="1"/>
    <xf numFmtId="0" fontId="6" fillId="2" borderId="0" xfId="5" quotePrefix="1" applyFont="1" applyFill="1"/>
    <xf numFmtId="0" fontId="24" fillId="5" borderId="0" xfId="5" applyFont="1" applyFill="1"/>
    <xf numFmtId="0" fontId="2" fillId="2" borderId="5" xfId="5" applyFill="1" applyBorder="1" applyAlignment="1">
      <alignment horizontal="left" indent="1"/>
    </xf>
    <xf numFmtId="0" fontId="3" fillId="8" borderId="4" xfId="0" applyFont="1" applyFill="1" applyBorder="1"/>
    <xf numFmtId="0" fontId="3" fillId="8" borderId="3" xfId="0" applyFont="1" applyFill="1" applyBorder="1"/>
    <xf numFmtId="0" fontId="13" fillId="8" borderId="2" xfId="0" applyFont="1" applyFill="1" applyBorder="1"/>
    <xf numFmtId="0" fontId="3" fillId="8" borderId="4" xfId="5" applyFont="1" applyFill="1" applyBorder="1" applyAlignment="1">
      <alignment horizontal="left"/>
    </xf>
    <xf numFmtId="0" fontId="14" fillId="8" borderId="3" xfId="5" applyFont="1" applyFill="1" applyBorder="1"/>
    <xf numFmtId="0" fontId="3" fillId="8" borderId="2" xfId="5" applyFont="1" applyFill="1" applyBorder="1"/>
    <xf numFmtId="0" fontId="3" fillId="8" borderId="4" xfId="5" applyFont="1" applyFill="1" applyBorder="1"/>
    <xf numFmtId="0" fontId="3" fillId="8" borderId="3" xfId="5" applyFont="1" applyFill="1" applyBorder="1"/>
    <xf numFmtId="0" fontId="3" fillId="7" borderId="4" xfId="5" applyFont="1" applyFill="1" applyBorder="1"/>
    <xf numFmtId="0" fontId="3" fillId="7" borderId="3" xfId="5" applyFont="1" applyFill="1" applyBorder="1"/>
    <xf numFmtId="0" fontId="3" fillId="7" borderId="2" xfId="5" applyFont="1" applyFill="1" applyBorder="1"/>
    <xf numFmtId="0" fontId="2" fillId="7" borderId="3" xfId="5" applyFill="1" applyBorder="1"/>
    <xf numFmtId="0" fontId="2" fillId="7" borderId="2" xfId="5" applyFill="1" applyBorder="1"/>
    <xf numFmtId="0" fontId="15" fillId="2" borderId="8" xfId="0" applyFont="1" applyFill="1" applyBorder="1" applyAlignment="1">
      <alignment horizontal="right"/>
    </xf>
    <xf numFmtId="0" fontId="15" fillId="2" borderId="7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right"/>
    </xf>
    <xf numFmtId="9" fontId="15" fillId="2" borderId="5" xfId="1" applyFont="1" applyFill="1" applyBorder="1" applyAlignment="1">
      <alignment horizontal="right"/>
    </xf>
    <xf numFmtId="9" fontId="15" fillId="2" borderId="0" xfId="1" applyFont="1" applyFill="1" applyBorder="1" applyAlignment="1">
      <alignment horizontal="right"/>
    </xf>
    <xf numFmtId="9" fontId="15" fillId="2" borderId="1" xfId="1" applyFont="1" applyFill="1" applyBorder="1" applyAlignment="1">
      <alignment horizontal="right"/>
    </xf>
    <xf numFmtId="1" fontId="15" fillId="2" borderId="5" xfId="1" applyNumberFormat="1" applyFont="1" applyFill="1" applyBorder="1"/>
    <xf numFmtId="1" fontId="15" fillId="2" borderId="0" xfId="1" applyNumberFormat="1" applyFont="1" applyFill="1" applyBorder="1"/>
    <xf numFmtId="1" fontId="15" fillId="2" borderId="1" xfId="1" applyNumberFormat="1" applyFont="1" applyFill="1" applyBorder="1"/>
    <xf numFmtId="165" fontId="15" fillId="2" borderId="0" xfId="1" applyNumberFormat="1" applyFont="1" applyFill="1" applyBorder="1"/>
    <xf numFmtId="10" fontId="15" fillId="2" borderId="8" xfId="0" applyNumberFormat="1" applyFont="1" applyFill="1" applyBorder="1"/>
    <xf numFmtId="10" fontId="15" fillId="2" borderId="7" xfId="0" applyNumberFormat="1" applyFont="1" applyFill="1" applyBorder="1"/>
    <xf numFmtId="10" fontId="15" fillId="2" borderId="6" xfId="0" applyNumberFormat="1" applyFont="1" applyFill="1" applyBorder="1"/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20" fillId="3" borderId="0" xfId="0" applyFont="1" applyFill="1"/>
    <xf numFmtId="0" fontId="17" fillId="3" borderId="1" xfId="0" applyFont="1" applyFill="1" applyBorder="1"/>
    <xf numFmtId="0" fontId="20" fillId="3" borderId="5" xfId="0" applyFont="1" applyFill="1" applyBorder="1" applyAlignment="1">
      <alignment horizontal="left"/>
    </xf>
    <xf numFmtId="164" fontId="17" fillId="3" borderId="5" xfId="0" applyNumberFormat="1" applyFont="1" applyFill="1" applyBorder="1"/>
    <xf numFmtId="164" fontId="17" fillId="3" borderId="0" xfId="0" applyNumberFormat="1" applyFont="1" applyFill="1"/>
    <xf numFmtId="164" fontId="17" fillId="3" borderId="1" xfId="0" applyNumberFormat="1" applyFont="1" applyFill="1" applyBorder="1"/>
    <xf numFmtId="0" fontId="0" fillId="5" borderId="0" xfId="0" applyFill="1"/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 applyAlignment="1">
      <alignment horizontal="left"/>
    </xf>
    <xf numFmtId="2" fontId="15" fillId="2" borderId="8" xfId="0" applyNumberFormat="1" applyFont="1" applyFill="1" applyBorder="1"/>
    <xf numFmtId="2" fontId="15" fillId="2" borderId="7" xfId="0" applyNumberFormat="1" applyFont="1" applyFill="1" applyBorder="1"/>
    <xf numFmtId="2" fontId="15" fillId="2" borderId="6" xfId="0" applyNumberFormat="1" applyFont="1" applyFill="1" applyBorder="1"/>
    <xf numFmtId="2" fontId="13" fillId="8" borderId="4" xfId="0" applyNumberFormat="1" applyFont="1" applyFill="1" applyBorder="1"/>
    <xf numFmtId="4" fontId="13" fillId="8" borderId="3" xfId="0" applyNumberFormat="1" applyFont="1" applyFill="1" applyBorder="1"/>
    <xf numFmtId="4" fontId="13" fillId="8" borderId="2" xfId="0" applyNumberFormat="1" applyFont="1" applyFill="1" applyBorder="1"/>
    <xf numFmtId="4" fontId="13" fillId="8" borderId="4" xfId="0" applyNumberFormat="1" applyFont="1" applyFill="1" applyBorder="1" applyAlignment="1">
      <alignment horizontal="right"/>
    </xf>
    <xf numFmtId="4" fontId="13" fillId="8" borderId="3" xfId="0" applyNumberFormat="1" applyFont="1" applyFill="1" applyBorder="1" applyAlignment="1">
      <alignment horizontal="right"/>
    </xf>
    <xf numFmtId="4" fontId="13" fillId="8" borderId="2" xfId="0" applyNumberFormat="1" applyFont="1" applyFill="1" applyBorder="1" applyAlignment="1">
      <alignment horizontal="right"/>
    </xf>
    <xf numFmtId="0" fontId="3" fillId="3" borderId="5" xfId="0" applyFont="1" applyFill="1" applyBorder="1"/>
    <xf numFmtId="0" fontId="0" fillId="3" borderId="0" xfId="0" applyFill="1"/>
    <xf numFmtId="0" fontId="15" fillId="3" borderId="1" xfId="0" applyFont="1" applyFill="1" applyBorder="1"/>
    <xf numFmtId="0" fontId="15" fillId="3" borderId="5" xfId="0" applyFont="1" applyFill="1" applyBorder="1"/>
    <xf numFmtId="0" fontId="15" fillId="3" borderId="0" xfId="0" applyFont="1" applyFill="1"/>
    <xf numFmtId="0" fontId="15" fillId="3" borderId="5" xfId="0" applyFont="1" applyFill="1" applyBorder="1" applyAlignment="1">
      <alignment horizontal="right"/>
    </xf>
    <xf numFmtId="0" fontId="15" fillId="3" borderId="0" xfId="0" applyFont="1" applyFill="1" applyAlignment="1">
      <alignment horizontal="right"/>
    </xf>
    <xf numFmtId="0" fontId="15" fillId="3" borderId="1" xfId="0" applyFont="1" applyFill="1" applyBorder="1" applyAlignment="1">
      <alignment horizontal="right"/>
    </xf>
    <xf numFmtId="0" fontId="20" fillId="3" borderId="5" xfId="0" applyFont="1" applyFill="1" applyBorder="1" applyAlignment="1">
      <alignment horizontal="left" indent="1"/>
    </xf>
    <xf numFmtId="0" fontId="25" fillId="3" borderId="0" xfId="0" applyFont="1" applyFill="1"/>
    <xf numFmtId="9" fontId="17" fillId="3" borderId="5" xfId="1" applyFont="1" applyFill="1" applyBorder="1"/>
    <xf numFmtId="9" fontId="17" fillId="3" borderId="0" xfId="1" applyFont="1" applyFill="1" applyBorder="1"/>
    <xf numFmtId="9" fontId="17" fillId="3" borderId="1" xfId="1" applyFont="1" applyFill="1" applyBorder="1"/>
    <xf numFmtId="0" fontId="20" fillId="3" borderId="0" xfId="0" applyFont="1" applyFill="1" applyAlignment="1">
      <alignment horizontal="left"/>
    </xf>
    <xf numFmtId="9" fontId="17" fillId="3" borderId="5" xfId="1" applyFont="1" applyFill="1" applyBorder="1" applyAlignment="1">
      <alignment horizontal="right"/>
    </xf>
    <xf numFmtId="9" fontId="17" fillId="3" borderId="0" xfId="1" applyFont="1" applyFill="1" applyBorder="1" applyAlignment="1">
      <alignment horizontal="right"/>
    </xf>
    <xf numFmtId="9" fontId="17" fillId="3" borderId="1" xfId="1" applyFont="1" applyFill="1" applyBorder="1" applyAlignment="1">
      <alignment horizontal="right"/>
    </xf>
    <xf numFmtId="0" fontId="25" fillId="3" borderId="0" xfId="0" applyFont="1" applyFill="1" applyAlignment="1">
      <alignment horizontal="left"/>
    </xf>
    <xf numFmtId="1" fontId="17" fillId="3" borderId="5" xfId="1" applyNumberFormat="1" applyFont="1" applyFill="1" applyBorder="1"/>
    <xf numFmtId="1" fontId="17" fillId="3" borderId="0" xfId="1" applyNumberFormat="1" applyFont="1" applyFill="1" applyBorder="1"/>
    <xf numFmtId="1" fontId="17" fillId="3" borderId="1" xfId="1" applyNumberFormat="1" applyFont="1" applyFill="1" applyBorder="1"/>
    <xf numFmtId="0" fontId="20" fillId="3" borderId="5" xfId="0" applyFont="1" applyFill="1" applyBorder="1" applyAlignment="1">
      <alignment horizontal="left" vertical="top" wrapText="1" indent="1"/>
    </xf>
    <xf numFmtId="165" fontId="17" fillId="3" borderId="5" xfId="0" applyNumberFormat="1" applyFont="1" applyFill="1" applyBorder="1"/>
    <xf numFmtId="165" fontId="17" fillId="3" borderId="0" xfId="0" applyNumberFormat="1" applyFont="1" applyFill="1"/>
    <xf numFmtId="165" fontId="17" fillId="3" borderId="1" xfId="0" applyNumberFormat="1" applyFont="1" applyFill="1" applyBorder="1"/>
    <xf numFmtId="1" fontId="17" fillId="3" borderId="5" xfId="0" applyNumberFormat="1" applyFont="1" applyFill="1" applyBorder="1"/>
    <xf numFmtId="1" fontId="17" fillId="3" borderId="0" xfId="0" applyNumberFormat="1" applyFont="1" applyFill="1"/>
    <xf numFmtId="1" fontId="17" fillId="3" borderId="1" xfId="0" applyNumberFormat="1" applyFont="1" applyFill="1" applyBorder="1"/>
    <xf numFmtId="0" fontId="17" fillId="3" borderId="5" xfId="0" applyFont="1" applyFill="1" applyBorder="1"/>
    <xf numFmtId="0" fontId="17" fillId="3" borderId="0" xfId="0" applyFont="1" applyFill="1"/>
    <xf numFmtId="9" fontId="17" fillId="3" borderId="5" xfId="4" applyFont="1" applyFill="1" applyBorder="1"/>
    <xf numFmtId="9" fontId="17" fillId="3" borderId="0" xfId="4" applyFont="1" applyFill="1" applyBorder="1"/>
    <xf numFmtId="9" fontId="17" fillId="3" borderId="1" xfId="4" applyFont="1" applyFill="1" applyBorder="1"/>
    <xf numFmtId="0" fontId="20" fillId="3" borderId="8" xfId="0" applyFont="1" applyFill="1" applyBorder="1" applyAlignment="1">
      <alignment horizontal="left" vertical="top" wrapText="1" indent="1"/>
    </xf>
    <xf numFmtId="0" fontId="20" fillId="3" borderId="7" xfId="0" applyFont="1" applyFill="1" applyBorder="1"/>
    <xf numFmtId="0" fontId="17" fillId="3" borderId="6" xfId="0" applyFont="1" applyFill="1" applyBorder="1"/>
    <xf numFmtId="9" fontId="17" fillId="3" borderId="8" xfId="4" applyFont="1" applyFill="1" applyBorder="1"/>
    <xf numFmtId="9" fontId="17" fillId="3" borderId="7" xfId="4" applyFont="1" applyFill="1" applyBorder="1"/>
    <xf numFmtId="9" fontId="17" fillId="3" borderId="6" xfId="4" applyFont="1" applyFill="1" applyBorder="1"/>
    <xf numFmtId="9" fontId="15" fillId="2" borderId="5" xfId="1" applyFont="1" applyFill="1" applyBorder="1" applyAlignment="1"/>
    <xf numFmtId="9" fontId="15" fillId="2" borderId="0" xfId="1" applyFont="1" applyFill="1" applyBorder="1" applyAlignment="1"/>
    <xf numFmtId="9" fontId="15" fillId="2" borderId="1" xfId="1" applyFont="1" applyFill="1" applyBorder="1" applyAlignment="1"/>
    <xf numFmtId="9" fontId="17" fillId="3" borderId="5" xfId="1" applyFont="1" applyFill="1" applyBorder="1" applyAlignment="1"/>
    <xf numFmtId="9" fontId="17" fillId="3" borderId="0" xfId="1" applyFont="1" applyFill="1" applyBorder="1" applyAlignment="1"/>
    <xf numFmtId="9" fontId="17" fillId="3" borderId="1" xfId="1" applyFont="1" applyFill="1" applyBorder="1" applyAlignment="1"/>
    <xf numFmtId="164" fontId="17" fillId="3" borderId="5" xfId="1" applyNumberFormat="1" applyFont="1" applyFill="1" applyBorder="1"/>
    <xf numFmtId="164" fontId="17" fillId="3" borderId="0" xfId="1" applyNumberFormat="1" applyFont="1" applyFill="1" applyBorder="1"/>
    <xf numFmtId="164" fontId="17" fillId="3" borderId="1" xfId="1" applyNumberFormat="1" applyFont="1" applyFill="1" applyBorder="1"/>
    <xf numFmtId="0" fontId="28" fillId="2" borderId="0" xfId="0" applyFont="1" applyFill="1"/>
    <xf numFmtId="0" fontId="20" fillId="5" borderId="0" xfId="0" applyFont="1" applyFill="1"/>
    <xf numFmtId="0" fontId="20" fillId="3" borderId="5" xfId="5" applyFont="1" applyFill="1" applyBorder="1" applyAlignment="1">
      <alignment horizontal="left"/>
    </xf>
    <xf numFmtId="0" fontId="18" fillId="3" borderId="0" xfId="5" applyFont="1" applyFill="1"/>
    <xf numFmtId="0" fontId="20" fillId="3" borderId="1" xfId="5" applyFont="1" applyFill="1" applyBorder="1"/>
    <xf numFmtId="0" fontId="20" fillId="3" borderId="5" xfId="5" applyFont="1" applyFill="1" applyBorder="1"/>
    <xf numFmtId="0" fontId="20" fillId="3" borderId="0" xfId="5" applyFont="1" applyFill="1"/>
    <xf numFmtId="0" fontId="15" fillId="2" borderId="5" xfId="5" applyFont="1" applyFill="1" applyBorder="1"/>
    <xf numFmtId="0" fontId="20" fillId="3" borderId="8" xfId="0" applyFont="1" applyFill="1" applyBorder="1"/>
    <xf numFmtId="10" fontId="17" fillId="3" borderId="8" xfId="1" applyNumberFormat="1" applyFont="1" applyFill="1" applyBorder="1"/>
    <xf numFmtId="10" fontId="17" fillId="3" borderId="7" xfId="1" applyNumberFormat="1" applyFont="1" applyFill="1" applyBorder="1"/>
    <xf numFmtId="10" fontId="17" fillId="3" borderId="6" xfId="1" applyNumberFormat="1" applyFont="1" applyFill="1" applyBorder="1"/>
    <xf numFmtId="0" fontId="20" fillId="3" borderId="8" xfId="5" applyFont="1" applyFill="1" applyBorder="1"/>
    <xf numFmtId="0" fontId="20" fillId="3" borderId="7" xfId="5" applyFont="1" applyFill="1" applyBorder="1"/>
    <xf numFmtId="0" fontId="20" fillId="3" borderId="6" xfId="5" applyFont="1" applyFill="1" applyBorder="1"/>
    <xf numFmtId="0" fontId="2" fillId="2" borderId="8" xfId="5" applyFill="1" applyBorder="1" applyAlignment="1">
      <alignment horizontal="left" indent="1"/>
    </xf>
    <xf numFmtId="0" fontId="0" fillId="2" borderId="5" xfId="5" applyFont="1" applyFill="1" applyBorder="1"/>
    <xf numFmtId="0" fontId="0" fillId="2" borderId="5" xfId="5" applyFont="1" applyFill="1" applyBorder="1" applyAlignment="1">
      <alignment horizontal="left" indent="1"/>
    </xf>
    <xf numFmtId="0" fontId="13" fillId="7" borderId="2" xfId="5" applyFont="1" applyFill="1" applyBorder="1" applyAlignment="1">
      <alignment horizontal="right"/>
    </xf>
    <xf numFmtId="0" fontId="15" fillId="2" borderId="1" xfId="5" applyFont="1" applyFill="1" applyBorder="1" applyAlignment="1">
      <alignment horizontal="right"/>
    </xf>
    <xf numFmtId="0" fontId="15" fillId="7" borderId="2" xfId="5" applyFont="1" applyFill="1" applyBorder="1" applyAlignment="1">
      <alignment horizontal="right"/>
    </xf>
    <xf numFmtId="3" fontId="15" fillId="2" borderId="0" xfId="5" applyNumberFormat="1" applyFont="1" applyFill="1" applyAlignment="1">
      <alignment horizontal="right"/>
    </xf>
    <xf numFmtId="3" fontId="15" fillId="2" borderId="1" xfId="5" applyNumberFormat="1" applyFont="1" applyFill="1" applyBorder="1" applyAlignment="1">
      <alignment horizontal="right"/>
    </xf>
    <xf numFmtId="10" fontId="15" fillId="4" borderId="1" xfId="6" applyNumberFormat="1" applyFont="1" applyFill="1" applyBorder="1" applyAlignment="1">
      <alignment horizontal="right"/>
    </xf>
    <xf numFmtId="10" fontId="15" fillId="4" borderId="9" xfId="6" applyNumberFormat="1" applyFont="1" applyFill="1" applyBorder="1" applyAlignment="1">
      <alignment horizontal="right"/>
    </xf>
    <xf numFmtId="10" fontId="15" fillId="2" borderId="1" xfId="5" applyNumberFormat="1" applyFont="1" applyFill="1" applyBorder="1" applyAlignment="1">
      <alignment horizontal="right"/>
    </xf>
    <xf numFmtId="10" fontId="17" fillId="3" borderId="6" xfId="6" applyNumberFormat="1" applyFont="1" applyFill="1" applyBorder="1" applyAlignment="1">
      <alignment horizontal="right"/>
    </xf>
    <xf numFmtId="4" fontId="13" fillId="7" borderId="2" xfId="5" applyNumberFormat="1" applyFont="1" applyFill="1" applyBorder="1" applyAlignment="1">
      <alignment horizontal="right"/>
    </xf>
    <xf numFmtId="164" fontId="17" fillId="3" borderId="1" xfId="5" applyNumberFormat="1" applyFont="1" applyFill="1" applyBorder="1" applyAlignment="1">
      <alignment horizontal="right"/>
    </xf>
    <xf numFmtId="164" fontId="15" fillId="2" borderId="1" xfId="5" applyNumberFormat="1" applyFont="1" applyFill="1" applyBorder="1" applyAlignment="1">
      <alignment horizontal="right"/>
    </xf>
    <xf numFmtId="0" fontId="3" fillId="2" borderId="0" xfId="5" applyFont="1" applyFill="1" applyAlignment="1">
      <alignment horizontal="center"/>
    </xf>
    <xf numFmtId="0" fontId="3" fillId="2" borderId="0" xfId="5" applyFont="1" applyFill="1"/>
    <xf numFmtId="0" fontId="2" fillId="4" borderId="0" xfId="5" applyFill="1"/>
    <xf numFmtId="0" fontId="0" fillId="2" borderId="0" xfId="5" applyFont="1" applyFill="1"/>
    <xf numFmtId="0" fontId="15" fillId="4" borderId="1" xfId="5" applyFont="1" applyFill="1" applyBorder="1" applyAlignment="1">
      <alignment horizontal="right"/>
    </xf>
    <xf numFmtId="0" fontId="15" fillId="4" borderId="6" xfId="5" applyFont="1" applyFill="1" applyBorder="1" applyAlignment="1">
      <alignment horizontal="right"/>
    </xf>
    <xf numFmtId="3" fontId="15" fillId="4" borderId="1" xfId="5" applyNumberFormat="1" applyFont="1" applyFill="1" applyBorder="1" applyAlignment="1">
      <alignment horizontal="right"/>
    </xf>
    <xf numFmtId="10" fontId="15" fillId="4" borderId="13" xfId="6" applyNumberFormat="1" applyFont="1" applyFill="1" applyBorder="1" applyAlignment="1">
      <alignment horizontal="right"/>
    </xf>
    <xf numFmtId="3" fontId="15" fillId="2" borderId="12" xfId="5" applyNumberFormat="1" applyFont="1" applyFill="1" applyBorder="1" applyAlignment="1">
      <alignment horizontal="right"/>
    </xf>
    <xf numFmtId="3" fontId="15" fillId="2" borderId="2" xfId="5" applyNumberFormat="1" applyFont="1" applyFill="1" applyBorder="1" applyAlignment="1">
      <alignment horizontal="right"/>
    </xf>
    <xf numFmtId="3" fontId="15" fillId="2" borderId="14" xfId="5" applyNumberFormat="1" applyFont="1" applyFill="1" applyBorder="1" applyAlignment="1">
      <alignment horizontal="right"/>
    </xf>
    <xf numFmtId="0" fontId="0" fillId="2" borderId="0" xfId="0" applyFill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4" fontId="15" fillId="2" borderId="8" xfId="0" applyNumberFormat="1" applyFont="1" applyFill="1" applyBorder="1"/>
    <xf numFmtId="4" fontId="15" fillId="2" borderId="7" xfId="0" applyNumberFormat="1" applyFont="1" applyFill="1" applyBorder="1"/>
    <xf numFmtId="4" fontId="15" fillId="2" borderId="6" xfId="0" applyNumberFormat="1" applyFont="1" applyFill="1" applyBorder="1"/>
    <xf numFmtId="4" fontId="15" fillId="2" borderId="8" xfId="0" applyNumberFormat="1" applyFont="1" applyFill="1" applyBorder="1" applyAlignment="1">
      <alignment horizontal="right"/>
    </xf>
    <xf numFmtId="4" fontId="15" fillId="2" borderId="7" xfId="0" applyNumberFormat="1" applyFont="1" applyFill="1" applyBorder="1" applyAlignment="1">
      <alignment horizontal="right"/>
    </xf>
    <xf numFmtId="4" fontId="15" fillId="2" borderId="6" xfId="0" applyNumberFormat="1" applyFont="1" applyFill="1" applyBorder="1" applyAlignment="1">
      <alignment horizontal="right"/>
    </xf>
    <xf numFmtId="2" fontId="15" fillId="2" borderId="11" xfId="0" applyNumberFormat="1" applyFont="1" applyFill="1" applyBorder="1"/>
    <xf numFmtId="2" fontId="15" fillId="2" borderId="10" xfId="0" applyNumberFormat="1" applyFont="1" applyFill="1" applyBorder="1"/>
    <xf numFmtId="2" fontId="15" fillId="2" borderId="9" xfId="0" applyNumberFormat="1" applyFont="1" applyFill="1" applyBorder="1"/>
    <xf numFmtId="0" fontId="3" fillId="7" borderId="2" xfId="0" applyFont="1" applyFill="1" applyBorder="1"/>
    <xf numFmtId="0" fontId="0" fillId="7" borderId="4" xfId="0" applyFill="1" applyBorder="1" applyAlignment="1">
      <alignment horizontal="right"/>
    </xf>
    <xf numFmtId="0" fontId="0" fillId="7" borderId="3" xfId="0" applyFill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2" fillId="2" borderId="11" xfId="5" applyFill="1" applyBorder="1"/>
    <xf numFmtId="0" fontId="2" fillId="2" borderId="10" xfId="5" applyFill="1" applyBorder="1"/>
    <xf numFmtId="0" fontId="2" fillId="2" borderId="9" xfId="5" applyFill="1" applyBorder="1"/>
    <xf numFmtId="10" fontId="0" fillId="2" borderId="11" xfId="1" applyNumberFormat="1" applyFont="1" applyFill="1" applyBorder="1" applyAlignment="1">
      <alignment horizontal="right"/>
    </xf>
    <xf numFmtId="10" fontId="0" fillId="2" borderId="10" xfId="1" applyNumberFormat="1" applyFont="1" applyFill="1" applyBorder="1" applyAlignment="1">
      <alignment horizontal="right"/>
    </xf>
    <xf numFmtId="10" fontId="0" fillId="2" borderId="9" xfId="1" applyNumberFormat="1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0" fontId="0" fillId="2" borderId="5" xfId="1" applyNumberFormat="1" applyFont="1" applyFill="1" applyBorder="1" applyAlignment="1">
      <alignment horizontal="right"/>
    </xf>
    <xf numFmtId="10" fontId="0" fillId="2" borderId="0" xfId="1" applyNumberFormat="1" applyFont="1" applyFill="1" applyBorder="1" applyAlignment="1">
      <alignment horizontal="right"/>
    </xf>
    <xf numFmtId="10" fontId="0" fillId="2" borderId="1" xfId="1" applyNumberFormat="1" applyFont="1" applyFill="1" applyBorder="1" applyAlignment="1">
      <alignment horizontal="right"/>
    </xf>
    <xf numFmtId="10" fontId="0" fillId="4" borderId="8" xfId="1" applyNumberFormat="1" applyFont="1" applyFill="1" applyBorder="1" applyAlignment="1">
      <alignment horizontal="right"/>
    </xf>
    <xf numFmtId="10" fontId="0" fillId="4" borderId="7" xfId="1" applyNumberFormat="1" applyFont="1" applyFill="1" applyBorder="1" applyAlignment="1">
      <alignment horizontal="right"/>
    </xf>
    <xf numFmtId="10" fontId="0" fillId="4" borderId="6" xfId="1" applyNumberFormat="1" applyFont="1" applyFill="1" applyBorder="1" applyAlignment="1">
      <alignment horizontal="right"/>
    </xf>
    <xf numFmtId="0" fontId="0" fillId="2" borderId="1" xfId="0" applyFill="1" applyBorder="1"/>
    <xf numFmtId="0" fontId="0" fillId="7" borderId="2" xfId="0" applyFill="1" applyBorder="1"/>
    <xf numFmtId="0" fontId="0" fillId="7" borderId="4" xfId="0" applyFill="1" applyBorder="1"/>
    <xf numFmtId="0" fontId="0" fillId="2" borderId="9" xfId="0" applyFill="1" applyBorder="1"/>
    <xf numFmtId="0" fontId="0" fillId="2" borderId="11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2" borderId="6" xfId="0" applyFill="1" applyBorder="1"/>
    <xf numFmtId="10" fontId="0" fillId="2" borderId="8" xfId="1" applyNumberFormat="1" applyFont="1" applyFill="1" applyBorder="1" applyAlignment="1">
      <alignment horizontal="right"/>
    </xf>
    <xf numFmtId="10" fontId="0" fillId="2" borderId="7" xfId="1" applyNumberFormat="1" applyFont="1" applyFill="1" applyBorder="1" applyAlignment="1">
      <alignment horizontal="right"/>
    </xf>
    <xf numFmtId="10" fontId="0" fillId="2" borderId="6" xfId="1" applyNumberFormat="1" applyFont="1" applyFill="1" applyBorder="1" applyAlignment="1">
      <alignment horizontal="right"/>
    </xf>
    <xf numFmtId="10" fontId="0" fillId="4" borderId="11" xfId="1" applyNumberFormat="1" applyFont="1" applyFill="1" applyBorder="1" applyAlignment="1">
      <alignment horizontal="right"/>
    </xf>
    <xf numFmtId="10" fontId="0" fillId="4" borderId="10" xfId="1" applyNumberFormat="1" applyFont="1" applyFill="1" applyBorder="1" applyAlignment="1">
      <alignment horizontal="right"/>
    </xf>
    <xf numFmtId="10" fontId="0" fillId="4" borderId="9" xfId="1" applyNumberFormat="1" applyFont="1" applyFill="1" applyBorder="1" applyAlignment="1">
      <alignment horizontal="right"/>
    </xf>
    <xf numFmtId="9" fontId="0" fillId="4" borderId="5" xfId="1" applyFont="1" applyFill="1" applyBorder="1" applyAlignment="1">
      <alignment horizontal="right"/>
    </xf>
    <xf numFmtId="9" fontId="0" fillId="4" borderId="0" xfId="1" applyFont="1" applyFill="1" applyBorder="1" applyAlignment="1">
      <alignment horizontal="right"/>
    </xf>
    <xf numFmtId="9" fontId="0" fillId="4" borderId="1" xfId="1" applyFont="1" applyFill="1" applyBorder="1" applyAlignment="1">
      <alignment horizontal="right"/>
    </xf>
    <xf numFmtId="10" fontId="0" fillId="4" borderId="5" xfId="1" applyNumberFormat="1" applyFont="1" applyFill="1" applyBorder="1" applyAlignment="1">
      <alignment horizontal="right"/>
    </xf>
    <xf numFmtId="10" fontId="0" fillId="4" borderId="0" xfId="1" applyNumberFormat="1" applyFont="1" applyFill="1" applyBorder="1" applyAlignment="1">
      <alignment horizontal="right"/>
    </xf>
    <xf numFmtId="10" fontId="0" fillId="4" borderId="1" xfId="1" applyNumberFormat="1" applyFont="1" applyFill="1" applyBorder="1" applyAlignment="1">
      <alignment horizontal="right"/>
    </xf>
    <xf numFmtId="3" fontId="0" fillId="2" borderId="5" xfId="0" applyNumberFormat="1" applyFill="1" applyBorder="1"/>
    <xf numFmtId="3" fontId="0" fillId="2" borderId="0" xfId="0" applyNumberFormat="1" applyFill="1"/>
    <xf numFmtId="3" fontId="0" fillId="2" borderId="1" xfId="0" applyNumberFormat="1" applyFill="1" applyBorder="1"/>
    <xf numFmtId="3" fontId="0" fillId="2" borderId="0" xfId="0" applyNumberFormat="1" applyFill="1" applyAlignment="1">
      <alignment horizontal="right"/>
    </xf>
    <xf numFmtId="3" fontId="0" fillId="2" borderId="1" xfId="0" applyNumberFormat="1" applyFill="1" applyBorder="1" applyAlignment="1">
      <alignment horizontal="right"/>
    </xf>
    <xf numFmtId="0" fontId="13" fillId="7" borderId="4" xfId="0" applyFont="1" applyFill="1" applyBorder="1"/>
    <xf numFmtId="0" fontId="15" fillId="2" borderId="11" xfId="0" applyFont="1" applyFill="1" applyBorder="1"/>
    <xf numFmtId="0" fontId="15" fillId="2" borderId="10" xfId="0" applyFont="1" applyFill="1" applyBorder="1"/>
    <xf numFmtId="10" fontId="0" fillId="2" borderId="5" xfId="0" applyNumberFormat="1" applyFill="1" applyBorder="1"/>
    <xf numFmtId="0" fontId="7" fillId="2" borderId="10" xfId="0" applyFont="1" applyFill="1" applyBorder="1"/>
    <xf numFmtId="0" fontId="9" fillId="2" borderId="0" xfId="0" applyFont="1" applyFill="1"/>
    <xf numFmtId="0" fontId="9" fillId="2" borderId="1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9" fillId="2" borderId="6" xfId="0" applyFont="1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2" xfId="0" applyFill="1" applyBorder="1"/>
    <xf numFmtId="10" fontId="0" fillId="2" borderId="4" xfId="1" applyNumberFormat="1" applyFont="1" applyFill="1" applyBorder="1" applyAlignment="1">
      <alignment horizontal="right"/>
    </xf>
    <xf numFmtId="10" fontId="0" fillId="2" borderId="3" xfId="1" applyNumberFormat="1" applyFont="1" applyFill="1" applyBorder="1" applyAlignment="1">
      <alignment horizontal="right"/>
    </xf>
    <xf numFmtId="10" fontId="0" fillId="2" borderId="2" xfId="1" applyNumberFormat="1" applyFont="1" applyFill="1" applyBorder="1" applyAlignment="1">
      <alignment horizontal="right"/>
    </xf>
    <xf numFmtId="10" fontId="15" fillId="4" borderId="0" xfId="6" applyNumberFormat="1" applyFont="1" applyFill="1" applyBorder="1" applyAlignment="1">
      <alignment horizontal="right"/>
    </xf>
    <xf numFmtId="0" fontId="3" fillId="9" borderId="0" xfId="0" applyFont="1" applyFill="1"/>
    <xf numFmtId="0" fontId="15" fillId="4" borderId="15" xfId="5" applyFont="1" applyFill="1" applyBorder="1" applyAlignment="1">
      <alignment horizontal="right"/>
    </xf>
    <xf numFmtId="0" fontId="15" fillId="4" borderId="10" xfId="5" applyFont="1" applyFill="1" applyBorder="1" applyAlignment="1">
      <alignment horizontal="right"/>
    </xf>
    <xf numFmtId="0" fontId="15" fillId="4" borderId="9" xfId="5" applyFont="1" applyFill="1" applyBorder="1" applyAlignment="1">
      <alignment horizontal="right"/>
    </xf>
    <xf numFmtId="3" fontId="15" fillId="4" borderId="13" xfId="5" applyNumberFormat="1" applyFont="1" applyFill="1" applyBorder="1" applyAlignment="1">
      <alignment horizontal="right"/>
    </xf>
    <xf numFmtId="3" fontId="15" fillId="4" borderId="0" xfId="5" applyNumberFormat="1" applyFont="1" applyFill="1" applyAlignment="1">
      <alignment horizontal="right"/>
    </xf>
    <xf numFmtId="0" fontId="15" fillId="4" borderId="13" xfId="5" applyFont="1" applyFill="1" applyBorder="1" applyAlignment="1">
      <alignment horizontal="right"/>
    </xf>
    <xf numFmtId="0" fontId="15" fillId="4" borderId="0" xfId="5" applyFont="1" applyFill="1" applyAlignment="1">
      <alignment horizontal="right"/>
    </xf>
    <xf numFmtId="0" fontId="17" fillId="3" borderId="0" xfId="5" applyFont="1" applyFill="1"/>
    <xf numFmtId="9" fontId="17" fillId="3" borderId="13" xfId="6" applyFont="1" applyFill="1" applyBorder="1" applyAlignment="1">
      <alignment horizontal="right"/>
    </xf>
    <xf numFmtId="9" fontId="17" fillId="3" borderId="0" xfId="6" applyFont="1" applyFill="1" applyBorder="1" applyAlignment="1">
      <alignment horizontal="right"/>
    </xf>
    <xf numFmtId="9" fontId="15" fillId="3" borderId="0" xfId="6" applyFont="1" applyFill="1" applyBorder="1" applyAlignment="1">
      <alignment horizontal="right"/>
    </xf>
    <xf numFmtId="9" fontId="15" fillId="3" borderId="13" xfId="6" applyFont="1" applyFill="1" applyBorder="1" applyAlignment="1">
      <alignment horizontal="right"/>
    </xf>
    <xf numFmtId="9" fontId="15" fillId="3" borderId="1" xfId="6" applyFont="1" applyFill="1" applyBorder="1" applyAlignment="1">
      <alignment horizontal="right"/>
    </xf>
    <xf numFmtId="0" fontId="20" fillId="3" borderId="0" xfId="5" applyFont="1" applyFill="1" applyAlignment="1">
      <alignment horizontal="left"/>
    </xf>
    <xf numFmtId="0" fontId="15" fillId="2" borderId="7" xfId="5" applyFont="1" applyFill="1" applyBorder="1"/>
    <xf numFmtId="10" fontId="15" fillId="4" borderId="14" xfId="6" applyNumberFormat="1" applyFont="1" applyFill="1" applyBorder="1" applyAlignment="1">
      <alignment horizontal="right"/>
    </xf>
    <xf numFmtId="10" fontId="15" fillId="4" borderId="7" xfId="6" applyNumberFormat="1" applyFont="1" applyFill="1" applyBorder="1" applyAlignment="1">
      <alignment horizontal="right"/>
    </xf>
    <xf numFmtId="10" fontId="15" fillId="4" borderId="6" xfId="6" applyNumberFormat="1" applyFont="1" applyFill="1" applyBorder="1" applyAlignment="1">
      <alignment horizontal="right"/>
    </xf>
    <xf numFmtId="164" fontId="13" fillId="8" borderId="2" xfId="5" applyNumberFormat="1" applyFont="1" applyFill="1" applyBorder="1" applyAlignment="1">
      <alignment horizontal="right"/>
    </xf>
    <xf numFmtId="3" fontId="15" fillId="2" borderId="15" xfId="5" applyNumberFormat="1" applyFont="1" applyFill="1" applyBorder="1" applyAlignment="1">
      <alignment horizontal="right"/>
    </xf>
    <xf numFmtId="3" fontId="15" fillId="2" borderId="13" xfId="5" applyNumberFormat="1" applyFont="1" applyFill="1" applyBorder="1" applyAlignment="1">
      <alignment horizontal="right"/>
    </xf>
    <xf numFmtId="3" fontId="17" fillId="3" borderId="13" xfId="5" applyNumberFormat="1" applyFont="1" applyFill="1" applyBorder="1" applyAlignment="1">
      <alignment horizontal="right"/>
    </xf>
    <xf numFmtId="3" fontId="17" fillId="3" borderId="0" xfId="5" applyNumberFormat="1" applyFont="1" applyFill="1" applyAlignment="1">
      <alignment horizontal="right"/>
    </xf>
    <xf numFmtId="0" fontId="9" fillId="2" borderId="7" xfId="5" applyFont="1" applyFill="1" applyBorder="1"/>
    <xf numFmtId="3" fontId="15" fillId="2" borderId="7" xfId="5" applyNumberFormat="1" applyFont="1" applyFill="1" applyBorder="1" applyAlignment="1">
      <alignment horizontal="right"/>
    </xf>
  </cellXfs>
  <cellStyles count="9">
    <cellStyle name="Lien hypertexte" xfId="2" builtinId="8"/>
    <cellStyle name="Normal" xfId="0" builtinId="0"/>
    <cellStyle name="Normal 2" xfId="5" xr:uid="{D31D7A03-3920-47B9-87FF-512ED219977B}"/>
    <cellStyle name="Normal 2 4" xfId="8" xr:uid="{B8706586-293A-C54D-8F63-A85A7B18F797}"/>
    <cellStyle name="Normal 3" xfId="7" xr:uid="{2AF808C2-B403-47F2-9CA4-29D5AC8FC7E0}"/>
    <cellStyle name="Percent 2" xfId="6" xr:uid="{CD258C1C-BB58-4D17-B807-BD36FD6F8EA9}"/>
    <cellStyle name="Pourcentage" xfId="1" builtinId="5"/>
    <cellStyle name="Pourcentage 2" xfId="3" xr:uid="{E74AEBD8-E678-424B-8F59-9BDA913C4FE6}"/>
    <cellStyle name="Pourcentage 2 2" xfId="4" xr:uid="{C51BB74B-72BD-42E6-9D92-4869CC0F3C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91EAFB-F01E-7E44-895B-A6D712E5C3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44</xdr:row>
      <xdr:rowOff>35565</xdr:rowOff>
    </xdr:from>
    <xdr:to>
      <xdr:col>8</xdr:col>
      <xdr:colOff>659900</xdr:colOff>
      <xdr:row>46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9B06A501-4854-5047-A5D3-C0E26ED74EB8}"/>
            </a:ext>
          </a:extLst>
        </xdr:cNvPr>
        <xdr:cNvSpPr txBox="1">
          <a:spLocks noChangeArrowheads="1"/>
        </xdr:cNvSpPr>
      </xdr:nvSpPr>
      <xdr:spPr bwMode="auto">
        <a:xfrm>
          <a:off x="2336800" y="121259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r="http://schemas.openxmlformats.org/officeDocument/2006/relationships" xmlns:p="http://schemas.openxmlformats.org/presentationml/2006/main" xmlns="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ilippe%20Taverniers\Dropbox%20(ValBiom)\ValBiom%20equipe\Th&#233;matique\Biom&#233;thanisation\Dossiers\MP%20Prix%20intrants%20-%20MS%20PT\Prix_intran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imact-my.sharepoint.com/Users/Philippe%20Taverniers/Dropbox%20(ValBiom)/ValBiom%20equipe/Th&#233;matique/Biom&#233;thanisation/Dossiers/MP%20Prix%20intrants%20-%20MS%20PT/Prix_intrants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X:\PUB-O4040000\DEBD\4.DOMRE\42%20Production\425%20M&#233;thodologie\4251%20AVIS-PROPOSITIONS\M&#233;thodologie%20CPMA\Consultations%20valeurs%20de%20r&#233;f&#233;rence\2024\Documents%20transmis%20pour%20consultation\Nouvelles%20installations\240410-SPW-Proposition_Biomasse.xlsx" TargetMode="External"/><Relationship Id="rId2" Type="http://schemas.microsoft.com/office/2019/04/relationships/externalLinkLongPath" Target="240410-SPW-Proposition_Biomasse.xlsx?636A0E56" TargetMode="External"/><Relationship Id="rId1" Type="http://schemas.openxmlformats.org/officeDocument/2006/relationships/externalLinkPath" Target="file:///\\636A0E56\240410-SPW-Proposition_Biomas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>
        <row r="2">
          <cell r="B2">
            <v>0.55000000000000004</v>
          </cell>
        </row>
        <row r="3">
          <cell r="B3">
            <v>0.5</v>
          </cell>
        </row>
        <row r="4">
          <cell r="B4">
            <v>9.94</v>
          </cell>
        </row>
        <row r="5">
          <cell r="B5">
            <v>33.726496912509546</v>
          </cell>
        </row>
        <row r="9">
          <cell r="B9">
            <v>5.5</v>
          </cell>
        </row>
        <row r="10">
          <cell r="B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INTRODUCTION"/>
      <sheetName val="2. CALCUL TAUX OCTROI CV"/>
      <sheetName val="2. FIG-CPMA (G)"/>
      <sheetName val="OLD FIG CPMA (G)"/>
      <sheetName val="2. FIG-TAUX CV (G)"/>
      <sheetName val="OLD FIG TAUX CV (G)"/>
      <sheetName val="2. FIG-CPMA (C)"/>
      <sheetName val="OLD FIG CPMA (C)"/>
      <sheetName val="2. FIG-TAUX CV (C)"/>
      <sheetName val="OLD FIG TAUX CV (C)"/>
      <sheetName val="2. FIG-TAUX CV (2)"/>
      <sheetName val="3. CALCUL CPMA"/>
      <sheetName val="4. VALEURS DE REFERENCE"/>
      <sheetName val="4. SUR DOSSIER (CPMA&gt;10%)"/>
      <sheetName val="4. SUR DOSSIER"/>
      <sheetName val="5. SOURCES "/>
      <sheetName val="6. PRIX DE MARCHE"/>
      <sheetName val="7. PRIX INTRANTS BIOMASSE"/>
      <sheetName val="8. CO2-REF INTRANT BIOMASSE"/>
      <sheetName val="9. COGEN-HR - REGLEMENT EU 2015"/>
      <sheetName val="10. CODE DE COMPTAGE RW 2007"/>
    </sheetNames>
    <sheetDataSet>
      <sheetData sheetId="0"/>
      <sheetData sheetId="1">
        <row r="85">
          <cell r="I85">
            <v>217.83716012262244</v>
          </cell>
          <cell r="J85">
            <v>186.53276025632067</v>
          </cell>
          <cell r="K85">
            <v>250</v>
          </cell>
          <cell r="L85">
            <v>-78.322469960307799</v>
          </cell>
        </row>
        <row r="86">
          <cell r="I86">
            <v>217.83716012262241</v>
          </cell>
          <cell r="J86">
            <v>186.5327602563207</v>
          </cell>
          <cell r="K86">
            <v>181.5</v>
          </cell>
          <cell r="L86">
            <v>-71.8534009367078</v>
          </cell>
        </row>
        <row r="87">
          <cell r="I87">
            <v>149.308999201246</v>
          </cell>
          <cell r="J87">
            <v>110.10614320685596</v>
          </cell>
          <cell r="K87">
            <v>161.33333333333334</v>
          </cell>
          <cell r="L87">
            <v>-83.908018745389029</v>
          </cell>
        </row>
        <row r="88">
          <cell r="I88">
            <v>143.87269338146339</v>
          </cell>
          <cell r="J88">
            <v>99.244994238939867</v>
          </cell>
          <cell r="K88">
            <v>145.19999999999996</v>
          </cell>
          <cell r="L88">
            <v>-75.506403981836499</v>
          </cell>
        </row>
        <row r="89">
          <cell r="I89">
            <v>89.901050209336219</v>
          </cell>
          <cell r="J89">
            <v>115.47266111105567</v>
          </cell>
          <cell r="K89">
            <v>178.57142857142853</v>
          </cell>
          <cell r="L89">
            <v>-72.772536709044601</v>
          </cell>
        </row>
        <row r="90">
          <cell r="I90">
            <v>114.10517911184982</v>
          </cell>
          <cell r="J90">
            <v>146.5614544871091</v>
          </cell>
          <cell r="K90">
            <v>60.863636363636353</v>
          </cell>
          <cell r="L90">
            <v>-21.632084008093237</v>
          </cell>
        </row>
        <row r="91">
          <cell r="I91">
            <v>89.901050209336219</v>
          </cell>
          <cell r="J91">
            <v>115.47266111105567</v>
          </cell>
          <cell r="K91">
            <v>119.03999999999999</v>
          </cell>
          <cell r="L91">
            <v>-47.679056773036002</v>
          </cell>
        </row>
        <row r="92">
          <cell r="I92">
            <v>93.469021692304239</v>
          </cell>
          <cell r="J92">
            <v>99.928264423028949</v>
          </cell>
          <cell r="K92">
            <v>178.5714285714285</v>
          </cell>
          <cell r="L92">
            <v>-72.772536709044616</v>
          </cell>
        </row>
        <row r="93">
          <cell r="I93">
            <v>119.63449781792045</v>
          </cell>
          <cell r="J93">
            <v>124.91033052878616</v>
          </cell>
          <cell r="K93">
            <v>60.86363636363636</v>
          </cell>
          <cell r="L93">
            <v>-21.632084008093234</v>
          </cell>
        </row>
        <row r="94">
          <cell r="I94">
            <v>93.469021692304239</v>
          </cell>
          <cell r="J94">
            <v>99.928264423028949</v>
          </cell>
          <cell r="K94">
            <v>119.04000000000002</v>
          </cell>
          <cell r="L94">
            <v>-47.67905677303601</v>
          </cell>
        </row>
        <row r="95">
          <cell r="I95">
            <v>70.28343935920671</v>
          </cell>
          <cell r="J95">
            <v>72.447991706695973</v>
          </cell>
          <cell r="K95">
            <v>178.5714285714285</v>
          </cell>
          <cell r="L95">
            <v>-72.772536709044616</v>
          </cell>
        </row>
        <row r="96">
          <cell r="I96">
            <v>87.727090109617521</v>
          </cell>
          <cell r="J96">
            <v>89.102702443867472</v>
          </cell>
          <cell r="K96">
            <v>60.86363636363636</v>
          </cell>
          <cell r="L96">
            <v>-21.632084008093234</v>
          </cell>
        </row>
        <row r="97">
          <cell r="I97">
            <v>70.28343935920671</v>
          </cell>
          <cell r="J97">
            <v>72.447991706695973</v>
          </cell>
          <cell r="K97">
            <v>119.04000000000002</v>
          </cell>
          <cell r="L97">
            <v>-47.67905677303601</v>
          </cell>
        </row>
      </sheetData>
      <sheetData sheetId="3"/>
      <sheetData sheetId="5"/>
      <sheetData sheetId="7"/>
      <sheetData sheetId="9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EBC8-F7FD-BF45-BC83-F4EEBCD56259}">
  <sheetPr>
    <tabColor theme="0" tint="-0.499984740745262"/>
    <pageSetUpPr fitToPage="1"/>
  </sheetPr>
  <dimension ref="A4:K41"/>
  <sheetViews>
    <sheetView tabSelected="1" zoomScaleNormal="100" zoomScaleSheetLayoutView="90" workbookViewId="0">
      <selection activeCell="C29" sqref="C29:K34"/>
    </sheetView>
  </sheetViews>
  <sheetFormatPr baseColWidth="10" defaultColWidth="8.796875" defaultRowHeight="15.6"/>
  <cols>
    <col min="1" max="1" width="8.796875" style="1"/>
    <col min="2" max="2" width="15.69921875" style="1" customWidth="1"/>
    <col min="3" max="16384" width="8.796875" style="1"/>
  </cols>
  <sheetData>
    <row r="4" spans="1:11">
      <c r="E4" s="223" t="s">
        <v>83</v>
      </c>
      <c r="F4" s="223"/>
      <c r="G4" s="223"/>
      <c r="H4" s="223"/>
      <c r="I4" s="223"/>
      <c r="J4" s="223"/>
      <c r="K4" s="223"/>
    </row>
    <row r="5" spans="1:11">
      <c r="E5" s="223"/>
      <c r="F5" s="223"/>
      <c r="G5" s="223"/>
      <c r="H5" s="223"/>
      <c r="I5" s="223"/>
      <c r="J5" s="223"/>
      <c r="K5" s="223"/>
    </row>
    <row r="6" spans="1:11">
      <c r="E6" s="223"/>
      <c r="F6" s="223"/>
      <c r="G6" s="223"/>
      <c r="H6" s="223"/>
      <c r="I6" s="223"/>
      <c r="J6" s="223"/>
      <c r="K6" s="223"/>
    </row>
    <row r="7" spans="1:11">
      <c r="E7" s="223"/>
      <c r="F7" s="223"/>
      <c r="G7" s="223"/>
      <c r="H7" s="223"/>
      <c r="I7" s="223"/>
      <c r="J7" s="223"/>
      <c r="K7" s="223"/>
    </row>
    <row r="8" spans="1:11">
      <c r="E8" s="223"/>
      <c r="F8" s="223"/>
      <c r="G8" s="223"/>
      <c r="H8" s="223"/>
      <c r="I8" s="223"/>
      <c r="J8" s="223"/>
      <c r="K8" s="223"/>
    </row>
    <row r="9" spans="1:11">
      <c r="E9" s="223"/>
      <c r="F9" s="223"/>
      <c r="G9" s="223"/>
      <c r="H9" s="223"/>
      <c r="I9" s="223"/>
      <c r="J9" s="223"/>
      <c r="K9" s="223"/>
    </row>
    <row r="10" spans="1:11">
      <c r="F10" s="4"/>
    </row>
    <row r="11" spans="1:11">
      <c r="C11" s="110"/>
      <c r="D11" s="110"/>
      <c r="E11" s="110"/>
      <c r="F11" s="110"/>
      <c r="G11" s="110"/>
      <c r="H11" s="110"/>
      <c r="I11" s="110"/>
      <c r="J11" s="110"/>
      <c r="K11" s="110"/>
    </row>
    <row r="12" spans="1:11" ht="15.6" customHeight="1">
      <c r="A12" s="111" t="s">
        <v>0</v>
      </c>
      <c r="C12" s="221" t="s">
        <v>204</v>
      </c>
      <c r="D12" s="221"/>
      <c r="E12" s="221"/>
      <c r="F12" s="221"/>
      <c r="G12" s="221"/>
      <c r="H12" s="221"/>
      <c r="I12" s="221"/>
      <c r="J12" s="221"/>
      <c r="K12" s="221"/>
    </row>
    <row r="13" spans="1:11">
      <c r="A13" s="110"/>
      <c r="C13" s="110"/>
      <c r="D13" s="110"/>
      <c r="E13" s="110"/>
      <c r="F13" s="110"/>
      <c r="G13" s="110"/>
      <c r="H13" s="110"/>
      <c r="I13" s="110"/>
      <c r="J13" s="110"/>
      <c r="K13" s="110"/>
    </row>
    <row r="14" spans="1:11" ht="25.5" customHeight="1">
      <c r="A14" s="111" t="s">
        <v>1</v>
      </c>
      <c r="C14" s="221" t="s">
        <v>205</v>
      </c>
      <c r="D14" s="221"/>
      <c r="E14" s="221"/>
      <c r="F14" s="221"/>
      <c r="G14" s="221"/>
      <c r="H14" s="221"/>
      <c r="I14" s="221"/>
      <c r="J14" s="221"/>
      <c r="K14" s="221"/>
    </row>
    <row r="15" spans="1:11" ht="38.549999999999997" customHeight="1">
      <c r="A15" s="111"/>
      <c r="C15" s="221"/>
      <c r="D15" s="221"/>
      <c r="E15" s="221"/>
      <c r="F15" s="221"/>
      <c r="G15" s="221"/>
      <c r="H15" s="221"/>
      <c r="I15" s="221"/>
      <c r="J15" s="221"/>
      <c r="K15" s="221"/>
    </row>
    <row r="16" spans="1:11" ht="58.95" customHeight="1">
      <c r="A16" s="111"/>
      <c r="C16" s="221" t="s">
        <v>163</v>
      </c>
      <c r="D16" s="221"/>
      <c r="E16" s="221"/>
      <c r="F16" s="221"/>
      <c r="G16" s="221"/>
      <c r="H16" s="221"/>
      <c r="I16" s="221"/>
      <c r="J16" s="221"/>
      <c r="K16" s="221"/>
    </row>
    <row r="17" spans="1:11" ht="70.95" customHeight="1">
      <c r="A17" s="112" t="s">
        <v>164</v>
      </c>
      <c r="C17" s="224" t="s">
        <v>206</v>
      </c>
      <c r="D17" s="224"/>
      <c r="E17" s="224"/>
      <c r="F17" s="224"/>
      <c r="G17" s="224"/>
      <c r="H17" s="224"/>
      <c r="I17" s="224"/>
      <c r="J17" s="224"/>
      <c r="K17" s="224"/>
    </row>
    <row r="18" spans="1:11" ht="73.05" customHeight="1">
      <c r="A18" s="111" t="s">
        <v>165</v>
      </c>
      <c r="C18" s="221" t="s">
        <v>166</v>
      </c>
      <c r="D18" s="221"/>
      <c r="E18" s="221"/>
      <c r="F18" s="221"/>
      <c r="G18" s="221"/>
      <c r="H18" s="221"/>
      <c r="I18" s="221"/>
      <c r="J18" s="221"/>
      <c r="K18" s="221"/>
    </row>
    <row r="19" spans="1:11">
      <c r="A19" s="110"/>
      <c r="C19" s="110"/>
      <c r="D19" s="110"/>
      <c r="E19" s="110"/>
      <c r="F19" s="110"/>
      <c r="G19" s="110"/>
      <c r="H19" s="110"/>
      <c r="I19" s="110"/>
      <c r="J19" s="110"/>
      <c r="K19" s="110"/>
    </row>
    <row r="20" spans="1:11">
      <c r="A20" s="111" t="s">
        <v>2</v>
      </c>
      <c r="C20" s="110" t="s">
        <v>167</v>
      </c>
      <c r="D20" s="110"/>
      <c r="E20" s="110"/>
      <c r="F20" s="110"/>
      <c r="G20" s="110"/>
      <c r="H20" s="110"/>
      <c r="I20" s="110"/>
      <c r="J20" s="110"/>
      <c r="K20" s="110"/>
    </row>
    <row r="21" spans="1:11">
      <c r="A21" s="110"/>
      <c r="C21" s="221" t="s">
        <v>162</v>
      </c>
      <c r="D21" s="221"/>
      <c r="E21" s="221"/>
      <c r="F21" s="221"/>
      <c r="G21" s="221"/>
      <c r="H21" s="221"/>
      <c r="I21" s="221"/>
      <c r="J21" s="221"/>
      <c r="K21" s="221"/>
    </row>
    <row r="22" spans="1:11">
      <c r="A22" s="110"/>
      <c r="C22" s="221"/>
      <c r="D22" s="221"/>
      <c r="E22" s="221"/>
      <c r="F22" s="221"/>
      <c r="G22" s="221"/>
      <c r="H22" s="221"/>
      <c r="I22" s="221"/>
      <c r="J22" s="221"/>
      <c r="K22" s="221"/>
    </row>
    <row r="23" spans="1:11">
      <c r="A23" s="110"/>
      <c r="C23" s="221" t="s">
        <v>101</v>
      </c>
      <c r="D23" s="221"/>
      <c r="E23" s="221"/>
      <c r="F23" s="221"/>
      <c r="G23" s="221"/>
      <c r="H23" s="221"/>
      <c r="I23" s="221"/>
      <c r="J23" s="221"/>
      <c r="K23" s="221"/>
    </row>
    <row r="24" spans="1:11">
      <c r="A24" s="110"/>
      <c r="C24" s="221"/>
      <c r="D24" s="221"/>
      <c r="E24" s="221"/>
      <c r="F24" s="221"/>
      <c r="G24" s="221"/>
      <c r="H24" s="221"/>
      <c r="I24" s="221"/>
      <c r="J24" s="221"/>
      <c r="K24" s="221"/>
    </row>
    <row r="25" spans="1:11">
      <c r="A25" s="110"/>
      <c r="C25" s="221"/>
      <c r="D25" s="221"/>
      <c r="E25" s="221"/>
      <c r="F25" s="221"/>
      <c r="G25" s="221"/>
      <c r="H25" s="221"/>
      <c r="I25" s="221"/>
      <c r="J25" s="221"/>
      <c r="K25" s="221"/>
    </row>
    <row r="26" spans="1:11" ht="97.05" customHeight="1">
      <c r="A26" s="110"/>
      <c r="C26" s="221" t="s">
        <v>208</v>
      </c>
      <c r="D26" s="221"/>
      <c r="E26" s="221"/>
      <c r="F26" s="221"/>
      <c r="G26" s="221"/>
      <c r="H26" s="221"/>
      <c r="I26" s="221"/>
      <c r="J26" s="221"/>
      <c r="K26" s="221"/>
    </row>
    <row r="27" spans="1:11" ht="34.049999999999997" customHeight="1">
      <c r="C27" s="221" t="s">
        <v>168</v>
      </c>
      <c r="D27" s="221"/>
      <c r="E27" s="221"/>
      <c r="F27" s="221"/>
      <c r="G27" s="221"/>
      <c r="H27" s="221"/>
      <c r="I27" s="221"/>
      <c r="J27" s="221"/>
      <c r="K27" s="221"/>
    </row>
    <row r="28" spans="1:11"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1" ht="16.05" customHeight="1">
      <c r="A29" s="3" t="s">
        <v>3</v>
      </c>
      <c r="C29" s="222" t="s">
        <v>6</v>
      </c>
      <c r="D29" s="222"/>
      <c r="E29" s="222"/>
      <c r="F29" s="222"/>
      <c r="G29" s="222"/>
      <c r="H29" s="222"/>
      <c r="I29" s="222"/>
      <c r="J29" s="222"/>
      <c r="K29" s="222"/>
    </row>
    <row r="30" spans="1:11">
      <c r="C30" s="222"/>
      <c r="D30" s="222"/>
      <c r="E30" s="222"/>
      <c r="F30" s="222"/>
      <c r="G30" s="222"/>
      <c r="H30" s="222"/>
      <c r="I30" s="222"/>
      <c r="J30" s="222"/>
      <c r="K30" s="222"/>
    </row>
    <row r="31" spans="1:11">
      <c r="C31" s="222"/>
      <c r="D31" s="222"/>
      <c r="E31" s="222"/>
      <c r="F31" s="222"/>
      <c r="G31" s="222"/>
      <c r="H31" s="222"/>
      <c r="I31" s="222"/>
      <c r="J31" s="222"/>
      <c r="K31" s="222"/>
    </row>
    <row r="32" spans="1:11" ht="10.95" customHeight="1">
      <c r="C32" s="222"/>
      <c r="D32" s="222"/>
      <c r="E32" s="222"/>
      <c r="F32" s="222"/>
      <c r="G32" s="222"/>
      <c r="H32" s="222"/>
      <c r="I32" s="222"/>
      <c r="J32" s="222"/>
      <c r="K32" s="222"/>
    </row>
    <row r="33" spans="1:11" hidden="1">
      <c r="C33" s="222"/>
      <c r="D33" s="222"/>
      <c r="E33" s="222"/>
      <c r="F33" s="222"/>
      <c r="G33" s="222"/>
      <c r="H33" s="222"/>
      <c r="I33" s="222"/>
      <c r="J33" s="222"/>
      <c r="K33" s="222"/>
    </row>
    <row r="34" spans="1:11" hidden="1">
      <c r="C34" s="222"/>
      <c r="D34" s="222"/>
      <c r="E34" s="222"/>
      <c r="F34" s="222"/>
      <c r="G34" s="222"/>
      <c r="H34" s="222"/>
      <c r="I34" s="222"/>
      <c r="J34" s="222"/>
      <c r="K34" s="222"/>
    </row>
    <row r="35" spans="1:11">
      <c r="C35" s="5"/>
      <c r="D35" s="5"/>
      <c r="E35" s="5"/>
      <c r="F35" s="5"/>
      <c r="G35" s="5"/>
      <c r="H35" s="5"/>
      <c r="I35" s="5"/>
      <c r="J35" s="5"/>
      <c r="K35" s="5"/>
    </row>
    <row r="36" spans="1:11">
      <c r="A36" s="3" t="s">
        <v>4</v>
      </c>
      <c r="C36" s="1" t="s">
        <v>207</v>
      </c>
    </row>
    <row r="38" spans="1:11">
      <c r="A38" s="3" t="s">
        <v>5</v>
      </c>
      <c r="C38" s="9" t="s">
        <v>169</v>
      </c>
      <c r="F38" s="7"/>
    </row>
    <row r="39" spans="1:11">
      <c r="A39" s="3"/>
      <c r="C39" s="6"/>
      <c r="F39" s="7"/>
    </row>
    <row r="40" spans="1:11">
      <c r="C40" s="5"/>
      <c r="D40" s="5"/>
      <c r="E40" s="5"/>
      <c r="F40" s="5"/>
      <c r="G40" s="5"/>
      <c r="H40" s="5"/>
      <c r="I40" s="5"/>
      <c r="J40" s="5"/>
      <c r="K40" s="5"/>
    </row>
    <row r="41" spans="1:11">
      <c r="A41" s="3"/>
      <c r="C41" s="6"/>
      <c r="D41" s="5"/>
      <c r="E41" s="5"/>
      <c r="F41" s="5"/>
      <c r="G41" s="5"/>
      <c r="H41" s="5"/>
      <c r="I41" s="5"/>
      <c r="J41" s="5"/>
      <c r="K41" s="5"/>
    </row>
  </sheetData>
  <mergeCells count="11">
    <mergeCell ref="C18:K18"/>
    <mergeCell ref="E4:K9"/>
    <mergeCell ref="C12:K12"/>
    <mergeCell ref="C14:K15"/>
    <mergeCell ref="C16:K16"/>
    <mergeCell ref="C17:K17"/>
    <mergeCell ref="C21:K22"/>
    <mergeCell ref="C23:K25"/>
    <mergeCell ref="C26:K26"/>
    <mergeCell ref="C27:K27"/>
    <mergeCell ref="C29:K34"/>
  </mergeCells>
  <hyperlinks>
    <hyperlink ref="C38" r:id="rId1" display="mailto:consultations.certificatsverts@spw.wallonie.be" xr:uid="{A97AFC73-5F87-CD42-A06D-079D5AC81ECF}"/>
  </hyperlinks>
  <pageMargins left="0.7" right="0.7" top="0.75" bottom="0.75" header="0.3" footer="0.3"/>
  <pageSetup paperSize="9" scale="7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C3A4-EE12-4A46-84BF-CF1760EC9B06}">
  <sheetPr>
    <tabColor theme="0" tint="-0.499984740745262"/>
    <pageSetUpPr fitToPage="1"/>
  </sheetPr>
  <dimension ref="A1:U61"/>
  <sheetViews>
    <sheetView zoomScale="80" zoomScaleNormal="80" workbookViewId="0">
      <selection activeCell="A2" sqref="A2"/>
    </sheetView>
  </sheetViews>
  <sheetFormatPr baseColWidth="10" defaultColWidth="10.796875" defaultRowHeight="15.6" outlineLevelRow="1"/>
  <cols>
    <col min="1" max="1" width="66" style="1" customWidth="1"/>
    <col min="2" max="2" width="19.5" style="1" customWidth="1"/>
    <col min="3" max="3" width="20.19921875" style="1" customWidth="1"/>
    <col min="4" max="4" width="15.19921875" style="1" customWidth="1"/>
    <col min="5" max="5" width="17.296875" style="1" customWidth="1"/>
    <col min="6" max="6" width="16.5" style="1" customWidth="1"/>
    <col min="7" max="7" width="17.19921875" style="1" customWidth="1"/>
    <col min="8" max="11" width="14.796875" style="2" customWidth="1"/>
    <col min="12" max="12" width="14.296875" style="1" customWidth="1"/>
    <col min="13" max="13" width="14.796875" style="2" customWidth="1"/>
    <col min="14" max="14" width="14.296875" style="1" customWidth="1"/>
    <col min="15" max="15" width="15.5" style="1" customWidth="1"/>
    <col min="16" max="16" width="14.796875" style="1" customWidth="1"/>
    <col min="17" max="16384" width="10.796875" style="1"/>
  </cols>
  <sheetData>
    <row r="1" spans="1:21">
      <c r="A1" s="50" t="s">
        <v>217</v>
      </c>
    </row>
    <row r="2" spans="1:21">
      <c r="A2" s="3"/>
    </row>
    <row r="3" spans="1:21">
      <c r="A3" s="51" t="s">
        <v>160</v>
      </c>
      <c r="B3" s="52" t="s">
        <v>159</v>
      </c>
      <c r="C3" s="53" t="s">
        <v>158</v>
      </c>
      <c r="D3" s="54">
        <v>1</v>
      </c>
      <c r="E3" s="55">
        <f t="shared" ref="E3:P3" si="0">D3+1</f>
        <v>2</v>
      </c>
      <c r="F3" s="55">
        <f t="shared" si="0"/>
        <v>3</v>
      </c>
      <c r="G3" s="56">
        <f t="shared" si="0"/>
        <v>4</v>
      </c>
      <c r="H3" s="54">
        <f t="shared" si="0"/>
        <v>5</v>
      </c>
      <c r="I3" s="55">
        <f t="shared" si="0"/>
        <v>6</v>
      </c>
      <c r="J3" s="56">
        <f t="shared" si="0"/>
        <v>7</v>
      </c>
      <c r="K3" s="54">
        <f t="shared" si="0"/>
        <v>8</v>
      </c>
      <c r="L3" s="55">
        <f t="shared" si="0"/>
        <v>9</v>
      </c>
      <c r="M3" s="56">
        <f t="shared" si="0"/>
        <v>10</v>
      </c>
      <c r="N3" s="55">
        <f t="shared" si="0"/>
        <v>11</v>
      </c>
      <c r="O3" s="55">
        <f t="shared" si="0"/>
        <v>12</v>
      </c>
      <c r="P3" s="56">
        <f t="shared" si="0"/>
        <v>13</v>
      </c>
      <c r="Q3" s="10"/>
      <c r="S3" s="49"/>
    </row>
    <row r="4" spans="1:21">
      <c r="A4" s="15" t="s">
        <v>157</v>
      </c>
      <c r="B4" s="1" t="s">
        <v>7</v>
      </c>
      <c r="C4" s="11" t="s">
        <v>7</v>
      </c>
      <c r="D4" s="28" t="s">
        <v>156</v>
      </c>
      <c r="E4" s="29" t="s">
        <v>156</v>
      </c>
      <c r="F4" s="29" t="s">
        <v>156</v>
      </c>
      <c r="G4" s="27" t="s">
        <v>156</v>
      </c>
      <c r="H4" s="28" t="s">
        <v>155</v>
      </c>
      <c r="I4" s="29" t="s">
        <v>155</v>
      </c>
      <c r="J4" s="27" t="s">
        <v>155</v>
      </c>
      <c r="K4" s="28" t="s">
        <v>155</v>
      </c>
      <c r="L4" s="29" t="s">
        <v>155</v>
      </c>
      <c r="M4" s="27" t="s">
        <v>155</v>
      </c>
      <c r="N4" s="29" t="s">
        <v>155</v>
      </c>
      <c r="O4" s="29" t="s">
        <v>155</v>
      </c>
      <c r="P4" s="27" t="s">
        <v>155</v>
      </c>
      <c r="Q4" s="10"/>
    </row>
    <row r="5" spans="1:21">
      <c r="A5" s="15" t="s">
        <v>154</v>
      </c>
      <c r="B5" s="1" t="s">
        <v>153</v>
      </c>
      <c r="C5" s="11" t="s">
        <v>8</v>
      </c>
      <c r="D5" s="28" t="s">
        <v>84</v>
      </c>
      <c r="E5" s="29" t="s">
        <v>152</v>
      </c>
      <c r="F5" s="29" t="s">
        <v>85</v>
      </c>
      <c r="G5" s="27" t="s">
        <v>86</v>
      </c>
      <c r="H5" s="28" t="s">
        <v>87</v>
      </c>
      <c r="I5" s="29" t="s">
        <v>87</v>
      </c>
      <c r="J5" s="27" t="s">
        <v>87</v>
      </c>
      <c r="K5" s="28" t="s">
        <v>88</v>
      </c>
      <c r="L5" s="29" t="s">
        <v>88</v>
      </c>
      <c r="M5" s="27" t="s">
        <v>88</v>
      </c>
      <c r="N5" s="29" t="s">
        <v>9</v>
      </c>
      <c r="O5" s="29" t="s">
        <v>9</v>
      </c>
      <c r="P5" s="27" t="s">
        <v>9</v>
      </c>
      <c r="Q5" s="10"/>
    </row>
    <row r="6" spans="1:21">
      <c r="A6" s="15" t="s">
        <v>189</v>
      </c>
      <c r="B6" s="1" t="s">
        <v>7</v>
      </c>
      <c r="C6" s="11" t="s">
        <v>7</v>
      </c>
      <c r="D6" s="28" t="s">
        <v>92</v>
      </c>
      <c r="E6" s="29" t="s">
        <v>82</v>
      </c>
      <c r="F6" s="29" t="s">
        <v>82</v>
      </c>
      <c r="G6" s="27" t="s">
        <v>82</v>
      </c>
      <c r="H6" s="28" t="s">
        <v>92</v>
      </c>
      <c r="I6" s="29" t="s">
        <v>93</v>
      </c>
      <c r="J6" s="27" t="s">
        <v>81</v>
      </c>
      <c r="K6" s="28" t="s">
        <v>92</v>
      </c>
      <c r="L6" s="29" t="s">
        <v>93</v>
      </c>
      <c r="M6" s="27" t="s">
        <v>81</v>
      </c>
      <c r="N6" s="29" t="s">
        <v>92</v>
      </c>
      <c r="O6" s="29" t="s">
        <v>93</v>
      </c>
      <c r="P6" s="27" t="s">
        <v>81</v>
      </c>
      <c r="Q6" s="10"/>
    </row>
    <row r="7" spans="1:21">
      <c r="A7" s="15" t="s">
        <v>89</v>
      </c>
      <c r="B7" s="1" t="s">
        <v>7</v>
      </c>
      <c r="C7" s="11" t="s">
        <v>7</v>
      </c>
      <c r="D7" s="28" t="s">
        <v>90</v>
      </c>
      <c r="E7" s="29" t="s">
        <v>90</v>
      </c>
      <c r="F7" s="29" t="s">
        <v>90</v>
      </c>
      <c r="G7" s="27" t="s">
        <v>90</v>
      </c>
      <c r="H7" s="28" t="s">
        <v>90</v>
      </c>
      <c r="I7" s="29" t="s">
        <v>91</v>
      </c>
      <c r="J7" s="27" t="s">
        <v>91</v>
      </c>
      <c r="K7" s="28" t="s">
        <v>90</v>
      </c>
      <c r="L7" s="29" t="s">
        <v>91</v>
      </c>
      <c r="M7" s="27" t="s">
        <v>91</v>
      </c>
      <c r="N7" s="29" t="s">
        <v>90</v>
      </c>
      <c r="O7" s="29" t="s">
        <v>91</v>
      </c>
      <c r="P7" s="27" t="s">
        <v>91</v>
      </c>
      <c r="Q7" s="10"/>
    </row>
    <row r="8" spans="1:21" s="4" customFormat="1">
      <c r="A8" s="19" t="s">
        <v>151</v>
      </c>
      <c r="B8" s="32" t="s">
        <v>7</v>
      </c>
      <c r="C8" s="31" t="s">
        <v>7</v>
      </c>
      <c r="D8" s="97" t="s">
        <v>150</v>
      </c>
      <c r="E8" s="98" t="s">
        <v>150</v>
      </c>
      <c r="F8" s="98" t="s">
        <v>149</v>
      </c>
      <c r="G8" s="99" t="s">
        <v>149</v>
      </c>
      <c r="H8" s="97" t="s">
        <v>149</v>
      </c>
      <c r="I8" s="98" t="s">
        <v>149</v>
      </c>
      <c r="J8" s="99" t="s">
        <v>149</v>
      </c>
      <c r="K8" s="97" t="s">
        <v>148</v>
      </c>
      <c r="L8" s="98" t="s">
        <v>148</v>
      </c>
      <c r="M8" s="99" t="s">
        <v>148</v>
      </c>
      <c r="N8" s="98" t="s">
        <v>148</v>
      </c>
      <c r="O8" s="98" t="s">
        <v>148</v>
      </c>
      <c r="P8" s="99" t="s">
        <v>148</v>
      </c>
      <c r="Q8" s="10"/>
    </row>
    <row r="9" spans="1:21">
      <c r="A9" s="15"/>
      <c r="C9" s="11"/>
      <c r="D9" s="14"/>
      <c r="E9" s="13"/>
      <c r="F9" s="13"/>
      <c r="G9" s="11"/>
      <c r="H9" s="28"/>
      <c r="I9" s="29"/>
      <c r="J9" s="27"/>
      <c r="K9" s="28"/>
      <c r="L9" s="13"/>
      <c r="M9" s="27"/>
      <c r="N9" s="13"/>
      <c r="O9" s="13"/>
      <c r="P9" s="11"/>
      <c r="Q9" s="10"/>
    </row>
    <row r="10" spans="1:21">
      <c r="A10" s="51" t="s">
        <v>10</v>
      </c>
      <c r="B10" s="57"/>
      <c r="C10" s="58"/>
      <c r="D10" s="59"/>
      <c r="E10" s="60"/>
      <c r="F10" s="60"/>
      <c r="G10" s="58"/>
      <c r="H10" s="61"/>
      <c r="I10" s="62"/>
      <c r="J10" s="63"/>
      <c r="K10" s="61"/>
      <c r="L10" s="60"/>
      <c r="M10" s="63"/>
      <c r="N10" s="60"/>
      <c r="O10" s="60"/>
      <c r="P10" s="58"/>
      <c r="Q10" s="10"/>
    </row>
    <row r="11" spans="1:21">
      <c r="A11" s="15" t="s">
        <v>147</v>
      </c>
      <c r="B11" s="1" t="s">
        <v>11</v>
      </c>
      <c r="C11" s="11" t="s">
        <v>8</v>
      </c>
      <c r="D11" s="38">
        <v>50</v>
      </c>
      <c r="E11" s="34">
        <v>150</v>
      </c>
      <c r="F11" s="34">
        <v>350</v>
      </c>
      <c r="G11" s="33">
        <v>750</v>
      </c>
      <c r="H11" s="36">
        <v>500</v>
      </c>
      <c r="I11" s="37">
        <v>500</v>
      </c>
      <c r="J11" s="35">
        <v>500</v>
      </c>
      <c r="K11" s="36">
        <v>2000</v>
      </c>
      <c r="L11" s="34">
        <v>2000</v>
      </c>
      <c r="M11" s="35">
        <v>2000</v>
      </c>
      <c r="N11" s="34">
        <v>4000</v>
      </c>
      <c r="O11" s="34">
        <v>4000</v>
      </c>
      <c r="P11" s="33">
        <v>4000</v>
      </c>
      <c r="Q11" s="10"/>
    </row>
    <row r="12" spans="1:21">
      <c r="A12" s="15" t="s">
        <v>12</v>
      </c>
      <c r="B12" s="1" t="s">
        <v>13</v>
      </c>
      <c r="C12" s="11" t="s">
        <v>14</v>
      </c>
      <c r="D12" s="38">
        <v>5000</v>
      </c>
      <c r="E12" s="34">
        <v>5000</v>
      </c>
      <c r="F12" s="34">
        <v>6000</v>
      </c>
      <c r="G12" s="33">
        <v>6500</v>
      </c>
      <c r="H12" s="36">
        <v>7500</v>
      </c>
      <c r="I12" s="37">
        <v>7500</v>
      </c>
      <c r="J12" s="35">
        <v>7500</v>
      </c>
      <c r="K12" s="36">
        <v>8000</v>
      </c>
      <c r="L12" s="37">
        <v>8000</v>
      </c>
      <c r="M12" s="35">
        <v>8000</v>
      </c>
      <c r="N12" s="34">
        <v>8000</v>
      </c>
      <c r="O12" s="34">
        <v>8000</v>
      </c>
      <c r="P12" s="33">
        <v>8000</v>
      </c>
      <c r="Q12" s="10"/>
    </row>
    <row r="13" spans="1:21">
      <c r="A13" s="15" t="s">
        <v>15</v>
      </c>
      <c r="B13" s="1" t="s">
        <v>16</v>
      </c>
      <c r="C13" s="11" t="s">
        <v>17</v>
      </c>
      <c r="D13" s="38">
        <v>3</v>
      </c>
      <c r="E13" s="34">
        <v>3</v>
      </c>
      <c r="F13" s="34">
        <v>3</v>
      </c>
      <c r="G13" s="33">
        <v>3</v>
      </c>
      <c r="H13" s="36">
        <v>3</v>
      </c>
      <c r="I13" s="37">
        <v>3</v>
      </c>
      <c r="J13" s="35">
        <v>3</v>
      </c>
      <c r="K13" s="36">
        <v>3</v>
      </c>
      <c r="L13" s="37">
        <v>3</v>
      </c>
      <c r="M13" s="35">
        <v>3</v>
      </c>
      <c r="N13" s="34">
        <v>3</v>
      </c>
      <c r="O13" s="34">
        <v>3</v>
      </c>
      <c r="P13" s="33">
        <v>3</v>
      </c>
      <c r="Q13" s="10"/>
    </row>
    <row r="14" spans="1:21">
      <c r="A14" s="12" t="s">
        <v>18</v>
      </c>
      <c r="B14" s="1" t="s">
        <v>19</v>
      </c>
      <c r="C14" s="11" t="s">
        <v>20</v>
      </c>
      <c r="D14" s="47">
        <v>0.2</v>
      </c>
      <c r="E14" s="46">
        <v>0.2</v>
      </c>
      <c r="F14" s="46">
        <v>0.22500000000000001</v>
      </c>
      <c r="G14" s="45">
        <v>0.25</v>
      </c>
      <c r="H14" s="100">
        <v>0.28000000000000003</v>
      </c>
      <c r="I14" s="101">
        <v>0.22</v>
      </c>
      <c r="J14" s="102">
        <v>0.25</v>
      </c>
      <c r="K14" s="100">
        <v>0.28000000000000003</v>
      </c>
      <c r="L14" s="46">
        <v>0.22</v>
      </c>
      <c r="M14" s="102">
        <v>0.25</v>
      </c>
      <c r="N14" s="46">
        <v>0.28000000000000003</v>
      </c>
      <c r="O14" s="46">
        <v>0.22</v>
      </c>
      <c r="P14" s="45">
        <v>0.25</v>
      </c>
      <c r="Q14" s="10"/>
      <c r="T14" s="48"/>
      <c r="U14" s="48"/>
    </row>
    <row r="15" spans="1:21">
      <c r="A15" s="15" t="s">
        <v>177</v>
      </c>
      <c r="B15" s="1" t="s">
        <v>33</v>
      </c>
      <c r="C15" s="11" t="s">
        <v>28</v>
      </c>
      <c r="D15" s="171">
        <v>0</v>
      </c>
      <c r="E15" s="172">
        <v>0</v>
      </c>
      <c r="F15" s="172">
        <v>0.15</v>
      </c>
      <c r="G15" s="173">
        <v>0.2</v>
      </c>
      <c r="H15" s="171">
        <v>0.25</v>
      </c>
      <c r="I15" s="172">
        <v>0.15</v>
      </c>
      <c r="J15" s="173">
        <v>0.25</v>
      </c>
      <c r="K15" s="171">
        <v>0.25</v>
      </c>
      <c r="L15" s="172">
        <v>0.15</v>
      </c>
      <c r="M15" s="173">
        <v>0.25</v>
      </c>
      <c r="N15" s="172">
        <v>0.25</v>
      </c>
      <c r="O15" s="172">
        <v>0.15</v>
      </c>
      <c r="P15" s="173">
        <v>0.25</v>
      </c>
      <c r="Q15" s="10"/>
      <c r="S15" s="13"/>
      <c r="T15" s="48"/>
      <c r="U15" s="48"/>
    </row>
    <row r="16" spans="1:21" hidden="1" outlineLevel="1">
      <c r="A16" s="132" t="s">
        <v>178</v>
      </c>
      <c r="B16" s="133"/>
      <c r="C16" s="134"/>
      <c r="D16" s="135"/>
      <c r="E16" s="136"/>
      <c r="F16" s="136"/>
      <c r="G16" s="134"/>
      <c r="H16" s="137"/>
      <c r="I16" s="138"/>
      <c r="J16" s="139"/>
      <c r="K16" s="137"/>
      <c r="L16" s="136"/>
      <c r="M16" s="139"/>
      <c r="N16" s="136"/>
      <c r="O16" s="136"/>
      <c r="P16" s="134"/>
      <c r="Q16" s="10"/>
    </row>
    <row r="17" spans="1:21" hidden="1" outlineLevel="1">
      <c r="A17" s="140" t="s">
        <v>21</v>
      </c>
      <c r="B17" s="141" t="s">
        <v>22</v>
      </c>
      <c r="C17" s="114" t="s">
        <v>20</v>
      </c>
      <c r="D17" s="142">
        <v>0.37</v>
      </c>
      <c r="E17" s="143">
        <v>0.37</v>
      </c>
      <c r="F17" s="143">
        <v>0.37</v>
      </c>
      <c r="G17" s="144">
        <v>0.37</v>
      </c>
      <c r="H17" s="142">
        <v>0.37</v>
      </c>
      <c r="I17" s="143">
        <v>0.3</v>
      </c>
      <c r="J17" s="144">
        <v>0.3</v>
      </c>
      <c r="K17" s="142">
        <v>0.37</v>
      </c>
      <c r="L17" s="143">
        <v>0.3</v>
      </c>
      <c r="M17" s="144">
        <v>0.3</v>
      </c>
      <c r="N17" s="143">
        <v>0.37</v>
      </c>
      <c r="O17" s="143">
        <v>0.3</v>
      </c>
      <c r="P17" s="144">
        <v>0.3</v>
      </c>
      <c r="Q17" s="10"/>
      <c r="T17" s="48"/>
      <c r="U17" s="48"/>
    </row>
    <row r="18" spans="1:21" hidden="1" outlineLevel="1">
      <c r="A18" s="140" t="s">
        <v>23</v>
      </c>
      <c r="B18" s="145" t="s">
        <v>7</v>
      </c>
      <c r="C18" s="114" t="s">
        <v>7</v>
      </c>
      <c r="D18" s="146" t="s">
        <v>24</v>
      </c>
      <c r="E18" s="147" t="s">
        <v>24</v>
      </c>
      <c r="F18" s="147" t="s">
        <v>25</v>
      </c>
      <c r="G18" s="148" t="s">
        <v>25</v>
      </c>
      <c r="H18" s="146" t="s">
        <v>25</v>
      </c>
      <c r="I18" s="147" t="s">
        <v>25</v>
      </c>
      <c r="J18" s="148" t="s">
        <v>25</v>
      </c>
      <c r="K18" s="146" t="s">
        <v>25</v>
      </c>
      <c r="L18" s="147" t="s">
        <v>25</v>
      </c>
      <c r="M18" s="148" t="s">
        <v>25</v>
      </c>
      <c r="N18" s="147" t="s">
        <v>25</v>
      </c>
      <c r="O18" s="147" t="s">
        <v>25</v>
      </c>
      <c r="P18" s="148" t="s">
        <v>25</v>
      </c>
      <c r="Q18" s="10"/>
      <c r="T18" s="48"/>
      <c r="U18" s="48"/>
    </row>
    <row r="19" spans="1:21" hidden="1" outlineLevel="1">
      <c r="A19" s="140" t="s">
        <v>26</v>
      </c>
      <c r="B19" s="145" t="s">
        <v>27</v>
      </c>
      <c r="C19" s="114" t="s">
        <v>28</v>
      </c>
      <c r="D19" s="142">
        <v>0.88800000000000001</v>
      </c>
      <c r="E19" s="143">
        <v>0.88800000000000001</v>
      </c>
      <c r="F19" s="143">
        <v>0.91800000000000004</v>
      </c>
      <c r="G19" s="144">
        <v>0.91800000000000004</v>
      </c>
      <c r="H19" s="142">
        <v>0.91800000000000004</v>
      </c>
      <c r="I19" s="143">
        <v>0.91800000000000004</v>
      </c>
      <c r="J19" s="144">
        <v>0.91800000000000004</v>
      </c>
      <c r="K19" s="142">
        <v>0.91800000000000004</v>
      </c>
      <c r="L19" s="143">
        <v>0.91800000000000004</v>
      </c>
      <c r="M19" s="144">
        <v>0.91800000000000004</v>
      </c>
      <c r="N19" s="143">
        <v>0.91800000000000004</v>
      </c>
      <c r="O19" s="143">
        <v>0.91800000000000004</v>
      </c>
      <c r="P19" s="144">
        <v>0.91800000000000004</v>
      </c>
      <c r="Q19" s="10"/>
      <c r="T19" s="48"/>
      <c r="U19" s="48"/>
    </row>
    <row r="20" spans="1:21" hidden="1" outlineLevel="1">
      <c r="A20" s="140" t="s">
        <v>29</v>
      </c>
      <c r="B20" s="149" t="s">
        <v>30</v>
      </c>
      <c r="C20" s="114" t="s">
        <v>20</v>
      </c>
      <c r="D20" s="142">
        <f t="shared" ref="D20:P20" si="1">D19*D17</f>
        <v>0.32856000000000002</v>
      </c>
      <c r="E20" s="143">
        <f t="shared" si="1"/>
        <v>0.32856000000000002</v>
      </c>
      <c r="F20" s="143">
        <f t="shared" si="1"/>
        <v>0.33966000000000002</v>
      </c>
      <c r="G20" s="144">
        <f t="shared" si="1"/>
        <v>0.33966000000000002</v>
      </c>
      <c r="H20" s="142">
        <f t="shared" si="1"/>
        <v>0.33966000000000002</v>
      </c>
      <c r="I20" s="143">
        <f t="shared" si="1"/>
        <v>0.27539999999999998</v>
      </c>
      <c r="J20" s="144">
        <f t="shared" si="1"/>
        <v>0.27539999999999998</v>
      </c>
      <c r="K20" s="142">
        <f t="shared" si="1"/>
        <v>0.33966000000000002</v>
      </c>
      <c r="L20" s="143">
        <f t="shared" si="1"/>
        <v>0.27539999999999998</v>
      </c>
      <c r="M20" s="144">
        <f t="shared" si="1"/>
        <v>0.27539999999999998</v>
      </c>
      <c r="N20" s="143">
        <f t="shared" si="1"/>
        <v>0.33966000000000002</v>
      </c>
      <c r="O20" s="143">
        <f t="shared" si="1"/>
        <v>0.27539999999999998</v>
      </c>
      <c r="P20" s="144">
        <f t="shared" si="1"/>
        <v>0.27539999999999998</v>
      </c>
      <c r="Q20" s="10"/>
      <c r="T20" s="48"/>
      <c r="U20" s="48"/>
    </row>
    <row r="21" spans="1:21" hidden="1" outlineLevel="1">
      <c r="A21" s="140" t="s">
        <v>100</v>
      </c>
      <c r="B21" s="149" t="s">
        <v>31</v>
      </c>
      <c r="C21" s="114" t="s">
        <v>32</v>
      </c>
      <c r="D21" s="142">
        <v>0.86</v>
      </c>
      <c r="E21" s="143">
        <v>0.86</v>
      </c>
      <c r="F21" s="143">
        <v>0.86</v>
      </c>
      <c r="G21" s="144">
        <v>0.86</v>
      </c>
      <c r="H21" s="142">
        <v>0.86</v>
      </c>
      <c r="I21" s="143">
        <v>0.8</v>
      </c>
      <c r="J21" s="144">
        <v>0.8</v>
      </c>
      <c r="K21" s="142">
        <v>0.86</v>
      </c>
      <c r="L21" s="143">
        <v>0.8</v>
      </c>
      <c r="M21" s="144">
        <v>0.8</v>
      </c>
      <c r="N21" s="143">
        <v>0.86</v>
      </c>
      <c r="O21" s="143">
        <v>0.8</v>
      </c>
      <c r="P21" s="144">
        <v>0.8</v>
      </c>
      <c r="Q21" s="10"/>
      <c r="T21" s="48"/>
      <c r="U21" s="48"/>
    </row>
    <row r="22" spans="1:21" collapsed="1">
      <c r="A22" s="115" t="s">
        <v>146</v>
      </c>
      <c r="B22" s="113" t="s">
        <v>34</v>
      </c>
      <c r="C22" s="114" t="s">
        <v>32</v>
      </c>
      <c r="D22" s="174">
        <f t="shared" ref="D22:P22" si="2">D21*(1/(1-D15)-(D14/D20))</f>
        <v>0.33650353055758464</v>
      </c>
      <c r="E22" s="175">
        <f t="shared" si="2"/>
        <v>0.33650353055758464</v>
      </c>
      <c r="F22" s="175">
        <f t="shared" si="2"/>
        <v>0.44207737148913628</v>
      </c>
      <c r="G22" s="176">
        <f t="shared" si="2"/>
        <v>0.44201407289642586</v>
      </c>
      <c r="H22" s="174">
        <f t="shared" si="2"/>
        <v>0.43772242831066344</v>
      </c>
      <c r="I22" s="175">
        <f t="shared" si="2"/>
        <v>0.30210602759622368</v>
      </c>
      <c r="J22" s="176">
        <f t="shared" si="2"/>
        <v>0.34045025417574426</v>
      </c>
      <c r="K22" s="174">
        <f t="shared" si="2"/>
        <v>0.43772242831066344</v>
      </c>
      <c r="L22" s="175">
        <f t="shared" si="2"/>
        <v>0.30210602759622368</v>
      </c>
      <c r="M22" s="176">
        <f t="shared" si="2"/>
        <v>0.34045025417574426</v>
      </c>
      <c r="N22" s="175">
        <f t="shared" si="2"/>
        <v>0.43772242831066344</v>
      </c>
      <c r="O22" s="175">
        <f t="shared" si="2"/>
        <v>0.30210602759622368</v>
      </c>
      <c r="P22" s="176">
        <f t="shared" si="2"/>
        <v>0.34045025417574426</v>
      </c>
      <c r="Q22" s="10"/>
    </row>
    <row r="23" spans="1:21">
      <c r="A23" s="12" t="s">
        <v>145</v>
      </c>
      <c r="B23" s="1" t="s">
        <v>38</v>
      </c>
      <c r="C23" s="11" t="s">
        <v>144</v>
      </c>
      <c r="D23" s="103">
        <v>25</v>
      </c>
      <c r="E23" s="104">
        <v>25</v>
      </c>
      <c r="F23" s="104">
        <v>25</v>
      </c>
      <c r="G23" s="105">
        <v>25</v>
      </c>
      <c r="H23" s="103">
        <v>25</v>
      </c>
      <c r="I23" s="106">
        <v>8.5</v>
      </c>
      <c r="J23" s="105">
        <v>15</v>
      </c>
      <c r="K23" s="103">
        <v>25</v>
      </c>
      <c r="L23" s="106">
        <v>8.5</v>
      </c>
      <c r="M23" s="105">
        <v>15</v>
      </c>
      <c r="N23" s="104">
        <v>25</v>
      </c>
      <c r="O23" s="106">
        <v>8.5</v>
      </c>
      <c r="P23" s="105">
        <v>15</v>
      </c>
      <c r="Q23" s="10"/>
    </row>
    <row r="24" spans="1:21">
      <c r="A24" s="115" t="s">
        <v>39</v>
      </c>
      <c r="B24" s="145" t="s">
        <v>40</v>
      </c>
      <c r="C24" s="114" t="s">
        <v>7</v>
      </c>
      <c r="D24" s="177">
        <f t="shared" ref="D24:P24" si="3">MIN(2,1+(279/456)*(D$22/D$14)-(D$23/D$14)/456)</f>
        <v>1.7553123358066458</v>
      </c>
      <c r="E24" s="178">
        <f t="shared" si="3"/>
        <v>1.7553123358066458</v>
      </c>
      <c r="F24" s="178">
        <f t="shared" si="3"/>
        <v>1.9584755033671442</v>
      </c>
      <c r="G24" s="179">
        <f t="shared" si="3"/>
        <v>1.8624730380535333</v>
      </c>
      <c r="H24" s="177">
        <f t="shared" si="3"/>
        <v>1.7606873237678187</v>
      </c>
      <c r="I24" s="178">
        <f t="shared" si="3"/>
        <v>1.7554583502725918</v>
      </c>
      <c r="J24" s="179">
        <f t="shared" si="3"/>
        <v>1.7016282536406373</v>
      </c>
      <c r="K24" s="177">
        <f t="shared" si="3"/>
        <v>1.7606873237678187</v>
      </c>
      <c r="L24" s="178">
        <f t="shared" si="3"/>
        <v>1.7554583502725918</v>
      </c>
      <c r="M24" s="179">
        <f t="shared" si="3"/>
        <v>1.7016282536406373</v>
      </c>
      <c r="N24" s="178">
        <f t="shared" si="3"/>
        <v>1.7606873237678187</v>
      </c>
      <c r="O24" s="178">
        <f t="shared" si="3"/>
        <v>1.7554583502725918</v>
      </c>
      <c r="P24" s="179">
        <f t="shared" si="3"/>
        <v>1.7016282536406373</v>
      </c>
      <c r="Q24" s="10"/>
    </row>
    <row r="25" spans="1:21">
      <c r="A25" s="115" t="s">
        <v>41</v>
      </c>
      <c r="B25" s="145" t="s">
        <v>42</v>
      </c>
      <c r="C25" s="114" t="s">
        <v>7</v>
      </c>
      <c r="D25" s="177">
        <f t="shared" ref="D25:P25" si="4">MIN(2,1+(340/456)*(D$22/D$14)-(D$23/D$14)/456)</f>
        <v>1.9803859691839778</v>
      </c>
      <c r="E25" s="178">
        <f t="shared" si="4"/>
        <v>1.9803859691839778</v>
      </c>
      <c r="F25" s="178">
        <f t="shared" si="4"/>
        <v>2</v>
      </c>
      <c r="G25" s="179">
        <f t="shared" si="4"/>
        <v>2</v>
      </c>
      <c r="H25" s="177">
        <f t="shared" si="4"/>
        <v>1.9698122307771424</v>
      </c>
      <c r="I25" s="178">
        <f t="shared" si="4"/>
        <v>1.9391551971961329</v>
      </c>
      <c r="J25" s="179">
        <f t="shared" si="4"/>
        <v>1.883799003682044</v>
      </c>
      <c r="K25" s="177">
        <f t="shared" si="4"/>
        <v>1.9698122307771424</v>
      </c>
      <c r="L25" s="178">
        <f t="shared" si="4"/>
        <v>1.9391551971961329</v>
      </c>
      <c r="M25" s="179">
        <f t="shared" si="4"/>
        <v>1.883799003682044</v>
      </c>
      <c r="N25" s="178">
        <f t="shared" si="4"/>
        <v>1.9698122307771424</v>
      </c>
      <c r="O25" s="178">
        <f t="shared" si="4"/>
        <v>1.9391551971961329</v>
      </c>
      <c r="P25" s="179">
        <f t="shared" si="4"/>
        <v>1.883799003682044</v>
      </c>
      <c r="Q25" s="10"/>
    </row>
    <row r="26" spans="1:21" hidden="1" outlineLevel="1">
      <c r="A26" s="132" t="s">
        <v>143</v>
      </c>
      <c r="B26" s="133"/>
      <c r="C26" s="134"/>
      <c r="D26" s="135"/>
      <c r="E26" s="136"/>
      <c r="F26" s="136"/>
      <c r="G26" s="134"/>
      <c r="H26" s="137"/>
      <c r="I26" s="138"/>
      <c r="J26" s="139"/>
      <c r="K26" s="137"/>
      <c r="L26" s="136"/>
      <c r="M26" s="139"/>
      <c r="N26" s="136"/>
      <c r="O26" s="136"/>
      <c r="P26" s="134"/>
      <c r="Q26" s="10"/>
    </row>
    <row r="27" spans="1:21" hidden="1" outlineLevel="1">
      <c r="A27" s="140" t="s">
        <v>35</v>
      </c>
      <c r="B27" s="113" t="s">
        <v>36</v>
      </c>
      <c r="C27" s="114" t="s">
        <v>37</v>
      </c>
      <c r="D27" s="150">
        <v>150</v>
      </c>
      <c r="E27" s="151">
        <v>150</v>
      </c>
      <c r="F27" s="151">
        <v>150</v>
      </c>
      <c r="G27" s="152">
        <v>150</v>
      </c>
      <c r="H27" s="150">
        <v>150</v>
      </c>
      <c r="I27" s="151">
        <v>150</v>
      </c>
      <c r="J27" s="152">
        <v>150</v>
      </c>
      <c r="K27" s="150">
        <v>150</v>
      </c>
      <c r="L27" s="151">
        <v>150</v>
      </c>
      <c r="M27" s="152">
        <v>150</v>
      </c>
      <c r="N27" s="151">
        <v>150</v>
      </c>
      <c r="O27" s="151">
        <v>150</v>
      </c>
      <c r="P27" s="152">
        <v>150</v>
      </c>
      <c r="Q27" s="10"/>
    </row>
    <row r="28" spans="1:21" ht="18" hidden="1" outlineLevel="1">
      <c r="A28" s="153" t="s">
        <v>142</v>
      </c>
      <c r="B28" s="113" t="s">
        <v>141</v>
      </c>
      <c r="C28" s="114" t="s">
        <v>7</v>
      </c>
      <c r="D28" s="116">
        <f t="shared" ref="D28:P28" si="5">(D27/(273.15+D27))</f>
        <v>0.35448422545196739</v>
      </c>
      <c r="E28" s="117">
        <f t="shared" si="5"/>
        <v>0.35448422545196739</v>
      </c>
      <c r="F28" s="117">
        <f t="shared" si="5"/>
        <v>0.35448422545196739</v>
      </c>
      <c r="G28" s="118">
        <f t="shared" si="5"/>
        <v>0.35448422545196739</v>
      </c>
      <c r="H28" s="116">
        <f t="shared" si="5"/>
        <v>0.35448422545196739</v>
      </c>
      <c r="I28" s="117">
        <f t="shared" si="5"/>
        <v>0.35448422545196739</v>
      </c>
      <c r="J28" s="118">
        <f t="shared" si="5"/>
        <v>0.35448422545196739</v>
      </c>
      <c r="K28" s="116">
        <f t="shared" si="5"/>
        <v>0.35448422545196739</v>
      </c>
      <c r="L28" s="117">
        <f t="shared" si="5"/>
        <v>0.35448422545196739</v>
      </c>
      <c r="M28" s="118">
        <f t="shared" si="5"/>
        <v>0.35448422545196739</v>
      </c>
      <c r="N28" s="117">
        <f t="shared" si="5"/>
        <v>0.35448422545196739</v>
      </c>
      <c r="O28" s="117">
        <f t="shared" si="5"/>
        <v>0.35448422545196739</v>
      </c>
      <c r="P28" s="118">
        <f t="shared" si="5"/>
        <v>0.35448422545196739</v>
      </c>
      <c r="Q28" s="10"/>
    </row>
    <row r="29" spans="1:21" ht="18" hidden="1" outlineLevel="1">
      <c r="A29" s="153" t="s">
        <v>140</v>
      </c>
      <c r="B29" s="113" t="s">
        <v>139</v>
      </c>
      <c r="C29" s="114" t="s">
        <v>7</v>
      </c>
      <c r="D29" s="116">
        <v>1</v>
      </c>
      <c r="E29" s="117">
        <v>1</v>
      </c>
      <c r="F29" s="117">
        <v>1</v>
      </c>
      <c r="G29" s="118">
        <v>1</v>
      </c>
      <c r="H29" s="116">
        <v>1</v>
      </c>
      <c r="I29" s="117">
        <v>1</v>
      </c>
      <c r="J29" s="118">
        <v>1</v>
      </c>
      <c r="K29" s="116">
        <v>1</v>
      </c>
      <c r="L29" s="117">
        <v>1</v>
      </c>
      <c r="M29" s="118">
        <v>1</v>
      </c>
      <c r="N29" s="117">
        <v>1</v>
      </c>
      <c r="O29" s="117">
        <v>1</v>
      </c>
      <c r="P29" s="118">
        <v>1</v>
      </c>
      <c r="Q29" s="10"/>
    </row>
    <row r="30" spans="1:21" ht="18" hidden="1" customHeight="1" outlineLevel="1">
      <c r="A30" s="153" t="s">
        <v>138</v>
      </c>
      <c r="B30" s="113" t="s">
        <v>137</v>
      </c>
      <c r="C30" s="114" t="s">
        <v>43</v>
      </c>
      <c r="D30" s="154">
        <f t="shared" ref="D30:P30" si="6">(D23/D14)*(D29*D14/(D29*D14+D28*D22))</f>
        <v>78.299904027622901</v>
      </c>
      <c r="E30" s="155">
        <f t="shared" si="6"/>
        <v>78.299904027622901</v>
      </c>
      <c r="F30" s="155">
        <f t="shared" si="6"/>
        <v>65.494840898677879</v>
      </c>
      <c r="G30" s="156">
        <f t="shared" si="6"/>
        <v>61.472333760047015</v>
      </c>
      <c r="H30" s="154">
        <f t="shared" si="6"/>
        <v>57.449381309102932</v>
      </c>
      <c r="I30" s="155">
        <f t="shared" si="6"/>
        <v>25.986586790518896</v>
      </c>
      <c r="J30" s="156">
        <f t="shared" si="6"/>
        <v>40.465706908863751</v>
      </c>
      <c r="K30" s="154">
        <f t="shared" si="6"/>
        <v>57.449381309102932</v>
      </c>
      <c r="L30" s="155">
        <f t="shared" si="6"/>
        <v>25.986586790518896</v>
      </c>
      <c r="M30" s="156">
        <f t="shared" si="6"/>
        <v>40.465706908863751</v>
      </c>
      <c r="N30" s="155">
        <f t="shared" si="6"/>
        <v>57.449381309102932</v>
      </c>
      <c r="O30" s="155">
        <f t="shared" si="6"/>
        <v>25.986586790518896</v>
      </c>
      <c r="P30" s="156">
        <f t="shared" si="6"/>
        <v>40.465706908863751</v>
      </c>
      <c r="Q30" s="10"/>
    </row>
    <row r="31" spans="1:21" ht="18" hidden="1" customHeight="1" outlineLevel="1">
      <c r="A31" s="153" t="s">
        <v>136</v>
      </c>
      <c r="B31" s="113" t="s">
        <v>135</v>
      </c>
      <c r="C31" s="114" t="s">
        <v>44</v>
      </c>
      <c r="D31" s="154">
        <f t="shared" ref="D31:P31" si="7">(D23/D22)*(D28*D22/(D29*D14+D28*D22))</f>
        <v>27.756080832195288</v>
      </c>
      <c r="E31" s="155">
        <f t="shared" si="7"/>
        <v>27.756080832195288</v>
      </c>
      <c r="F31" s="155">
        <f t="shared" si="7"/>
        <v>23.216887947067661</v>
      </c>
      <c r="G31" s="156">
        <f t="shared" si="7"/>
        <v>21.790972619655093</v>
      </c>
      <c r="H31" s="154">
        <f t="shared" si="7"/>
        <v>20.364899436052085</v>
      </c>
      <c r="I31" s="155">
        <f t="shared" si="7"/>
        <v>9.2118350905774182</v>
      </c>
      <c r="J31" s="156">
        <f t="shared" si="7"/>
        <v>14.344454770954894</v>
      </c>
      <c r="K31" s="154">
        <f t="shared" si="7"/>
        <v>20.364899436052085</v>
      </c>
      <c r="L31" s="155">
        <f t="shared" si="7"/>
        <v>9.2118350905774182</v>
      </c>
      <c r="M31" s="156">
        <f t="shared" si="7"/>
        <v>14.344454770954894</v>
      </c>
      <c r="N31" s="155">
        <f t="shared" si="7"/>
        <v>20.364899436052085</v>
      </c>
      <c r="O31" s="155">
        <f t="shared" si="7"/>
        <v>9.2118350905774182</v>
      </c>
      <c r="P31" s="156">
        <f t="shared" si="7"/>
        <v>14.344454770954894</v>
      </c>
      <c r="Q31" s="10"/>
    </row>
    <row r="32" spans="1:21" ht="31.2" hidden="1" outlineLevel="1">
      <c r="A32" s="153" t="s">
        <v>134</v>
      </c>
      <c r="B32" s="113" t="s">
        <v>133</v>
      </c>
      <c r="C32" s="114" t="s">
        <v>43</v>
      </c>
      <c r="D32" s="157">
        <f t="shared" ref="D32:P32" si="8">183*3.6</f>
        <v>658.80000000000007</v>
      </c>
      <c r="E32" s="158">
        <f t="shared" si="8"/>
        <v>658.80000000000007</v>
      </c>
      <c r="F32" s="158">
        <f t="shared" si="8"/>
        <v>658.80000000000007</v>
      </c>
      <c r="G32" s="159">
        <f t="shared" si="8"/>
        <v>658.80000000000007</v>
      </c>
      <c r="H32" s="157">
        <f t="shared" si="8"/>
        <v>658.80000000000007</v>
      </c>
      <c r="I32" s="158">
        <f t="shared" si="8"/>
        <v>658.80000000000007</v>
      </c>
      <c r="J32" s="159">
        <f t="shared" si="8"/>
        <v>658.80000000000007</v>
      </c>
      <c r="K32" s="157">
        <f t="shared" si="8"/>
        <v>658.80000000000007</v>
      </c>
      <c r="L32" s="158">
        <f t="shared" si="8"/>
        <v>658.80000000000007</v>
      </c>
      <c r="M32" s="159">
        <f t="shared" si="8"/>
        <v>658.80000000000007</v>
      </c>
      <c r="N32" s="158">
        <f t="shared" si="8"/>
        <v>658.80000000000007</v>
      </c>
      <c r="O32" s="158">
        <f t="shared" si="8"/>
        <v>658.80000000000007</v>
      </c>
      <c r="P32" s="159">
        <f t="shared" si="8"/>
        <v>658.80000000000007</v>
      </c>
      <c r="Q32" s="10"/>
    </row>
    <row r="33" spans="1:19" ht="31.2" hidden="1" outlineLevel="1">
      <c r="A33" s="153" t="s">
        <v>132</v>
      </c>
      <c r="B33" s="113" t="s">
        <v>131</v>
      </c>
      <c r="C33" s="114" t="s">
        <v>44</v>
      </c>
      <c r="D33" s="160">
        <f t="shared" ref="D33:P33" si="9">80*3.6</f>
        <v>288</v>
      </c>
      <c r="E33" s="161">
        <f t="shared" si="9"/>
        <v>288</v>
      </c>
      <c r="F33" s="161">
        <f t="shared" si="9"/>
        <v>288</v>
      </c>
      <c r="G33" s="114">
        <f t="shared" si="9"/>
        <v>288</v>
      </c>
      <c r="H33" s="160">
        <f t="shared" si="9"/>
        <v>288</v>
      </c>
      <c r="I33" s="161">
        <f t="shared" si="9"/>
        <v>288</v>
      </c>
      <c r="J33" s="114">
        <f t="shared" si="9"/>
        <v>288</v>
      </c>
      <c r="K33" s="160">
        <f t="shared" si="9"/>
        <v>288</v>
      </c>
      <c r="L33" s="161">
        <f t="shared" si="9"/>
        <v>288</v>
      </c>
      <c r="M33" s="114">
        <f t="shared" si="9"/>
        <v>288</v>
      </c>
      <c r="N33" s="161">
        <f t="shared" si="9"/>
        <v>288</v>
      </c>
      <c r="O33" s="161">
        <f t="shared" si="9"/>
        <v>288</v>
      </c>
      <c r="P33" s="114">
        <f t="shared" si="9"/>
        <v>288</v>
      </c>
      <c r="Q33" s="10"/>
    </row>
    <row r="34" spans="1:19" ht="19.05" hidden="1" customHeight="1" outlineLevel="1">
      <c r="A34" s="153" t="s">
        <v>130</v>
      </c>
      <c r="B34" s="113" t="s">
        <v>129</v>
      </c>
      <c r="C34" s="114" t="s">
        <v>7</v>
      </c>
      <c r="D34" s="162">
        <f t="shared" ref="D34:P34" si="10">(D32-D30)/D32</f>
        <v>0.88114768666116738</v>
      </c>
      <c r="E34" s="163">
        <f t="shared" si="10"/>
        <v>0.88114768666116738</v>
      </c>
      <c r="F34" s="163">
        <f t="shared" si="10"/>
        <v>0.90058463737298433</v>
      </c>
      <c r="G34" s="164">
        <f t="shared" si="10"/>
        <v>0.9066904466301654</v>
      </c>
      <c r="H34" s="162">
        <f t="shared" si="10"/>
        <v>0.91279693183196275</v>
      </c>
      <c r="I34" s="163">
        <f t="shared" si="10"/>
        <v>0.96055466485956453</v>
      </c>
      <c r="J34" s="164">
        <f t="shared" si="10"/>
        <v>0.93857664403633301</v>
      </c>
      <c r="K34" s="162">
        <f t="shared" si="10"/>
        <v>0.91279693183196275</v>
      </c>
      <c r="L34" s="163">
        <f t="shared" si="10"/>
        <v>0.96055466485956453</v>
      </c>
      <c r="M34" s="164">
        <f t="shared" si="10"/>
        <v>0.93857664403633301</v>
      </c>
      <c r="N34" s="163">
        <f t="shared" si="10"/>
        <v>0.91279693183196275</v>
      </c>
      <c r="O34" s="163">
        <f t="shared" si="10"/>
        <v>0.96055466485956453</v>
      </c>
      <c r="P34" s="164">
        <f t="shared" si="10"/>
        <v>0.93857664403633301</v>
      </c>
      <c r="Q34" s="10"/>
    </row>
    <row r="35" spans="1:19" ht="19.05" hidden="1" customHeight="1" outlineLevel="1">
      <c r="A35" s="153" t="s">
        <v>127</v>
      </c>
      <c r="B35" s="113" t="s">
        <v>128</v>
      </c>
      <c r="C35" s="114" t="s">
        <v>7</v>
      </c>
      <c r="D35" s="162">
        <f t="shared" ref="D35:P35" si="11">(D33-D31)/D33</f>
        <v>0.90362471933265531</v>
      </c>
      <c r="E35" s="163">
        <f t="shared" si="11"/>
        <v>0.90362471933265531</v>
      </c>
      <c r="F35" s="163">
        <f t="shared" si="11"/>
        <v>0.91938580573934836</v>
      </c>
      <c r="G35" s="164">
        <f t="shared" si="11"/>
        <v>0.92433690062619744</v>
      </c>
      <c r="H35" s="162">
        <f t="shared" si="11"/>
        <v>0.92928854362481905</v>
      </c>
      <c r="I35" s="163">
        <f t="shared" si="11"/>
        <v>0.96801446149105053</v>
      </c>
      <c r="J35" s="164">
        <f t="shared" si="11"/>
        <v>0.9501928653786289</v>
      </c>
      <c r="K35" s="162">
        <f t="shared" si="11"/>
        <v>0.92928854362481905</v>
      </c>
      <c r="L35" s="163">
        <f t="shared" si="11"/>
        <v>0.96801446149105053</v>
      </c>
      <c r="M35" s="164">
        <f t="shared" si="11"/>
        <v>0.9501928653786289</v>
      </c>
      <c r="N35" s="163">
        <f t="shared" si="11"/>
        <v>0.92928854362481905</v>
      </c>
      <c r="O35" s="163">
        <f t="shared" si="11"/>
        <v>0.96801446149105053</v>
      </c>
      <c r="P35" s="164">
        <f t="shared" si="11"/>
        <v>0.9501928653786289</v>
      </c>
      <c r="Q35" s="10"/>
    </row>
    <row r="36" spans="1:19" hidden="1" outlineLevel="1">
      <c r="A36" s="165" t="s">
        <v>127</v>
      </c>
      <c r="B36" s="166" t="s">
        <v>126</v>
      </c>
      <c r="C36" s="167" t="s">
        <v>7</v>
      </c>
      <c r="D36" s="168">
        <f t="shared" ref="D36:P36" si="12">((D32*D14)+(D33*D22)-D23)/((D32*D14)+(D33*D22))</f>
        <v>0.89067358995923251</v>
      </c>
      <c r="E36" s="169">
        <f t="shared" si="12"/>
        <v>0.89067358995923251</v>
      </c>
      <c r="F36" s="169">
        <f t="shared" si="12"/>
        <v>0.90927179901531197</v>
      </c>
      <c r="G36" s="170">
        <f t="shared" si="12"/>
        <v>0.91438357718209362</v>
      </c>
      <c r="H36" s="168">
        <f t="shared" si="12"/>
        <v>0.91949197746557665</v>
      </c>
      <c r="I36" s="169">
        <f t="shared" si="12"/>
        <v>0.9633529918724516</v>
      </c>
      <c r="J36" s="170">
        <f t="shared" si="12"/>
        <v>0.94291144184056497</v>
      </c>
      <c r="K36" s="168">
        <f t="shared" si="12"/>
        <v>0.91949197746557665</v>
      </c>
      <c r="L36" s="169">
        <f t="shared" si="12"/>
        <v>0.9633529918724516</v>
      </c>
      <c r="M36" s="170">
        <f t="shared" si="12"/>
        <v>0.94291144184056497</v>
      </c>
      <c r="N36" s="169">
        <f t="shared" si="12"/>
        <v>0.91949197746557665</v>
      </c>
      <c r="O36" s="169">
        <f t="shared" si="12"/>
        <v>0.9633529918724516</v>
      </c>
      <c r="P36" s="170">
        <f t="shared" si="12"/>
        <v>0.94291144184056497</v>
      </c>
      <c r="Q36" s="10"/>
    </row>
    <row r="37" spans="1:19" collapsed="1">
      <c r="A37" s="15"/>
      <c r="C37" s="11"/>
      <c r="D37" s="14"/>
      <c r="E37" s="13"/>
      <c r="F37" s="13"/>
      <c r="G37" s="11"/>
      <c r="H37" s="28"/>
      <c r="I37" s="29"/>
      <c r="J37" s="27"/>
      <c r="K37" s="28"/>
      <c r="L37" s="13"/>
      <c r="M37" s="27"/>
      <c r="N37" s="13"/>
      <c r="O37" s="13"/>
      <c r="P37" s="11"/>
      <c r="Q37" s="10"/>
    </row>
    <row r="38" spans="1:19">
      <c r="A38" s="51" t="s">
        <v>45</v>
      </c>
      <c r="B38" s="57"/>
      <c r="C38" s="58"/>
      <c r="D38" s="59"/>
      <c r="E38" s="60"/>
      <c r="F38" s="60"/>
      <c r="G38" s="58"/>
      <c r="H38" s="61"/>
      <c r="I38" s="62"/>
      <c r="J38" s="63"/>
      <c r="K38" s="61"/>
      <c r="L38" s="60"/>
      <c r="M38" s="63"/>
      <c r="N38" s="60"/>
      <c r="O38" s="60"/>
      <c r="P38" s="58"/>
      <c r="Q38" s="10"/>
    </row>
    <row r="39" spans="1:19">
      <c r="A39" s="15" t="s">
        <v>46</v>
      </c>
      <c r="B39" s="1" t="s">
        <v>47</v>
      </c>
      <c r="C39" s="11" t="s">
        <v>48</v>
      </c>
      <c r="D39" s="38">
        <v>10500</v>
      </c>
      <c r="E39" s="34">
        <v>10500</v>
      </c>
      <c r="F39" s="34">
        <v>8500</v>
      </c>
      <c r="G39" s="33">
        <v>8300</v>
      </c>
      <c r="H39" s="36">
        <f>(7000+6000)/2</f>
        <v>6500</v>
      </c>
      <c r="I39" s="37">
        <f>(9000+7500)/2</f>
        <v>8250</v>
      </c>
      <c r="J39" s="35">
        <f>(7000+6000)/2</f>
        <v>6500</v>
      </c>
      <c r="K39" s="36">
        <v>6000</v>
      </c>
      <c r="L39" s="37">
        <v>7500</v>
      </c>
      <c r="M39" s="35">
        <v>6000</v>
      </c>
      <c r="N39" s="34">
        <v>4350</v>
      </c>
      <c r="O39" s="34">
        <v>5350</v>
      </c>
      <c r="P39" s="33">
        <v>4350</v>
      </c>
      <c r="Q39" s="10"/>
    </row>
    <row r="40" spans="1:19">
      <c r="A40" s="15" t="s">
        <v>125</v>
      </c>
      <c r="B40" s="1" t="s">
        <v>49</v>
      </c>
      <c r="C40" s="11" t="s">
        <v>124</v>
      </c>
      <c r="D40" s="47">
        <f>MIN(1500000/(D11*D39),30%)</f>
        <v>0.3</v>
      </c>
      <c r="E40" s="46">
        <f>MIN(1500000/(E11*E39),30%)</f>
        <v>0.3</v>
      </c>
      <c r="F40" s="46">
        <f>MIN(1500000/(F11*F39),30%)</f>
        <v>0.3</v>
      </c>
      <c r="G40" s="45">
        <f>MIN(1500000/(G11*G39),30%)</f>
        <v>0.24096385542168675</v>
      </c>
      <c r="H40" s="47">
        <f>MIN(1500000/(H11*H39),30%)</f>
        <v>0.3</v>
      </c>
      <c r="I40" s="46">
        <f>MIN(1500000/(I11*I39),30%)</f>
        <v>0.3</v>
      </c>
      <c r="J40" s="45">
        <f>MIN(1500000/(J11*J39),30%)</f>
        <v>0.3</v>
      </c>
      <c r="K40" s="47">
        <f>MIN(1500000/(K11*K39),20%)</f>
        <v>0.125</v>
      </c>
      <c r="L40" s="46">
        <f>MIN(1500000/(L11*L39),20%)</f>
        <v>0.1</v>
      </c>
      <c r="M40" s="45">
        <f>MIN(1500000/(M11*M39),20%)</f>
        <v>0.125</v>
      </c>
      <c r="N40" s="46">
        <f>MIN(1500000/(N11*N39),10%)</f>
        <v>8.6206896551724144E-2</v>
      </c>
      <c r="O40" s="46">
        <f>MIN(1500000/(O11*O39),10%)</f>
        <v>7.0093457943925228E-2</v>
      </c>
      <c r="P40" s="45">
        <f>MIN(1500000/(P11*P39),10%)</f>
        <v>8.6206896551724144E-2</v>
      </c>
      <c r="Q40" s="10"/>
      <c r="S40" s="7"/>
    </row>
    <row r="41" spans="1:19">
      <c r="A41" s="15" t="s">
        <v>97</v>
      </c>
      <c r="B41" s="1" t="s">
        <v>98</v>
      </c>
      <c r="C41" s="11" t="s">
        <v>99</v>
      </c>
      <c r="D41" s="38">
        <v>2</v>
      </c>
      <c r="E41" s="34">
        <v>2</v>
      </c>
      <c r="F41" s="34">
        <v>2</v>
      </c>
      <c r="G41" s="33">
        <v>2</v>
      </c>
      <c r="H41" s="36">
        <v>2</v>
      </c>
      <c r="I41" s="37">
        <v>2</v>
      </c>
      <c r="J41" s="35">
        <v>2</v>
      </c>
      <c r="K41" s="36">
        <v>2</v>
      </c>
      <c r="L41" s="37">
        <v>2</v>
      </c>
      <c r="M41" s="35">
        <v>2</v>
      </c>
      <c r="N41" s="34">
        <v>2</v>
      </c>
      <c r="O41" s="34">
        <v>2</v>
      </c>
      <c r="P41" s="33">
        <v>2</v>
      </c>
      <c r="Q41" s="10"/>
    </row>
    <row r="42" spans="1:19">
      <c r="A42" s="15" t="s">
        <v>50</v>
      </c>
      <c r="B42" s="1" t="s">
        <v>51</v>
      </c>
      <c r="C42" s="11" t="s">
        <v>52</v>
      </c>
      <c r="D42" s="44">
        <v>840</v>
      </c>
      <c r="E42" s="40">
        <v>840</v>
      </c>
      <c r="F42" s="40">
        <v>595</v>
      </c>
      <c r="G42" s="39">
        <v>581</v>
      </c>
      <c r="H42" s="43">
        <v>780</v>
      </c>
      <c r="I42" s="42">
        <v>990</v>
      </c>
      <c r="J42" s="41">
        <v>780</v>
      </c>
      <c r="K42" s="43">
        <v>720</v>
      </c>
      <c r="L42" s="42">
        <v>900</v>
      </c>
      <c r="M42" s="41">
        <v>720</v>
      </c>
      <c r="N42" s="40">
        <v>522</v>
      </c>
      <c r="O42" s="40">
        <v>642</v>
      </c>
      <c r="P42" s="39">
        <v>522</v>
      </c>
      <c r="Q42" s="10"/>
    </row>
    <row r="43" spans="1:19">
      <c r="A43" s="15" t="s">
        <v>171</v>
      </c>
      <c r="B43" s="1" t="s">
        <v>53</v>
      </c>
      <c r="C43" s="11" t="s">
        <v>54</v>
      </c>
      <c r="D43" s="38">
        <v>80000</v>
      </c>
      <c r="E43" s="34">
        <v>80000</v>
      </c>
      <c r="F43" s="34">
        <v>80000</v>
      </c>
      <c r="G43" s="33">
        <v>80000</v>
      </c>
      <c r="H43" s="36">
        <v>125000</v>
      </c>
      <c r="I43" s="37">
        <f>J43</f>
        <v>125000</v>
      </c>
      <c r="J43" s="35">
        <f>H43</f>
        <v>125000</v>
      </c>
      <c r="K43" s="36">
        <v>125000</v>
      </c>
      <c r="L43" s="37">
        <f>M43</f>
        <v>125000</v>
      </c>
      <c r="M43" s="35">
        <f>K43</f>
        <v>125000</v>
      </c>
      <c r="N43" s="37">
        <v>125000</v>
      </c>
      <c r="O43" s="37">
        <f>P43</f>
        <v>125000</v>
      </c>
      <c r="P43" s="35">
        <f>N43</f>
        <v>125000</v>
      </c>
      <c r="Q43" s="10"/>
      <c r="S43" s="119"/>
    </row>
    <row r="44" spans="1:19">
      <c r="A44" s="15" t="s">
        <v>172</v>
      </c>
      <c r="B44" s="1" t="s">
        <v>55</v>
      </c>
      <c r="C44" s="11" t="s">
        <v>48</v>
      </c>
      <c r="D44" s="38">
        <v>440</v>
      </c>
      <c r="E44" s="34">
        <v>440</v>
      </c>
      <c r="F44" s="34">
        <v>440</v>
      </c>
      <c r="G44" s="33">
        <v>440</v>
      </c>
      <c r="H44" s="36">
        <f t="shared" ref="H44:P44" si="13">25%*H39</f>
        <v>1625</v>
      </c>
      <c r="I44" s="37">
        <f t="shared" si="13"/>
        <v>2062.5</v>
      </c>
      <c r="J44" s="35">
        <f t="shared" si="13"/>
        <v>1625</v>
      </c>
      <c r="K44" s="36">
        <f t="shared" si="13"/>
        <v>1500</v>
      </c>
      <c r="L44" s="37">
        <f t="shared" si="13"/>
        <v>1875</v>
      </c>
      <c r="M44" s="35">
        <f t="shared" si="13"/>
        <v>1500</v>
      </c>
      <c r="N44" s="37">
        <f t="shared" si="13"/>
        <v>1087.5</v>
      </c>
      <c r="O44" s="37">
        <f t="shared" si="13"/>
        <v>1337.5</v>
      </c>
      <c r="P44" s="35">
        <f t="shared" si="13"/>
        <v>1087.5</v>
      </c>
      <c r="Q44" s="10"/>
      <c r="S44" s="119"/>
    </row>
    <row r="45" spans="1:19">
      <c r="A45" s="19" t="s">
        <v>173</v>
      </c>
      <c r="B45" s="32" t="s">
        <v>72</v>
      </c>
      <c r="C45" s="31" t="s">
        <v>73</v>
      </c>
      <c r="D45" s="225">
        <v>50</v>
      </c>
      <c r="E45" s="226">
        <v>36.299999999999997</v>
      </c>
      <c r="F45" s="226">
        <v>36.299999999999997</v>
      </c>
      <c r="G45" s="227">
        <v>36.299999999999997</v>
      </c>
      <c r="H45" s="228">
        <v>50</v>
      </c>
      <c r="I45" s="229">
        <v>13.39</v>
      </c>
      <c r="J45" s="230">
        <v>29.76</v>
      </c>
      <c r="K45" s="228">
        <v>50</v>
      </c>
      <c r="L45" s="229">
        <v>13.39</v>
      </c>
      <c r="M45" s="230">
        <v>29.76</v>
      </c>
      <c r="N45" s="229">
        <v>50</v>
      </c>
      <c r="O45" s="229">
        <v>13.39</v>
      </c>
      <c r="P45" s="230">
        <v>29.76</v>
      </c>
      <c r="Q45" s="10"/>
      <c r="S45" s="119"/>
    </row>
    <row r="46" spans="1:19">
      <c r="A46" s="15"/>
      <c r="C46" s="11"/>
      <c r="D46" s="38"/>
      <c r="E46" s="34"/>
      <c r="F46" s="34"/>
      <c r="G46" s="33"/>
      <c r="H46" s="36"/>
      <c r="I46" s="37"/>
      <c r="J46" s="35"/>
      <c r="K46" s="36"/>
      <c r="L46" s="34"/>
      <c r="M46" s="35"/>
      <c r="N46" s="34"/>
      <c r="O46" s="34"/>
      <c r="P46" s="33"/>
      <c r="Q46" s="10"/>
    </row>
    <row r="47" spans="1:19">
      <c r="A47" s="51" t="s">
        <v>78</v>
      </c>
      <c r="B47" s="57"/>
      <c r="C47" s="58"/>
      <c r="D47" s="59"/>
      <c r="E47" s="60"/>
      <c r="F47" s="60"/>
      <c r="G47" s="58"/>
      <c r="H47" s="61"/>
      <c r="I47" s="62"/>
      <c r="J47" s="63"/>
      <c r="K47" s="61"/>
      <c r="L47" s="60"/>
      <c r="M47" s="63"/>
      <c r="N47" s="60"/>
      <c r="O47" s="60"/>
      <c r="P47" s="58"/>
      <c r="Q47" s="10"/>
    </row>
    <row r="48" spans="1:19">
      <c r="A48" s="19" t="s">
        <v>50</v>
      </c>
      <c r="B48" s="32" t="s">
        <v>79</v>
      </c>
      <c r="C48" s="31" t="s">
        <v>80</v>
      </c>
      <c r="D48" s="107">
        <v>0.02</v>
      </c>
      <c r="E48" s="108">
        <v>0.02</v>
      </c>
      <c r="F48" s="108">
        <v>0.02</v>
      </c>
      <c r="G48" s="109">
        <v>0.02</v>
      </c>
      <c r="H48" s="107">
        <v>0.02</v>
      </c>
      <c r="I48" s="108">
        <v>0.02</v>
      </c>
      <c r="J48" s="109">
        <v>0.02</v>
      </c>
      <c r="K48" s="107">
        <v>0.02</v>
      </c>
      <c r="L48" s="108">
        <v>0.02</v>
      </c>
      <c r="M48" s="109">
        <v>0.02</v>
      </c>
      <c r="N48" s="108">
        <v>0.02</v>
      </c>
      <c r="O48" s="108">
        <v>0.02</v>
      </c>
      <c r="P48" s="109">
        <v>0.02</v>
      </c>
      <c r="Q48" s="10"/>
    </row>
    <row r="49" spans="1:18">
      <c r="A49" s="15"/>
      <c r="C49" s="11"/>
      <c r="D49" s="18"/>
      <c r="E49" s="17"/>
      <c r="F49" s="17"/>
      <c r="G49" s="16"/>
      <c r="H49" s="18"/>
      <c r="I49" s="17"/>
      <c r="J49" s="16"/>
      <c r="K49" s="18"/>
      <c r="L49" s="17"/>
      <c r="M49" s="16"/>
      <c r="N49" s="17"/>
      <c r="O49" s="17"/>
      <c r="P49" s="16"/>
      <c r="Q49" s="10"/>
    </row>
    <row r="50" spans="1:18">
      <c r="A50" s="51" t="s">
        <v>56</v>
      </c>
      <c r="B50" s="57"/>
      <c r="C50" s="58"/>
      <c r="D50" s="59"/>
      <c r="E50" s="60"/>
      <c r="F50" s="60"/>
      <c r="G50" s="58"/>
      <c r="H50" s="61"/>
      <c r="I50" s="62"/>
      <c r="J50" s="63"/>
      <c r="K50" s="61"/>
      <c r="L50" s="60"/>
      <c r="M50" s="63"/>
      <c r="N50" s="60"/>
      <c r="O50" s="60"/>
      <c r="P50" s="58"/>
      <c r="Q50" s="10"/>
    </row>
    <row r="51" spans="1:18">
      <c r="A51" s="15" t="s">
        <v>57</v>
      </c>
      <c r="B51" s="1" t="s">
        <v>58</v>
      </c>
      <c r="C51" s="11" t="s">
        <v>17</v>
      </c>
      <c r="D51" s="14">
        <v>15</v>
      </c>
      <c r="E51" s="13">
        <v>15</v>
      </c>
      <c r="F51" s="13">
        <v>15</v>
      </c>
      <c r="G51" s="11">
        <v>15</v>
      </c>
      <c r="H51" s="14">
        <v>15</v>
      </c>
      <c r="I51" s="13">
        <v>15</v>
      </c>
      <c r="J51" s="11">
        <v>15</v>
      </c>
      <c r="K51" s="14">
        <v>15</v>
      </c>
      <c r="L51" s="13">
        <v>15</v>
      </c>
      <c r="M51" s="11">
        <v>15</v>
      </c>
      <c r="N51" s="13">
        <v>15</v>
      </c>
      <c r="O51" s="13">
        <v>15</v>
      </c>
      <c r="P51" s="11">
        <v>15</v>
      </c>
      <c r="Q51" s="10"/>
    </row>
    <row r="52" spans="1:18">
      <c r="A52" s="15" t="s">
        <v>59</v>
      </c>
      <c r="B52" s="8" t="s">
        <v>60</v>
      </c>
      <c r="C52" s="11" t="s">
        <v>28</v>
      </c>
      <c r="D52" s="25">
        <v>0.3</v>
      </c>
      <c r="E52" s="24">
        <v>0.3</v>
      </c>
      <c r="F52" s="24">
        <v>0.3</v>
      </c>
      <c r="G52" s="23">
        <v>0.3</v>
      </c>
      <c r="H52" s="25">
        <v>0.3</v>
      </c>
      <c r="I52" s="24">
        <v>0.3</v>
      </c>
      <c r="J52" s="23">
        <v>0.3</v>
      </c>
      <c r="K52" s="25">
        <v>0.3</v>
      </c>
      <c r="L52" s="24">
        <v>0.3</v>
      </c>
      <c r="M52" s="23">
        <v>0.3</v>
      </c>
      <c r="N52" s="24">
        <v>0.3</v>
      </c>
      <c r="O52" s="24">
        <v>0.3</v>
      </c>
      <c r="P52" s="23">
        <v>0.3</v>
      </c>
      <c r="Q52" s="10"/>
    </row>
    <row r="53" spans="1:18">
      <c r="A53" s="15" t="s">
        <v>61</v>
      </c>
      <c r="B53" s="1" t="s">
        <v>62</v>
      </c>
      <c r="C53" s="11" t="s">
        <v>28</v>
      </c>
      <c r="D53" s="25">
        <v>0.25</v>
      </c>
      <c r="E53" s="24">
        <v>0.25</v>
      </c>
      <c r="F53" s="24">
        <v>0.25</v>
      </c>
      <c r="G53" s="23">
        <v>0.25</v>
      </c>
      <c r="H53" s="25">
        <v>0.25</v>
      </c>
      <c r="I53" s="24">
        <v>0.25</v>
      </c>
      <c r="J53" s="23">
        <v>0.25</v>
      </c>
      <c r="K53" s="25">
        <v>0.25</v>
      </c>
      <c r="L53" s="24">
        <v>0.25</v>
      </c>
      <c r="M53" s="23">
        <v>0.25</v>
      </c>
      <c r="N53" s="24">
        <v>0.25</v>
      </c>
      <c r="O53" s="24">
        <v>0.25</v>
      </c>
      <c r="P53" s="23">
        <v>0.25</v>
      </c>
      <c r="Q53" s="10"/>
      <c r="R53" s="30"/>
    </row>
    <row r="54" spans="1:18">
      <c r="A54" s="15" t="s">
        <v>63</v>
      </c>
      <c r="B54" s="1" t="s">
        <v>64</v>
      </c>
      <c r="C54" s="11" t="s">
        <v>28</v>
      </c>
      <c r="D54" s="25">
        <v>5.0999999999999997E-2</v>
      </c>
      <c r="E54" s="24">
        <v>5.0999999999999997E-2</v>
      </c>
      <c r="F54" s="24">
        <v>5.0999999999999997E-2</v>
      </c>
      <c r="G54" s="23">
        <v>5.0999999999999997E-2</v>
      </c>
      <c r="H54" s="25">
        <v>5.0999999999999997E-2</v>
      </c>
      <c r="I54" s="24">
        <v>5.0999999999999997E-2</v>
      </c>
      <c r="J54" s="23">
        <v>5.0999999999999997E-2</v>
      </c>
      <c r="K54" s="25">
        <v>5.0999999999999997E-2</v>
      </c>
      <c r="L54" s="24">
        <v>5.0999999999999997E-2</v>
      </c>
      <c r="M54" s="23">
        <v>5.0999999999999997E-2</v>
      </c>
      <c r="N54" s="24">
        <v>5.0999999999999997E-2</v>
      </c>
      <c r="O54" s="24">
        <v>5.0999999999999997E-2</v>
      </c>
      <c r="P54" s="23">
        <v>5.0999999999999997E-2</v>
      </c>
      <c r="Q54" s="10"/>
    </row>
    <row r="55" spans="1:18" s="4" customFormat="1">
      <c r="A55" s="188" t="s">
        <v>123</v>
      </c>
      <c r="B55" s="166" t="s">
        <v>122</v>
      </c>
      <c r="C55" s="167" t="s">
        <v>28</v>
      </c>
      <c r="D55" s="189">
        <f t="shared" ref="D55:P55" si="14">D52*D53+(1-D52)*D54</f>
        <v>0.11069999999999999</v>
      </c>
      <c r="E55" s="190">
        <f t="shared" si="14"/>
        <v>0.11069999999999999</v>
      </c>
      <c r="F55" s="190">
        <f t="shared" si="14"/>
        <v>0.11069999999999999</v>
      </c>
      <c r="G55" s="191">
        <f t="shared" si="14"/>
        <v>0.11069999999999999</v>
      </c>
      <c r="H55" s="189">
        <f t="shared" si="14"/>
        <v>0.11069999999999999</v>
      </c>
      <c r="I55" s="190">
        <f t="shared" si="14"/>
        <v>0.11069999999999999</v>
      </c>
      <c r="J55" s="191">
        <f t="shared" si="14"/>
        <v>0.11069999999999999</v>
      </c>
      <c r="K55" s="189">
        <f t="shared" si="14"/>
        <v>0.11069999999999999</v>
      </c>
      <c r="L55" s="190">
        <f t="shared" si="14"/>
        <v>0.11069999999999999</v>
      </c>
      <c r="M55" s="191">
        <f t="shared" si="14"/>
        <v>0.11069999999999999</v>
      </c>
      <c r="N55" s="190">
        <f t="shared" si="14"/>
        <v>0.11069999999999999</v>
      </c>
      <c r="O55" s="190">
        <f t="shared" si="14"/>
        <v>0.11069999999999999</v>
      </c>
      <c r="P55" s="191">
        <f t="shared" si="14"/>
        <v>0.11069999999999999</v>
      </c>
      <c r="Q55" s="10"/>
    </row>
    <row r="56" spans="1:18">
      <c r="A56" s="15"/>
      <c r="C56" s="11"/>
      <c r="D56" s="18"/>
      <c r="E56" s="13"/>
      <c r="F56" s="13"/>
      <c r="G56" s="11"/>
      <c r="H56" s="28"/>
      <c r="I56" s="29"/>
      <c r="J56" s="27"/>
      <c r="K56" s="28"/>
      <c r="L56" s="13"/>
      <c r="M56" s="27"/>
      <c r="N56" s="13"/>
      <c r="O56" s="13"/>
      <c r="P56" s="11"/>
      <c r="Q56" s="10"/>
    </row>
    <row r="57" spans="1:18">
      <c r="A57" s="84" t="s">
        <v>121</v>
      </c>
      <c r="B57" s="85" t="s">
        <v>120</v>
      </c>
      <c r="C57" s="86" t="s">
        <v>109</v>
      </c>
      <c r="D57" s="126">
        <v>576.04745041863521</v>
      </c>
      <c r="E57" s="127">
        <v>514.01651944223522</v>
      </c>
      <c r="F57" s="127">
        <v>336.84045699604627</v>
      </c>
      <c r="G57" s="128">
        <v>312.81128363856669</v>
      </c>
      <c r="H57" s="129">
        <v>311.17260318277584</v>
      </c>
      <c r="I57" s="130">
        <v>299.89818595450208</v>
      </c>
      <c r="J57" s="131">
        <v>276.73465454735589</v>
      </c>
      <c r="K57" s="129">
        <v>299.19617797771707</v>
      </c>
      <c r="L57" s="127">
        <v>283.77638070224975</v>
      </c>
      <c r="M57" s="131">
        <v>264.75822934229711</v>
      </c>
      <c r="N57" s="127">
        <v>248.53032292828652</v>
      </c>
      <c r="O57" s="127">
        <v>216.06134490902809</v>
      </c>
      <c r="P57" s="128">
        <v>214.09237429286668</v>
      </c>
      <c r="Q57" s="10"/>
    </row>
    <row r="58" spans="1:18">
      <c r="A58" s="15" t="s">
        <v>209</v>
      </c>
      <c r="B58" s="1" t="s">
        <v>210</v>
      </c>
      <c r="C58" s="1" t="s">
        <v>109</v>
      </c>
      <c r="D58" s="231">
        <f>'[3]2. CALCUL TAUX OCTROI CV'!$I$85</f>
        <v>217.83716012262244</v>
      </c>
      <c r="E58" s="232">
        <f>'[3]2. CALCUL TAUX OCTROI CV'!$I$86</f>
        <v>217.83716012262241</v>
      </c>
      <c r="F58" s="232">
        <f>'[3]2. CALCUL TAUX OCTROI CV'!$I$87</f>
        <v>149.308999201246</v>
      </c>
      <c r="G58" s="232">
        <f>'[3]2. CALCUL TAUX OCTROI CV'!$I$88</f>
        <v>143.87269338146339</v>
      </c>
      <c r="H58" s="231">
        <f>'[3]2. CALCUL TAUX OCTROI CV'!$I$89</f>
        <v>89.901050209336219</v>
      </c>
      <c r="I58" s="232">
        <f>'[3]2. CALCUL TAUX OCTROI CV'!$I$90</f>
        <v>114.10517911184982</v>
      </c>
      <c r="J58" s="233">
        <f>'[3]2. CALCUL TAUX OCTROI CV'!$I$91</f>
        <v>89.901050209336219</v>
      </c>
      <c r="K58" s="231">
        <f>'[3]2. CALCUL TAUX OCTROI CV'!$I$92</f>
        <v>93.469021692304239</v>
      </c>
      <c r="L58" s="232">
        <f>'[3]2. CALCUL TAUX OCTROI CV'!$I$93</f>
        <v>119.63449781792045</v>
      </c>
      <c r="M58" s="233">
        <f>'[3]2. CALCUL TAUX OCTROI CV'!$I$94</f>
        <v>93.469021692304239</v>
      </c>
      <c r="N58" s="232">
        <f>'[3]2. CALCUL TAUX OCTROI CV'!$I$95</f>
        <v>70.28343935920671</v>
      </c>
      <c r="O58" s="232">
        <f>'[3]2. CALCUL TAUX OCTROI CV'!$I$96</f>
        <v>87.727090109617521</v>
      </c>
      <c r="P58" s="233">
        <f>'[3]2. CALCUL TAUX OCTROI CV'!$I$97</f>
        <v>70.28343935920671</v>
      </c>
      <c r="Q58" s="10"/>
    </row>
    <row r="59" spans="1:18">
      <c r="A59" s="15" t="s">
        <v>211</v>
      </c>
      <c r="B59" s="1" t="s">
        <v>212</v>
      </c>
      <c r="C59" s="1" t="s">
        <v>109</v>
      </c>
      <c r="D59" s="22">
        <f>'[3]2. CALCUL TAUX OCTROI CV'!$J$85</f>
        <v>186.53276025632067</v>
      </c>
      <c r="E59" s="21">
        <f>'[3]2. CALCUL TAUX OCTROI CV'!$J$86</f>
        <v>186.5327602563207</v>
      </c>
      <c r="F59" s="21">
        <f>'[3]2. CALCUL TAUX OCTROI CV'!$J$87</f>
        <v>110.10614320685596</v>
      </c>
      <c r="G59" s="21">
        <f>'[3]2. CALCUL TAUX OCTROI CV'!$J$88</f>
        <v>99.244994238939867</v>
      </c>
      <c r="H59" s="22">
        <f>'[3]2. CALCUL TAUX OCTROI CV'!$J$89</f>
        <v>115.47266111105567</v>
      </c>
      <c r="I59" s="21">
        <f>'[3]2. CALCUL TAUX OCTROI CV'!$J$90</f>
        <v>146.5614544871091</v>
      </c>
      <c r="J59" s="20">
        <f>'[3]2. CALCUL TAUX OCTROI CV'!$J$91</f>
        <v>115.47266111105567</v>
      </c>
      <c r="K59" s="22">
        <f>'[3]2. CALCUL TAUX OCTROI CV'!$J$92</f>
        <v>99.928264423028949</v>
      </c>
      <c r="L59" s="21">
        <f>'[3]2. CALCUL TAUX OCTROI CV'!$J$93</f>
        <v>124.91033052878616</v>
      </c>
      <c r="M59" s="20">
        <f>'[3]2. CALCUL TAUX OCTROI CV'!$J$94</f>
        <v>99.928264423028949</v>
      </c>
      <c r="N59" s="21">
        <f>'[3]2. CALCUL TAUX OCTROI CV'!$J$95</f>
        <v>72.447991706695973</v>
      </c>
      <c r="O59" s="21">
        <f>'[3]2. CALCUL TAUX OCTROI CV'!$J$96</f>
        <v>89.102702443867472</v>
      </c>
      <c r="P59" s="20">
        <f>'[3]2. CALCUL TAUX OCTROI CV'!$J$97</f>
        <v>72.447991706695973</v>
      </c>
      <c r="Q59" s="10"/>
    </row>
    <row r="60" spans="1:18">
      <c r="A60" s="15" t="s">
        <v>213</v>
      </c>
      <c r="B60" s="1" t="s">
        <v>214</v>
      </c>
      <c r="C60" s="1" t="s">
        <v>109</v>
      </c>
      <c r="D60" s="22">
        <f>'[3]2. CALCUL TAUX OCTROI CV'!$K$85</f>
        <v>250</v>
      </c>
      <c r="E60" s="21">
        <f>'[3]2. CALCUL TAUX OCTROI CV'!$K$86</f>
        <v>181.5</v>
      </c>
      <c r="F60" s="21">
        <f>'[3]2. CALCUL TAUX OCTROI CV'!$K$87</f>
        <v>161.33333333333334</v>
      </c>
      <c r="G60" s="21">
        <f>'[3]2. CALCUL TAUX OCTROI CV'!$K$88</f>
        <v>145.19999999999996</v>
      </c>
      <c r="H60" s="22">
        <f>'[3]2. CALCUL TAUX OCTROI CV'!$K$89</f>
        <v>178.57142857142853</v>
      </c>
      <c r="I60" s="21">
        <f>'[3]2. CALCUL TAUX OCTROI CV'!$K$90</f>
        <v>60.863636363636353</v>
      </c>
      <c r="J60" s="20">
        <f>'[3]2. CALCUL TAUX OCTROI CV'!$K$91</f>
        <v>119.03999999999999</v>
      </c>
      <c r="K60" s="22">
        <f>'[3]2. CALCUL TAUX OCTROI CV'!$K$92</f>
        <v>178.5714285714285</v>
      </c>
      <c r="L60" s="21">
        <f>'[3]2. CALCUL TAUX OCTROI CV'!$K$93</f>
        <v>60.86363636363636</v>
      </c>
      <c r="M60" s="20">
        <f>'[3]2. CALCUL TAUX OCTROI CV'!$K$94</f>
        <v>119.04000000000002</v>
      </c>
      <c r="N60" s="21">
        <f>'[3]2. CALCUL TAUX OCTROI CV'!$K$95</f>
        <v>178.5714285714285</v>
      </c>
      <c r="O60" s="21">
        <f>'[3]2. CALCUL TAUX OCTROI CV'!$K$96</f>
        <v>60.86363636363636</v>
      </c>
      <c r="P60" s="20">
        <f>'[3]2. CALCUL TAUX OCTROI CV'!$K$97</f>
        <v>119.04000000000002</v>
      </c>
      <c r="Q60" s="10"/>
    </row>
    <row r="61" spans="1:18">
      <c r="A61" s="19" t="s">
        <v>215</v>
      </c>
      <c r="B61" s="32" t="s">
        <v>216</v>
      </c>
      <c r="C61" s="32" t="s">
        <v>109</v>
      </c>
      <c r="D61" s="123">
        <f>'[3]2. CALCUL TAUX OCTROI CV'!$L$85</f>
        <v>-78.322469960307799</v>
      </c>
      <c r="E61" s="124">
        <f>'[3]2. CALCUL TAUX OCTROI CV'!$L$86</f>
        <v>-71.8534009367078</v>
      </c>
      <c r="F61" s="124">
        <f>'[3]2. CALCUL TAUX OCTROI CV'!$L$87</f>
        <v>-83.908018745389029</v>
      </c>
      <c r="G61" s="124">
        <f>'[3]2. CALCUL TAUX OCTROI CV'!$L$88</f>
        <v>-75.506403981836499</v>
      </c>
      <c r="H61" s="123">
        <f>'[3]2. CALCUL TAUX OCTROI CV'!$L$89</f>
        <v>-72.772536709044601</v>
      </c>
      <c r="I61" s="124">
        <f>'[3]2. CALCUL TAUX OCTROI CV'!$L$90</f>
        <v>-21.632084008093237</v>
      </c>
      <c r="J61" s="125">
        <f>'[3]2. CALCUL TAUX OCTROI CV'!$L$91</f>
        <v>-47.679056773036002</v>
      </c>
      <c r="K61" s="123">
        <f>'[3]2. CALCUL TAUX OCTROI CV'!$L$92</f>
        <v>-72.772536709044616</v>
      </c>
      <c r="L61" s="124">
        <f>'[3]2. CALCUL TAUX OCTROI CV'!$L$93</f>
        <v>-21.632084008093234</v>
      </c>
      <c r="M61" s="125">
        <f>'[3]2. CALCUL TAUX OCTROI CV'!$L$94</f>
        <v>-47.67905677303601</v>
      </c>
      <c r="N61" s="124">
        <f>'[3]2. CALCUL TAUX OCTROI CV'!$L$95</f>
        <v>-72.772536709044616</v>
      </c>
      <c r="O61" s="124">
        <f>'[3]2. CALCUL TAUX OCTROI CV'!$L$96</f>
        <v>-21.632084008093234</v>
      </c>
      <c r="P61" s="125">
        <f>'[3]2. CALCUL TAUX OCTROI CV'!$L$97</f>
        <v>-47.67905677303601</v>
      </c>
    </row>
  </sheetData>
  <pageMargins left="0.7" right="0.7" top="0.75" bottom="0.75" header="0.3" footer="0.3"/>
  <pageSetup paperSize="9" scale="4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7584-6904-4DEE-A9C5-B712924CC55D}">
  <sheetPr>
    <tabColor theme="0" tint="-0.499984740745262"/>
    <pageSetUpPr fitToPage="1"/>
  </sheetPr>
  <dimension ref="A1:AQ39"/>
  <sheetViews>
    <sheetView zoomScale="80" zoomScaleNormal="80" workbookViewId="0">
      <selection activeCell="S34" sqref="S34"/>
    </sheetView>
  </sheetViews>
  <sheetFormatPr baseColWidth="10" defaultColWidth="10.796875" defaultRowHeight="15.6"/>
  <cols>
    <col min="1" max="1" width="66" style="65" customWidth="1"/>
    <col min="2" max="2" width="19.5" style="65" customWidth="1"/>
    <col min="3" max="3" width="17.69921875" style="65" customWidth="1"/>
    <col min="4" max="4" width="19.19921875" style="66" customWidth="1"/>
    <col min="5" max="5" width="18" style="66" customWidth="1"/>
    <col min="6" max="6" width="17.69921875" style="66" customWidth="1"/>
    <col min="7" max="11" width="14.796875" style="66" customWidth="1"/>
    <col min="12" max="12" width="14.296875" style="66" customWidth="1"/>
    <col min="13" max="13" width="14.796875" style="66" customWidth="1"/>
    <col min="14" max="14" width="14.296875" style="66" customWidth="1"/>
    <col min="15" max="15" width="15.69921875" style="66" customWidth="1"/>
    <col min="16" max="16" width="14.796875" style="66" customWidth="1"/>
    <col min="17" max="17" width="10.796875" style="65"/>
    <col min="18" max="18" width="59.69921875" style="65" customWidth="1"/>
    <col min="19" max="16384" width="10.796875" style="65"/>
  </cols>
  <sheetData>
    <row r="1" spans="1:43">
      <c r="A1" s="50" t="s">
        <v>217</v>
      </c>
      <c r="R1" s="211" t="s">
        <v>183</v>
      </c>
    </row>
    <row r="3" spans="1:43">
      <c r="A3" s="51" t="s">
        <v>218</v>
      </c>
      <c r="B3" s="52" t="s">
        <v>159</v>
      </c>
      <c r="C3" s="234" t="s">
        <v>158</v>
      </c>
      <c r="D3" s="235">
        <v>1</v>
      </c>
      <c r="E3" s="236">
        <f t="shared" ref="E3:P3" si="0">D3+1</f>
        <v>2</v>
      </c>
      <c r="F3" s="236">
        <f t="shared" si="0"/>
        <v>3</v>
      </c>
      <c r="G3" s="237">
        <f t="shared" si="0"/>
        <v>4</v>
      </c>
      <c r="H3" s="236">
        <f t="shared" si="0"/>
        <v>5</v>
      </c>
      <c r="I3" s="236">
        <f t="shared" si="0"/>
        <v>6</v>
      </c>
      <c r="J3" s="237">
        <f t="shared" si="0"/>
        <v>7</v>
      </c>
      <c r="K3" s="236">
        <f t="shared" si="0"/>
        <v>8</v>
      </c>
      <c r="L3" s="236">
        <f t="shared" si="0"/>
        <v>9</v>
      </c>
      <c r="M3" s="237">
        <f t="shared" si="0"/>
        <v>10</v>
      </c>
      <c r="N3" s="236">
        <f t="shared" si="0"/>
        <v>11</v>
      </c>
      <c r="O3" s="236">
        <f t="shared" si="0"/>
        <v>12</v>
      </c>
      <c r="P3" s="237">
        <f t="shared" si="0"/>
        <v>13</v>
      </c>
      <c r="Q3" s="67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</row>
    <row r="4" spans="1:43">
      <c r="A4" s="238" t="s">
        <v>157</v>
      </c>
      <c r="B4" s="239" t="s">
        <v>7</v>
      </c>
      <c r="C4" s="240" t="s">
        <v>7</v>
      </c>
      <c r="D4" s="241" t="s">
        <v>94</v>
      </c>
      <c r="E4" s="242" t="s">
        <v>94</v>
      </c>
      <c r="F4" s="242" t="s">
        <v>94</v>
      </c>
      <c r="G4" s="243" t="s">
        <v>94</v>
      </c>
      <c r="H4" s="242" t="s">
        <v>94</v>
      </c>
      <c r="I4" s="242" t="s">
        <v>94</v>
      </c>
      <c r="J4" s="242" t="s">
        <v>94</v>
      </c>
      <c r="K4" s="241" t="s">
        <v>94</v>
      </c>
      <c r="L4" s="242" t="s">
        <v>94</v>
      </c>
      <c r="M4" s="243" t="s">
        <v>94</v>
      </c>
      <c r="N4" s="242" t="s">
        <v>94</v>
      </c>
      <c r="O4" s="242" t="s">
        <v>94</v>
      </c>
      <c r="P4" s="243" t="s">
        <v>94</v>
      </c>
      <c r="Q4" s="67"/>
    </row>
    <row r="5" spans="1:43">
      <c r="A5" s="71" t="s">
        <v>154</v>
      </c>
      <c r="B5" s="65" t="s">
        <v>153</v>
      </c>
      <c r="C5" s="68" t="s">
        <v>8</v>
      </c>
      <c r="D5" s="244" t="s">
        <v>84</v>
      </c>
      <c r="E5" s="2" t="s">
        <v>152</v>
      </c>
      <c r="F5" s="2" t="s">
        <v>85</v>
      </c>
      <c r="G5" s="245" t="s">
        <v>86</v>
      </c>
      <c r="H5" s="2" t="s">
        <v>87</v>
      </c>
      <c r="I5" s="2" t="s">
        <v>87</v>
      </c>
      <c r="J5" s="2" t="s">
        <v>87</v>
      </c>
      <c r="K5" s="244" t="s">
        <v>88</v>
      </c>
      <c r="L5" s="2" t="s">
        <v>88</v>
      </c>
      <c r="M5" s="245" t="s">
        <v>88</v>
      </c>
      <c r="N5" s="2" t="s">
        <v>9</v>
      </c>
      <c r="O5" s="2" t="s">
        <v>9</v>
      </c>
      <c r="P5" s="245" t="s">
        <v>9</v>
      </c>
      <c r="Q5" s="67"/>
    </row>
    <row r="6" spans="1:43">
      <c r="A6" s="71" t="s">
        <v>189</v>
      </c>
      <c r="B6" s="65" t="s">
        <v>7</v>
      </c>
      <c r="C6" s="68" t="s">
        <v>7</v>
      </c>
      <c r="D6" s="246" t="s">
        <v>94</v>
      </c>
      <c r="E6" s="247" t="s">
        <v>94</v>
      </c>
      <c r="F6" s="247" t="s">
        <v>94</v>
      </c>
      <c r="G6" s="248" t="s">
        <v>94</v>
      </c>
      <c r="H6" s="247" t="s">
        <v>94</v>
      </c>
      <c r="I6" s="247" t="s">
        <v>94</v>
      </c>
      <c r="J6" s="247" t="s">
        <v>94</v>
      </c>
      <c r="K6" s="246" t="s">
        <v>94</v>
      </c>
      <c r="L6" s="247" t="s">
        <v>94</v>
      </c>
      <c r="M6" s="248" t="s">
        <v>94</v>
      </c>
      <c r="N6" s="247" t="s">
        <v>94</v>
      </c>
      <c r="O6" s="247" t="s">
        <v>94</v>
      </c>
      <c r="P6" s="248" t="s">
        <v>94</v>
      </c>
      <c r="Q6" s="67"/>
    </row>
    <row r="7" spans="1:43">
      <c r="A7" s="71" t="s">
        <v>89</v>
      </c>
      <c r="B7" s="65" t="s">
        <v>7</v>
      </c>
      <c r="C7" s="68" t="s">
        <v>7</v>
      </c>
      <c r="D7" s="246" t="s">
        <v>94</v>
      </c>
      <c r="E7" s="247" t="s">
        <v>94</v>
      </c>
      <c r="F7" s="247" t="s">
        <v>94</v>
      </c>
      <c r="G7" s="248" t="s">
        <v>94</v>
      </c>
      <c r="H7" s="247" t="s">
        <v>94</v>
      </c>
      <c r="I7" s="247" t="s">
        <v>94</v>
      </c>
      <c r="J7" s="247" t="s">
        <v>94</v>
      </c>
      <c r="K7" s="246" t="s">
        <v>94</v>
      </c>
      <c r="L7" s="247" t="s">
        <v>94</v>
      </c>
      <c r="M7" s="248" t="s">
        <v>94</v>
      </c>
      <c r="N7" s="247" t="s">
        <v>94</v>
      </c>
      <c r="O7" s="247" t="s">
        <v>94</v>
      </c>
      <c r="P7" s="248" t="s">
        <v>94</v>
      </c>
      <c r="Q7" s="67"/>
      <c r="R7" s="213"/>
    </row>
    <row r="8" spans="1:43" s="76" customFormat="1">
      <c r="A8" s="73" t="s">
        <v>151</v>
      </c>
      <c r="B8" s="79" t="s">
        <v>7</v>
      </c>
      <c r="C8" s="78" t="s">
        <v>7</v>
      </c>
      <c r="D8" s="249" t="s">
        <v>95</v>
      </c>
      <c r="E8" s="250" t="s">
        <v>95</v>
      </c>
      <c r="F8" s="250" t="s">
        <v>95</v>
      </c>
      <c r="G8" s="251" t="s">
        <v>95</v>
      </c>
      <c r="H8" s="250" t="s">
        <v>95</v>
      </c>
      <c r="I8" s="250" t="s">
        <v>95</v>
      </c>
      <c r="J8" s="251" t="s">
        <v>95</v>
      </c>
      <c r="K8" s="250" t="s">
        <v>95</v>
      </c>
      <c r="L8" s="250" t="s">
        <v>95</v>
      </c>
      <c r="M8" s="251" t="s">
        <v>95</v>
      </c>
      <c r="N8" s="250" t="s">
        <v>95</v>
      </c>
      <c r="O8" s="250" t="s">
        <v>95</v>
      </c>
      <c r="P8" s="251" t="s">
        <v>95</v>
      </c>
      <c r="Q8" s="67"/>
      <c r="R8" s="65"/>
    </row>
    <row r="9" spans="1:43">
      <c r="A9" s="15"/>
      <c r="B9" s="1"/>
      <c r="C9" s="252"/>
      <c r="D9" s="15"/>
      <c r="E9" s="1"/>
      <c r="F9" s="1"/>
      <c r="G9" s="252"/>
      <c r="H9" s="2"/>
      <c r="I9" s="2"/>
      <c r="J9" s="245"/>
      <c r="K9" s="2"/>
      <c r="L9" s="2"/>
      <c r="M9" s="252"/>
      <c r="N9" s="1"/>
      <c r="O9" s="1"/>
      <c r="P9" s="252"/>
      <c r="Q9" s="67"/>
    </row>
    <row r="10" spans="1:43">
      <c r="A10" s="51" t="s">
        <v>10</v>
      </c>
      <c r="B10" s="57"/>
      <c r="C10" s="253"/>
      <c r="D10" s="254"/>
      <c r="E10" s="57"/>
      <c r="F10" s="57"/>
      <c r="G10" s="253"/>
      <c r="H10" s="236"/>
      <c r="I10" s="236"/>
      <c r="J10" s="237"/>
      <c r="K10" s="236"/>
      <c r="L10" s="236"/>
      <c r="M10" s="253"/>
      <c r="N10" s="57"/>
      <c r="O10" s="57"/>
      <c r="P10" s="253"/>
      <c r="Q10" s="67"/>
    </row>
    <row r="11" spans="1:43">
      <c r="A11" s="120" t="s">
        <v>219</v>
      </c>
      <c r="B11" s="121" t="s">
        <v>11</v>
      </c>
      <c r="C11" s="255" t="s">
        <v>8</v>
      </c>
      <c r="D11" s="256" t="s">
        <v>84</v>
      </c>
      <c r="E11" s="257" t="s">
        <v>220</v>
      </c>
      <c r="F11" s="257" t="s">
        <v>85</v>
      </c>
      <c r="G11" s="258" t="s">
        <v>86</v>
      </c>
      <c r="H11" s="257" t="s">
        <v>87</v>
      </c>
      <c r="I11" s="257" t="s">
        <v>87</v>
      </c>
      <c r="J11" s="258" t="s">
        <v>87</v>
      </c>
      <c r="K11" s="257" t="s">
        <v>88</v>
      </c>
      <c r="L11" s="257" t="s">
        <v>88</v>
      </c>
      <c r="M11" s="258" t="s">
        <v>88</v>
      </c>
      <c r="N11" s="257" t="s">
        <v>9</v>
      </c>
      <c r="O11" s="257" t="s">
        <v>9</v>
      </c>
      <c r="P11" s="258" t="s">
        <v>9</v>
      </c>
      <c r="Q11" s="67"/>
      <c r="R11" s="65" t="s">
        <v>184</v>
      </c>
    </row>
    <row r="12" spans="1:43">
      <c r="A12" s="15" t="s">
        <v>12</v>
      </c>
      <c r="B12" s="1" t="s">
        <v>13</v>
      </c>
      <c r="C12" s="252" t="s">
        <v>14</v>
      </c>
      <c r="D12" s="246" t="s">
        <v>94</v>
      </c>
      <c r="E12" s="247" t="s">
        <v>94</v>
      </c>
      <c r="F12" s="247" t="s">
        <v>94</v>
      </c>
      <c r="G12" s="248" t="s">
        <v>94</v>
      </c>
      <c r="H12" s="247" t="s">
        <v>94</v>
      </c>
      <c r="I12" s="247" t="s">
        <v>94</v>
      </c>
      <c r="J12" s="248" t="s">
        <v>94</v>
      </c>
      <c r="K12" s="247" t="s">
        <v>94</v>
      </c>
      <c r="L12" s="247" t="s">
        <v>94</v>
      </c>
      <c r="M12" s="248" t="s">
        <v>94</v>
      </c>
      <c r="N12" s="247" t="s">
        <v>94</v>
      </c>
      <c r="O12" s="247" t="s">
        <v>94</v>
      </c>
      <c r="P12" s="248" t="s">
        <v>94</v>
      </c>
      <c r="Q12" s="67"/>
      <c r="R12" s="65" t="s">
        <v>184</v>
      </c>
    </row>
    <row r="13" spans="1:43">
      <c r="A13" s="12" t="s">
        <v>18</v>
      </c>
      <c r="B13" s="1" t="s">
        <v>19</v>
      </c>
      <c r="C13" s="252" t="s">
        <v>20</v>
      </c>
      <c r="D13" s="246" t="s">
        <v>94</v>
      </c>
      <c r="E13" s="247" t="s">
        <v>94</v>
      </c>
      <c r="F13" s="247" t="s">
        <v>94</v>
      </c>
      <c r="G13" s="248" t="s">
        <v>94</v>
      </c>
      <c r="H13" s="247" t="s">
        <v>94</v>
      </c>
      <c r="I13" s="247" t="s">
        <v>94</v>
      </c>
      <c r="J13" s="248" t="s">
        <v>94</v>
      </c>
      <c r="K13" s="247" t="s">
        <v>94</v>
      </c>
      <c r="L13" s="247" t="s">
        <v>94</v>
      </c>
      <c r="M13" s="248" t="s">
        <v>94</v>
      </c>
      <c r="N13" s="247" t="s">
        <v>94</v>
      </c>
      <c r="O13" s="247" t="s">
        <v>94</v>
      </c>
      <c r="P13" s="248" t="s">
        <v>94</v>
      </c>
      <c r="Q13" s="67"/>
      <c r="R13" s="65" t="s">
        <v>184</v>
      </c>
    </row>
    <row r="14" spans="1:43">
      <c r="A14" s="12" t="s">
        <v>221</v>
      </c>
      <c r="B14" s="1" t="s">
        <v>34</v>
      </c>
      <c r="C14" s="252" t="s">
        <v>32</v>
      </c>
      <c r="D14" s="246" t="s">
        <v>94</v>
      </c>
      <c r="E14" s="247" t="s">
        <v>94</v>
      </c>
      <c r="F14" s="247" t="s">
        <v>94</v>
      </c>
      <c r="G14" s="248" t="s">
        <v>94</v>
      </c>
      <c r="H14" s="247" t="s">
        <v>94</v>
      </c>
      <c r="I14" s="247" t="s">
        <v>94</v>
      </c>
      <c r="J14" s="248" t="s">
        <v>94</v>
      </c>
      <c r="K14" s="247" t="s">
        <v>94</v>
      </c>
      <c r="L14" s="247" t="s">
        <v>94</v>
      </c>
      <c r="M14" s="248" t="s">
        <v>94</v>
      </c>
      <c r="N14" s="247" t="s">
        <v>94</v>
      </c>
      <c r="O14" s="247" t="s">
        <v>94</v>
      </c>
      <c r="P14" s="248" t="s">
        <v>94</v>
      </c>
      <c r="Q14" s="67"/>
      <c r="R14" s="65" t="s">
        <v>184</v>
      </c>
      <c r="T14" s="82"/>
      <c r="U14" s="82"/>
    </row>
    <row r="15" spans="1:43" s="1" customFormat="1">
      <c r="A15" s="122" t="s">
        <v>222</v>
      </c>
      <c r="B15" s="32" t="s">
        <v>38</v>
      </c>
      <c r="C15" s="259" t="s">
        <v>223</v>
      </c>
      <c r="D15" s="260" t="s">
        <v>94</v>
      </c>
      <c r="E15" s="261" t="s">
        <v>94</v>
      </c>
      <c r="F15" s="261" t="s">
        <v>94</v>
      </c>
      <c r="G15" s="262" t="s">
        <v>94</v>
      </c>
      <c r="H15" s="261" t="s">
        <v>94</v>
      </c>
      <c r="I15" s="261" t="s">
        <v>94</v>
      </c>
      <c r="J15" s="262" t="s">
        <v>94</v>
      </c>
      <c r="K15" s="261" t="s">
        <v>94</v>
      </c>
      <c r="L15" s="261" t="s">
        <v>94</v>
      </c>
      <c r="M15" s="262" t="s">
        <v>94</v>
      </c>
      <c r="N15" s="261" t="s">
        <v>94</v>
      </c>
      <c r="O15" s="261" t="s">
        <v>94</v>
      </c>
      <c r="P15" s="262" t="s">
        <v>94</v>
      </c>
      <c r="Q15" s="10"/>
      <c r="R15" s="65" t="s">
        <v>184</v>
      </c>
      <c r="S15" s="13"/>
      <c r="T15" s="48"/>
      <c r="U15" s="48"/>
    </row>
    <row r="16" spans="1:43" s="1" customFormat="1" collapsed="1">
      <c r="A16" s="15"/>
      <c r="C16" s="252"/>
      <c r="D16" s="15"/>
      <c r="G16" s="252"/>
      <c r="H16" s="2"/>
      <c r="I16" s="2"/>
      <c r="J16" s="245"/>
      <c r="K16" s="2"/>
      <c r="L16" s="2"/>
      <c r="M16" s="252"/>
      <c r="P16" s="252"/>
      <c r="Q16" s="10"/>
      <c r="R16" s="213"/>
    </row>
    <row r="17" spans="1:19">
      <c r="A17" s="51" t="s">
        <v>45</v>
      </c>
      <c r="B17" s="57"/>
      <c r="C17" s="253"/>
      <c r="D17" s="254"/>
      <c r="E17" s="57"/>
      <c r="F17" s="57"/>
      <c r="G17" s="253"/>
      <c r="H17" s="236"/>
      <c r="I17" s="236"/>
      <c r="J17" s="237"/>
      <c r="K17" s="236"/>
      <c r="L17" s="236"/>
      <c r="M17" s="253"/>
      <c r="N17" s="57"/>
      <c r="O17" s="57"/>
      <c r="P17" s="253"/>
      <c r="Q17" s="67"/>
    </row>
    <row r="18" spans="1:19" s="1" customFormat="1">
      <c r="A18" s="120" t="s">
        <v>46</v>
      </c>
      <c r="B18" s="121" t="s">
        <v>47</v>
      </c>
      <c r="C18" s="255" t="s">
        <v>48</v>
      </c>
      <c r="D18" s="263" t="s">
        <v>161</v>
      </c>
      <c r="E18" s="264" t="s">
        <v>161</v>
      </c>
      <c r="F18" s="264" t="s">
        <v>161</v>
      </c>
      <c r="G18" s="265" t="s">
        <v>161</v>
      </c>
      <c r="H18" s="264" t="s">
        <v>161</v>
      </c>
      <c r="I18" s="264" t="s">
        <v>161</v>
      </c>
      <c r="J18" s="265" t="s">
        <v>161</v>
      </c>
      <c r="K18" s="264" t="s">
        <v>161</v>
      </c>
      <c r="L18" s="264" t="s">
        <v>161</v>
      </c>
      <c r="M18" s="265" t="s">
        <v>161</v>
      </c>
      <c r="N18" s="264" t="s">
        <v>161</v>
      </c>
      <c r="O18" s="264" t="s">
        <v>161</v>
      </c>
      <c r="P18" s="265" t="s">
        <v>161</v>
      </c>
      <c r="Q18" s="10"/>
      <c r="R18" s="212" t="s">
        <v>185</v>
      </c>
    </row>
    <row r="19" spans="1:19" s="1" customFormat="1">
      <c r="A19" s="15" t="s">
        <v>224</v>
      </c>
      <c r="B19" s="1" t="s">
        <v>49</v>
      </c>
      <c r="C19" s="252" t="s">
        <v>225</v>
      </c>
      <c r="D19" s="266" t="s">
        <v>226</v>
      </c>
      <c r="E19" s="267" t="s">
        <v>226</v>
      </c>
      <c r="F19" s="267" t="s">
        <v>226</v>
      </c>
      <c r="G19" s="268" t="s">
        <v>226</v>
      </c>
      <c r="H19" s="267" t="s">
        <v>226</v>
      </c>
      <c r="I19" s="267" t="s">
        <v>226</v>
      </c>
      <c r="J19" s="268" t="s">
        <v>226</v>
      </c>
      <c r="K19" s="267" t="s">
        <v>226</v>
      </c>
      <c r="L19" s="267" t="s">
        <v>226</v>
      </c>
      <c r="M19" s="268" t="s">
        <v>226</v>
      </c>
      <c r="N19" s="267" t="s">
        <v>226</v>
      </c>
      <c r="O19" s="267" t="s">
        <v>226</v>
      </c>
      <c r="P19" s="268" t="s">
        <v>226</v>
      </c>
      <c r="Q19" s="10"/>
      <c r="R19" s="212" t="s">
        <v>185</v>
      </c>
    </row>
    <row r="20" spans="1:19">
      <c r="A20" s="15" t="s">
        <v>50</v>
      </c>
      <c r="B20" s="1" t="s">
        <v>51</v>
      </c>
      <c r="C20" s="252" t="s">
        <v>225</v>
      </c>
      <c r="D20" s="269" t="s">
        <v>161</v>
      </c>
      <c r="E20" s="270" t="s">
        <v>161</v>
      </c>
      <c r="F20" s="270" t="s">
        <v>161</v>
      </c>
      <c r="G20" s="271" t="s">
        <v>161</v>
      </c>
      <c r="H20" s="270" t="s">
        <v>161</v>
      </c>
      <c r="I20" s="270" t="s">
        <v>161</v>
      </c>
      <c r="J20" s="271" t="s">
        <v>161</v>
      </c>
      <c r="K20" s="270" t="s">
        <v>161</v>
      </c>
      <c r="L20" s="270" t="s">
        <v>161</v>
      </c>
      <c r="M20" s="271" t="s">
        <v>161</v>
      </c>
      <c r="N20" s="270" t="s">
        <v>161</v>
      </c>
      <c r="O20" s="270" t="s">
        <v>161</v>
      </c>
      <c r="P20" s="271" t="s">
        <v>161</v>
      </c>
      <c r="Q20" s="67"/>
      <c r="R20" s="212" t="s">
        <v>185</v>
      </c>
    </row>
    <row r="21" spans="1:19">
      <c r="A21" s="15" t="s">
        <v>227</v>
      </c>
      <c r="B21" s="1" t="s">
        <v>53</v>
      </c>
      <c r="C21" s="252" t="s">
        <v>54</v>
      </c>
      <c r="D21" s="246" t="s">
        <v>94</v>
      </c>
      <c r="E21" s="247" t="s">
        <v>94</v>
      </c>
      <c r="F21" s="247" t="s">
        <v>94</v>
      </c>
      <c r="G21" s="248" t="s">
        <v>94</v>
      </c>
      <c r="H21" s="247" t="s">
        <v>94</v>
      </c>
      <c r="I21" s="247" t="s">
        <v>94</v>
      </c>
      <c r="J21" s="248" t="s">
        <v>94</v>
      </c>
      <c r="K21" s="247" t="s">
        <v>94</v>
      </c>
      <c r="L21" s="247" t="s">
        <v>94</v>
      </c>
      <c r="M21" s="248" t="s">
        <v>94</v>
      </c>
      <c r="N21" s="247" t="s">
        <v>94</v>
      </c>
      <c r="O21" s="247" t="s">
        <v>94</v>
      </c>
      <c r="P21" s="248" t="s">
        <v>94</v>
      </c>
      <c r="Q21" s="67"/>
      <c r="R21" s="65" t="s">
        <v>184</v>
      </c>
    </row>
    <row r="22" spans="1:19">
      <c r="A22" s="19" t="s">
        <v>228</v>
      </c>
      <c r="B22" s="32" t="s">
        <v>55</v>
      </c>
      <c r="C22" s="259" t="s">
        <v>48</v>
      </c>
      <c r="D22" s="260" t="s">
        <v>94</v>
      </c>
      <c r="E22" s="261" t="s">
        <v>94</v>
      </c>
      <c r="F22" s="261" t="s">
        <v>94</v>
      </c>
      <c r="G22" s="262" t="s">
        <v>94</v>
      </c>
      <c r="H22" s="261" t="s">
        <v>94</v>
      </c>
      <c r="I22" s="261" t="s">
        <v>94</v>
      </c>
      <c r="J22" s="262" t="s">
        <v>94</v>
      </c>
      <c r="K22" s="261" t="s">
        <v>94</v>
      </c>
      <c r="L22" s="261" t="s">
        <v>94</v>
      </c>
      <c r="M22" s="262" t="s">
        <v>94</v>
      </c>
      <c r="N22" s="261" t="s">
        <v>94</v>
      </c>
      <c r="O22" s="261" t="s">
        <v>94</v>
      </c>
      <c r="P22" s="262" t="s">
        <v>94</v>
      </c>
      <c r="Q22" s="67"/>
      <c r="R22" s="65" t="s">
        <v>184</v>
      </c>
      <c r="S22" s="81"/>
    </row>
    <row r="23" spans="1:19">
      <c r="A23" s="15"/>
      <c r="B23" s="1"/>
      <c r="C23" s="252"/>
      <c r="D23" s="272"/>
      <c r="E23" s="273"/>
      <c r="F23" s="273"/>
      <c r="G23" s="274"/>
      <c r="H23" s="275"/>
      <c r="I23" s="275"/>
      <c r="J23" s="276"/>
      <c r="K23" s="275"/>
      <c r="L23" s="275"/>
      <c r="M23" s="274"/>
      <c r="N23" s="273"/>
      <c r="O23" s="273"/>
      <c r="P23" s="274"/>
      <c r="Q23" s="67"/>
    </row>
    <row r="24" spans="1:19">
      <c r="A24" s="277" t="s">
        <v>56</v>
      </c>
      <c r="B24" s="60"/>
      <c r="C24" s="58"/>
      <c r="D24" s="59"/>
      <c r="E24" s="60"/>
      <c r="F24" s="60"/>
      <c r="G24" s="58"/>
      <c r="H24" s="62"/>
      <c r="I24" s="62"/>
      <c r="J24" s="63"/>
      <c r="K24" s="62"/>
      <c r="L24" s="62"/>
      <c r="M24" s="58"/>
      <c r="N24" s="60"/>
      <c r="O24" s="60"/>
      <c r="P24" s="58"/>
      <c r="Q24" s="67"/>
    </row>
    <row r="25" spans="1:19">
      <c r="A25" s="120" t="s">
        <v>57</v>
      </c>
      <c r="B25" s="121" t="s">
        <v>58</v>
      </c>
      <c r="C25" s="255" t="s">
        <v>17</v>
      </c>
      <c r="D25" s="278">
        <v>15</v>
      </c>
      <c r="E25" s="279">
        <v>15</v>
      </c>
      <c r="F25" s="279">
        <v>15</v>
      </c>
      <c r="G25" s="26">
        <v>15</v>
      </c>
      <c r="H25" s="279">
        <v>15</v>
      </c>
      <c r="I25" s="279">
        <v>15</v>
      </c>
      <c r="J25" s="26">
        <v>15</v>
      </c>
      <c r="K25" s="279">
        <v>15</v>
      </c>
      <c r="L25" s="279">
        <v>15</v>
      </c>
      <c r="M25" s="26">
        <v>15</v>
      </c>
      <c r="N25" s="279">
        <v>15</v>
      </c>
      <c r="O25" s="279">
        <v>15</v>
      </c>
      <c r="P25" s="26">
        <v>15</v>
      </c>
      <c r="Q25" s="67"/>
      <c r="R25" s="65" t="s">
        <v>184</v>
      </c>
      <c r="S25" s="80"/>
    </row>
    <row r="26" spans="1:19">
      <c r="A26" s="15" t="s">
        <v>59</v>
      </c>
      <c r="B26" s="8" t="s">
        <v>60</v>
      </c>
      <c r="C26" s="252" t="s">
        <v>28</v>
      </c>
      <c r="D26" s="246" t="s">
        <v>94</v>
      </c>
      <c r="E26" s="247" t="s">
        <v>94</v>
      </c>
      <c r="F26" s="247" t="s">
        <v>94</v>
      </c>
      <c r="G26" s="248" t="s">
        <v>94</v>
      </c>
      <c r="H26" s="247" t="s">
        <v>94</v>
      </c>
      <c r="I26" s="247" t="s">
        <v>94</v>
      </c>
      <c r="J26" s="248" t="s">
        <v>94</v>
      </c>
      <c r="K26" s="247" t="s">
        <v>94</v>
      </c>
      <c r="L26" s="247" t="s">
        <v>94</v>
      </c>
      <c r="M26" s="248" t="s">
        <v>94</v>
      </c>
      <c r="N26" s="247" t="s">
        <v>94</v>
      </c>
      <c r="O26" s="247" t="s">
        <v>94</v>
      </c>
      <c r="P26" s="248" t="s">
        <v>94</v>
      </c>
      <c r="Q26" s="67"/>
      <c r="R26" s="65" t="s">
        <v>184</v>
      </c>
    </row>
    <row r="27" spans="1:19">
      <c r="A27" s="15" t="s">
        <v>61</v>
      </c>
      <c r="B27" s="1" t="s">
        <v>62</v>
      </c>
      <c r="C27" s="252" t="s">
        <v>28</v>
      </c>
      <c r="D27" s="246" t="s">
        <v>94</v>
      </c>
      <c r="E27" s="247" t="s">
        <v>94</v>
      </c>
      <c r="F27" s="247" t="s">
        <v>94</v>
      </c>
      <c r="G27" s="248" t="s">
        <v>94</v>
      </c>
      <c r="H27" s="247" t="s">
        <v>94</v>
      </c>
      <c r="I27" s="247" t="s">
        <v>94</v>
      </c>
      <c r="J27" s="248" t="s">
        <v>94</v>
      </c>
      <c r="K27" s="247" t="s">
        <v>94</v>
      </c>
      <c r="L27" s="247" t="s">
        <v>94</v>
      </c>
      <c r="M27" s="248" t="s">
        <v>94</v>
      </c>
      <c r="N27" s="247" t="s">
        <v>94</v>
      </c>
      <c r="O27" s="247" t="s">
        <v>94</v>
      </c>
      <c r="P27" s="248" t="s">
        <v>94</v>
      </c>
      <c r="Q27" s="67"/>
      <c r="R27" s="65" t="s">
        <v>184</v>
      </c>
      <c r="S27" s="76"/>
    </row>
    <row r="28" spans="1:19" s="64" customFormat="1">
      <c r="A28" s="19" t="s">
        <v>63</v>
      </c>
      <c r="B28" s="32" t="s">
        <v>64</v>
      </c>
      <c r="C28" s="259" t="s">
        <v>28</v>
      </c>
      <c r="D28" s="260" t="s">
        <v>94</v>
      </c>
      <c r="E28" s="261" t="s">
        <v>94</v>
      </c>
      <c r="F28" s="261" t="s">
        <v>94</v>
      </c>
      <c r="G28" s="262" t="s">
        <v>94</v>
      </c>
      <c r="H28" s="261" t="s">
        <v>94</v>
      </c>
      <c r="I28" s="261" t="s">
        <v>94</v>
      </c>
      <c r="J28" s="262" t="s">
        <v>94</v>
      </c>
      <c r="K28" s="261" t="s">
        <v>94</v>
      </c>
      <c r="L28" s="261" t="s">
        <v>94</v>
      </c>
      <c r="M28" s="262" t="s">
        <v>94</v>
      </c>
      <c r="N28" s="261" t="s">
        <v>94</v>
      </c>
      <c r="O28" s="261" t="s">
        <v>94</v>
      </c>
      <c r="P28" s="262" t="s">
        <v>94</v>
      </c>
      <c r="Q28" s="180"/>
      <c r="R28" s="213" t="s">
        <v>187</v>
      </c>
      <c r="S28" s="181"/>
    </row>
    <row r="29" spans="1:19">
      <c r="A29" s="15"/>
      <c r="B29" s="1"/>
      <c r="C29" s="252"/>
      <c r="D29" s="280"/>
      <c r="E29" s="1"/>
      <c r="F29" s="1"/>
      <c r="G29" s="252"/>
      <c r="H29" s="2"/>
      <c r="I29" s="2"/>
      <c r="J29" s="245"/>
      <c r="K29" s="2"/>
      <c r="L29" s="2"/>
      <c r="M29" s="252"/>
      <c r="N29" s="1"/>
      <c r="O29" s="1"/>
      <c r="P29" s="252"/>
      <c r="Q29" s="67"/>
    </row>
    <row r="30" spans="1:19">
      <c r="A30" s="51" t="s">
        <v>229</v>
      </c>
      <c r="B30" s="57"/>
      <c r="C30" s="253"/>
      <c r="D30" s="254"/>
      <c r="E30" s="57"/>
      <c r="F30" s="57"/>
      <c r="G30" s="253"/>
      <c r="H30" s="236"/>
      <c r="I30" s="236"/>
      <c r="J30" s="237"/>
      <c r="K30" s="236"/>
      <c r="L30" s="236"/>
      <c r="M30" s="253"/>
      <c r="N30" s="57"/>
      <c r="O30" s="57"/>
      <c r="P30" s="253"/>
      <c r="Q30" s="67">
        <f>Q29+1</f>
        <v>1</v>
      </c>
    </row>
    <row r="31" spans="1:19">
      <c r="A31" s="120" t="s">
        <v>230</v>
      </c>
      <c r="B31" s="281" t="s">
        <v>69</v>
      </c>
      <c r="C31" s="255" t="s">
        <v>28</v>
      </c>
      <c r="D31" s="241" t="s">
        <v>94</v>
      </c>
      <c r="E31" s="242" t="s">
        <v>94</v>
      </c>
      <c r="F31" s="242" t="s">
        <v>94</v>
      </c>
      <c r="G31" s="243" t="s">
        <v>94</v>
      </c>
      <c r="H31" s="242" t="s">
        <v>94</v>
      </c>
      <c r="I31" s="242" t="s">
        <v>94</v>
      </c>
      <c r="J31" s="243" t="s">
        <v>94</v>
      </c>
      <c r="K31" s="242" t="s">
        <v>94</v>
      </c>
      <c r="L31" s="242" t="s">
        <v>94</v>
      </c>
      <c r="M31" s="243" t="s">
        <v>94</v>
      </c>
      <c r="N31" s="242" t="s">
        <v>94</v>
      </c>
      <c r="O31" s="242" t="s">
        <v>94</v>
      </c>
      <c r="P31" s="243" t="s">
        <v>94</v>
      </c>
      <c r="Q31" s="67"/>
      <c r="R31" s="65" t="s">
        <v>184</v>
      </c>
    </row>
    <row r="32" spans="1:19">
      <c r="A32" s="12" t="s">
        <v>70</v>
      </c>
      <c r="B32" s="1" t="s">
        <v>71</v>
      </c>
      <c r="C32" s="252" t="s">
        <v>68</v>
      </c>
      <c r="D32" s="269" t="s">
        <v>231</v>
      </c>
      <c r="E32" s="270" t="s">
        <v>231</v>
      </c>
      <c r="F32" s="270" t="s">
        <v>231</v>
      </c>
      <c r="G32" s="271" t="s">
        <v>231</v>
      </c>
      <c r="H32" s="270" t="s">
        <v>231</v>
      </c>
      <c r="I32" s="270" t="s">
        <v>231</v>
      </c>
      <c r="J32" s="271" t="s">
        <v>231</v>
      </c>
      <c r="K32" s="270" t="s">
        <v>231</v>
      </c>
      <c r="L32" s="270" t="s">
        <v>231</v>
      </c>
      <c r="M32" s="271" t="s">
        <v>231</v>
      </c>
      <c r="N32" s="270" t="s">
        <v>231</v>
      </c>
      <c r="O32" s="270" t="s">
        <v>231</v>
      </c>
      <c r="P32" s="271" t="s">
        <v>231</v>
      </c>
      <c r="Q32" s="67"/>
      <c r="R32" s="212" t="s">
        <v>185</v>
      </c>
    </row>
    <row r="33" spans="1:18">
      <c r="A33" s="15" t="s">
        <v>232</v>
      </c>
      <c r="B33" s="282" t="s">
        <v>72</v>
      </c>
      <c r="C33" s="283" t="s">
        <v>73</v>
      </c>
      <c r="D33" s="246" t="s">
        <v>94</v>
      </c>
      <c r="E33" s="247" t="s">
        <v>94</v>
      </c>
      <c r="F33" s="247" t="s">
        <v>94</v>
      </c>
      <c r="G33" s="248" t="s">
        <v>94</v>
      </c>
      <c r="H33" s="247" t="s">
        <v>94</v>
      </c>
      <c r="I33" s="247" t="s">
        <v>94</v>
      </c>
      <c r="J33" s="248" t="s">
        <v>94</v>
      </c>
      <c r="K33" s="247" t="s">
        <v>94</v>
      </c>
      <c r="L33" s="247" t="s">
        <v>94</v>
      </c>
      <c r="M33" s="248" t="s">
        <v>94</v>
      </c>
      <c r="N33" s="247" t="s">
        <v>94</v>
      </c>
      <c r="O33" s="247" t="s">
        <v>94</v>
      </c>
      <c r="P33" s="248" t="s">
        <v>94</v>
      </c>
      <c r="Q33" s="67"/>
      <c r="R33" s="65" t="s">
        <v>184</v>
      </c>
    </row>
    <row r="34" spans="1:18">
      <c r="A34" s="15" t="s">
        <v>233</v>
      </c>
      <c r="B34" s="284" t="s">
        <v>74</v>
      </c>
      <c r="C34" s="283" t="s">
        <v>75</v>
      </c>
      <c r="D34" s="246" t="s">
        <v>94</v>
      </c>
      <c r="E34" s="247" t="s">
        <v>94</v>
      </c>
      <c r="F34" s="247" t="s">
        <v>94</v>
      </c>
      <c r="G34" s="248" t="s">
        <v>94</v>
      </c>
      <c r="H34" s="247" t="s">
        <v>94</v>
      </c>
      <c r="I34" s="247" t="s">
        <v>94</v>
      </c>
      <c r="J34" s="248" t="s">
        <v>94</v>
      </c>
      <c r="K34" s="247" t="s">
        <v>94</v>
      </c>
      <c r="L34" s="247" t="s">
        <v>94</v>
      </c>
      <c r="M34" s="248" t="s">
        <v>94</v>
      </c>
      <c r="N34" s="247" t="s">
        <v>94</v>
      </c>
      <c r="O34" s="247" t="s">
        <v>94</v>
      </c>
      <c r="P34" s="248" t="s">
        <v>94</v>
      </c>
      <c r="Q34" s="67"/>
      <c r="R34" s="65" t="s">
        <v>184</v>
      </c>
    </row>
    <row r="35" spans="1:18">
      <c r="A35" s="15" t="s">
        <v>234</v>
      </c>
      <c r="B35" s="282" t="s">
        <v>76</v>
      </c>
      <c r="C35" s="283" t="s">
        <v>73</v>
      </c>
      <c r="D35" s="246" t="s">
        <v>94</v>
      </c>
      <c r="E35" s="247" t="s">
        <v>94</v>
      </c>
      <c r="F35" s="247" t="s">
        <v>94</v>
      </c>
      <c r="G35" s="248" t="s">
        <v>94</v>
      </c>
      <c r="H35" s="247" t="s">
        <v>94</v>
      </c>
      <c r="I35" s="247" t="s">
        <v>94</v>
      </c>
      <c r="J35" s="248" t="s">
        <v>94</v>
      </c>
      <c r="K35" s="247" t="s">
        <v>94</v>
      </c>
      <c r="L35" s="247" t="s">
        <v>94</v>
      </c>
      <c r="M35" s="248" t="s">
        <v>94</v>
      </c>
      <c r="N35" s="247" t="s">
        <v>94</v>
      </c>
      <c r="O35" s="247" t="s">
        <v>94</v>
      </c>
      <c r="P35" s="248" t="s">
        <v>94</v>
      </c>
      <c r="Q35" s="67"/>
      <c r="R35" s="65" t="s">
        <v>184</v>
      </c>
    </row>
    <row r="36" spans="1:18">
      <c r="A36" s="19" t="s">
        <v>235</v>
      </c>
      <c r="B36" s="285" t="s">
        <v>77</v>
      </c>
      <c r="C36" s="286" t="s">
        <v>75</v>
      </c>
      <c r="D36" s="260" t="s">
        <v>94</v>
      </c>
      <c r="E36" s="261" t="s">
        <v>94</v>
      </c>
      <c r="F36" s="261" t="s">
        <v>94</v>
      </c>
      <c r="G36" s="262" t="s">
        <v>94</v>
      </c>
      <c r="H36" s="261" t="s">
        <v>94</v>
      </c>
      <c r="I36" s="261" t="s">
        <v>94</v>
      </c>
      <c r="J36" s="262" t="s">
        <v>94</v>
      </c>
      <c r="K36" s="261" t="s">
        <v>94</v>
      </c>
      <c r="L36" s="261" t="s">
        <v>94</v>
      </c>
      <c r="M36" s="262" t="s">
        <v>94</v>
      </c>
      <c r="N36" s="261" t="s">
        <v>94</v>
      </c>
      <c r="O36" s="261" t="s">
        <v>94</v>
      </c>
      <c r="P36" s="262" t="s">
        <v>94</v>
      </c>
      <c r="Q36" s="67"/>
      <c r="R36" s="65" t="s">
        <v>184</v>
      </c>
    </row>
    <row r="37" spans="1:18">
      <c r="A37" s="15"/>
      <c r="B37" s="1"/>
      <c r="C37" s="252"/>
      <c r="D37" s="15"/>
      <c r="E37" s="1"/>
      <c r="F37" s="1"/>
      <c r="G37" s="252"/>
      <c r="H37" s="2"/>
      <c r="I37" s="2"/>
      <c r="J37" s="245"/>
      <c r="K37" s="2"/>
      <c r="L37" s="2"/>
      <c r="M37" s="252"/>
      <c r="N37" s="1"/>
      <c r="O37" s="1"/>
      <c r="P37" s="252"/>
      <c r="Q37" s="67"/>
    </row>
    <row r="38" spans="1:18">
      <c r="A38" s="51" t="s">
        <v>78</v>
      </c>
      <c r="B38" s="57"/>
      <c r="C38" s="253"/>
      <c r="D38" s="254"/>
      <c r="E38" s="57"/>
      <c r="F38" s="57"/>
      <c r="G38" s="253"/>
      <c r="H38" s="236"/>
      <c r="I38" s="236"/>
      <c r="J38" s="237"/>
      <c r="K38" s="236"/>
      <c r="L38" s="236"/>
      <c r="M38" s="253"/>
      <c r="N38" s="57"/>
      <c r="O38" s="57"/>
      <c r="P38" s="253"/>
      <c r="Q38" s="67"/>
    </row>
    <row r="39" spans="1:18">
      <c r="A39" s="287" t="s">
        <v>50</v>
      </c>
      <c r="B39" s="288" t="s">
        <v>79</v>
      </c>
      <c r="C39" s="289" t="s">
        <v>80</v>
      </c>
      <c r="D39" s="290" t="s">
        <v>94</v>
      </c>
      <c r="E39" s="291" t="s">
        <v>94</v>
      </c>
      <c r="F39" s="291" t="s">
        <v>94</v>
      </c>
      <c r="G39" s="292" t="s">
        <v>94</v>
      </c>
      <c r="H39" s="291" t="s">
        <v>94</v>
      </c>
      <c r="I39" s="291" t="s">
        <v>94</v>
      </c>
      <c r="J39" s="292" t="s">
        <v>94</v>
      </c>
      <c r="K39" s="291" t="s">
        <v>94</v>
      </c>
      <c r="L39" s="291" t="s">
        <v>94</v>
      </c>
      <c r="M39" s="292" t="s">
        <v>94</v>
      </c>
      <c r="N39" s="291" t="s">
        <v>94</v>
      </c>
      <c r="O39" s="291" t="s">
        <v>94</v>
      </c>
      <c r="P39" s="292" t="s">
        <v>94</v>
      </c>
      <c r="Q39" s="67"/>
      <c r="R39" s="65" t="s">
        <v>186</v>
      </c>
    </row>
  </sheetData>
  <pageMargins left="0.7" right="0.7" top="0.75" bottom="0.75" header="0.3" footer="0.3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F4B85-D650-CA4F-B7A2-0BB56C55D8E2}">
  <sheetPr>
    <tabColor theme="0" tint="-0.499984740745262"/>
    <pageSetUpPr fitToPage="1"/>
  </sheetPr>
  <dimension ref="A1:AL58"/>
  <sheetViews>
    <sheetView zoomScale="80" zoomScaleNormal="80" workbookViewId="0">
      <selection activeCell="A12" sqref="A12"/>
    </sheetView>
  </sheetViews>
  <sheetFormatPr baseColWidth="10" defaultColWidth="10.796875" defaultRowHeight="15.6"/>
  <cols>
    <col min="1" max="1" width="66" style="65" customWidth="1"/>
    <col min="2" max="2" width="19.5" style="65" customWidth="1"/>
    <col min="3" max="3" width="17.69921875" style="65" customWidth="1"/>
    <col min="4" max="11" width="45.796875" style="66" customWidth="1"/>
    <col min="12" max="12" width="10.796875" style="65"/>
    <col min="13" max="13" width="59.69921875" style="65" customWidth="1"/>
    <col min="14" max="16384" width="10.796875" style="65"/>
  </cols>
  <sheetData>
    <row r="1" spans="1:38">
      <c r="A1" s="294" t="s">
        <v>252</v>
      </c>
      <c r="D1" s="65"/>
      <c r="M1" s="211" t="s">
        <v>183</v>
      </c>
    </row>
    <row r="2" spans="1:38">
      <c r="D2" s="65"/>
    </row>
    <row r="3" spans="1:38">
      <c r="A3" s="92" t="s">
        <v>160</v>
      </c>
      <c r="B3" s="93" t="s">
        <v>159</v>
      </c>
      <c r="C3" s="94" t="s">
        <v>158</v>
      </c>
      <c r="D3" s="198" t="s">
        <v>188</v>
      </c>
      <c r="E3" s="198" t="s">
        <v>188</v>
      </c>
      <c r="F3" s="198" t="s">
        <v>188</v>
      </c>
      <c r="G3" s="198" t="s">
        <v>188</v>
      </c>
      <c r="H3" s="198" t="s">
        <v>188</v>
      </c>
      <c r="I3" s="198" t="s">
        <v>188</v>
      </c>
      <c r="J3" s="198" t="s">
        <v>188</v>
      </c>
      <c r="K3" s="198" t="s">
        <v>188</v>
      </c>
      <c r="L3" s="67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</row>
    <row r="4" spans="1:38">
      <c r="A4" s="71" t="s">
        <v>157</v>
      </c>
      <c r="B4" s="65" t="s">
        <v>7</v>
      </c>
      <c r="C4" s="68" t="s">
        <v>7</v>
      </c>
      <c r="D4" s="199" t="s">
        <v>156</v>
      </c>
      <c r="E4" s="199" t="s">
        <v>156</v>
      </c>
      <c r="F4" s="199" t="s">
        <v>156</v>
      </c>
      <c r="G4" s="199" t="s">
        <v>155</v>
      </c>
      <c r="H4" s="199" t="s">
        <v>155</v>
      </c>
      <c r="I4" s="199" t="s">
        <v>155</v>
      </c>
      <c r="J4" s="199" t="s">
        <v>155</v>
      </c>
      <c r="K4" s="199" t="s">
        <v>155</v>
      </c>
      <c r="L4" s="67"/>
    </row>
    <row r="5" spans="1:38">
      <c r="A5" s="71" t="s">
        <v>154</v>
      </c>
      <c r="B5" s="65" t="s">
        <v>153</v>
      </c>
      <c r="C5" s="68" t="s">
        <v>8</v>
      </c>
      <c r="D5" s="214" t="s">
        <v>202</v>
      </c>
      <c r="E5" s="214" t="s">
        <v>201</v>
      </c>
      <c r="F5" s="214" t="s">
        <v>201</v>
      </c>
      <c r="G5" s="214" t="s">
        <v>191</v>
      </c>
      <c r="H5" s="214" t="s">
        <v>236</v>
      </c>
      <c r="I5" s="214" t="s">
        <v>236</v>
      </c>
      <c r="J5" s="214" t="s">
        <v>237</v>
      </c>
      <c r="K5" s="214" t="s">
        <v>237</v>
      </c>
      <c r="L5" s="67"/>
      <c r="M5" s="212" t="s">
        <v>185</v>
      </c>
    </row>
    <row r="6" spans="1:38">
      <c r="A6" s="71" t="s">
        <v>189</v>
      </c>
      <c r="B6" s="65" t="s">
        <v>7</v>
      </c>
      <c r="C6" s="68" t="s">
        <v>7</v>
      </c>
      <c r="D6" s="214" t="s">
        <v>190</v>
      </c>
      <c r="E6" s="214" t="s">
        <v>192</v>
      </c>
      <c r="F6" s="214" t="s">
        <v>190</v>
      </c>
      <c r="G6" s="214" t="s">
        <v>190</v>
      </c>
      <c r="H6" s="214" t="s">
        <v>192</v>
      </c>
      <c r="I6" s="214" t="s">
        <v>190</v>
      </c>
      <c r="J6" s="214" t="s">
        <v>192</v>
      </c>
      <c r="K6" s="214" t="s">
        <v>190</v>
      </c>
      <c r="L6" s="67"/>
      <c r="M6" s="212" t="s">
        <v>185</v>
      </c>
    </row>
    <row r="7" spans="1:38">
      <c r="A7" s="71" t="s">
        <v>89</v>
      </c>
      <c r="B7" s="65" t="s">
        <v>7</v>
      </c>
      <c r="C7" s="68" t="s">
        <v>7</v>
      </c>
      <c r="D7" s="214" t="s">
        <v>95</v>
      </c>
      <c r="E7" s="214" t="s">
        <v>95</v>
      </c>
      <c r="F7" s="214" t="s">
        <v>95</v>
      </c>
      <c r="G7" s="214" t="s">
        <v>95</v>
      </c>
      <c r="H7" s="214" t="s">
        <v>95</v>
      </c>
      <c r="I7" s="214" t="s">
        <v>95</v>
      </c>
      <c r="J7" s="214" t="s">
        <v>95</v>
      </c>
      <c r="K7" s="214" t="s">
        <v>95</v>
      </c>
      <c r="L7" s="67"/>
      <c r="M7" s="212" t="s">
        <v>185</v>
      </c>
    </row>
    <row r="8" spans="1:38" s="76" customFormat="1">
      <c r="A8" s="73" t="s">
        <v>151</v>
      </c>
      <c r="B8" s="79" t="s">
        <v>7</v>
      </c>
      <c r="C8" s="78" t="s">
        <v>7</v>
      </c>
      <c r="D8" s="215" t="s">
        <v>95</v>
      </c>
      <c r="E8" s="215" t="s">
        <v>95</v>
      </c>
      <c r="F8" s="215" t="s">
        <v>95</v>
      </c>
      <c r="G8" s="215" t="s">
        <v>95</v>
      </c>
      <c r="H8" s="215" t="s">
        <v>95</v>
      </c>
      <c r="I8" s="215" t="s">
        <v>95</v>
      </c>
      <c r="J8" s="215" t="s">
        <v>95</v>
      </c>
      <c r="K8" s="215" t="s">
        <v>95</v>
      </c>
      <c r="L8" s="67"/>
      <c r="M8" s="212" t="s">
        <v>185</v>
      </c>
    </row>
    <row r="9" spans="1:38">
      <c r="A9" s="71"/>
      <c r="C9" s="68"/>
      <c r="D9" s="199"/>
      <c r="E9" s="199"/>
      <c r="F9" s="199"/>
      <c r="G9" s="199"/>
      <c r="H9" s="199"/>
      <c r="I9" s="199"/>
      <c r="J9" s="199"/>
      <c r="K9" s="199"/>
      <c r="L9" s="67"/>
    </row>
    <row r="10" spans="1:38">
      <c r="A10" s="92" t="s">
        <v>10</v>
      </c>
      <c r="B10" s="95"/>
      <c r="C10" s="96"/>
      <c r="D10" s="200"/>
      <c r="E10" s="200"/>
      <c r="F10" s="200"/>
      <c r="G10" s="200"/>
      <c r="H10" s="200"/>
      <c r="I10" s="200"/>
      <c r="J10" s="200"/>
      <c r="K10" s="200"/>
      <c r="L10" s="67"/>
    </row>
    <row r="11" spans="1:38">
      <c r="A11" s="238" t="s">
        <v>147</v>
      </c>
      <c r="B11" s="239" t="s">
        <v>11</v>
      </c>
      <c r="C11" s="239" t="s">
        <v>8</v>
      </c>
      <c r="D11" s="295" t="s">
        <v>95</v>
      </c>
      <c r="E11" s="296" t="s">
        <v>95</v>
      </c>
      <c r="F11" s="295" t="s">
        <v>95</v>
      </c>
      <c r="G11" s="296" t="s">
        <v>95</v>
      </c>
      <c r="H11" s="295" t="s">
        <v>95</v>
      </c>
      <c r="I11" s="296" t="s">
        <v>95</v>
      </c>
      <c r="J11" s="295" t="s">
        <v>95</v>
      </c>
      <c r="K11" s="297" t="s">
        <v>95</v>
      </c>
      <c r="L11" s="67"/>
      <c r="M11" s="212" t="s">
        <v>185</v>
      </c>
    </row>
    <row r="12" spans="1:38">
      <c r="A12" s="71" t="s">
        <v>12</v>
      </c>
      <c r="B12" s="65" t="s">
        <v>13</v>
      </c>
      <c r="C12" s="65" t="s">
        <v>14</v>
      </c>
      <c r="D12" s="298" t="s">
        <v>193</v>
      </c>
      <c r="E12" s="299" t="s">
        <v>193</v>
      </c>
      <c r="F12" s="298" t="s">
        <v>193</v>
      </c>
      <c r="G12" s="299" t="s">
        <v>194</v>
      </c>
      <c r="H12" s="298" t="s">
        <v>194</v>
      </c>
      <c r="I12" s="299" t="s">
        <v>194</v>
      </c>
      <c r="J12" s="298" t="s">
        <v>194</v>
      </c>
      <c r="K12" s="216" t="s">
        <v>194</v>
      </c>
      <c r="L12" s="67"/>
      <c r="M12" s="212" t="s">
        <v>185</v>
      </c>
    </row>
    <row r="13" spans="1:38">
      <c r="A13" s="71" t="s">
        <v>15</v>
      </c>
      <c r="B13" s="65" t="s">
        <v>16</v>
      </c>
      <c r="C13" s="65" t="s">
        <v>17</v>
      </c>
      <c r="D13" s="300" t="s">
        <v>95</v>
      </c>
      <c r="E13" s="301" t="s">
        <v>95</v>
      </c>
      <c r="F13" s="300" t="s">
        <v>95</v>
      </c>
      <c r="G13" s="301" t="s">
        <v>95</v>
      </c>
      <c r="H13" s="300" t="s">
        <v>95</v>
      </c>
      <c r="I13" s="301" t="s">
        <v>95</v>
      </c>
      <c r="J13" s="300" t="s">
        <v>95</v>
      </c>
      <c r="K13" s="214" t="s">
        <v>95</v>
      </c>
      <c r="L13" s="67"/>
      <c r="M13" s="212" t="s">
        <v>185</v>
      </c>
    </row>
    <row r="14" spans="1:38">
      <c r="A14" s="70" t="s">
        <v>18</v>
      </c>
      <c r="B14" s="65" t="s">
        <v>19</v>
      </c>
      <c r="C14" s="65" t="s">
        <v>20</v>
      </c>
      <c r="D14" s="217" t="s">
        <v>95</v>
      </c>
      <c r="E14" s="293" t="s">
        <v>95</v>
      </c>
      <c r="F14" s="217" t="s">
        <v>95</v>
      </c>
      <c r="G14" s="293" t="s">
        <v>95</v>
      </c>
      <c r="H14" s="217" t="s">
        <v>95</v>
      </c>
      <c r="I14" s="293" t="s">
        <v>95</v>
      </c>
      <c r="J14" s="217" t="s">
        <v>95</v>
      </c>
      <c r="K14" s="203" t="s">
        <v>95</v>
      </c>
      <c r="L14" s="67"/>
      <c r="M14" s="212" t="s">
        <v>185</v>
      </c>
      <c r="O14" s="82"/>
      <c r="P14" s="82"/>
    </row>
    <row r="15" spans="1:38" s="1" customFormat="1">
      <c r="A15" s="182" t="s">
        <v>146</v>
      </c>
      <c r="B15" s="186" t="s">
        <v>34</v>
      </c>
      <c r="C15" s="302" t="s">
        <v>32</v>
      </c>
      <c r="D15" s="303" t="s">
        <v>95</v>
      </c>
      <c r="E15" s="304" t="s">
        <v>95</v>
      </c>
      <c r="F15" s="303" t="s">
        <v>95</v>
      </c>
      <c r="G15" s="305" t="s">
        <v>95</v>
      </c>
      <c r="H15" s="306" t="s">
        <v>95</v>
      </c>
      <c r="I15" s="305" t="s">
        <v>95</v>
      </c>
      <c r="J15" s="306" t="s">
        <v>95</v>
      </c>
      <c r="K15" s="307" t="s">
        <v>95</v>
      </c>
      <c r="L15" s="10"/>
      <c r="M15" s="212" t="s">
        <v>185</v>
      </c>
      <c r="N15" s="13"/>
      <c r="O15" s="48"/>
      <c r="P15" s="48"/>
    </row>
    <row r="16" spans="1:38" s="1" customFormat="1" collapsed="1">
      <c r="A16" s="70" t="s">
        <v>145</v>
      </c>
      <c r="B16" s="65" t="s">
        <v>38</v>
      </c>
      <c r="C16" s="65" t="s">
        <v>144</v>
      </c>
      <c r="D16" s="300" t="s">
        <v>95</v>
      </c>
      <c r="E16" s="301" t="s">
        <v>95</v>
      </c>
      <c r="F16" s="300" t="s">
        <v>95</v>
      </c>
      <c r="G16" s="301" t="s">
        <v>95</v>
      </c>
      <c r="H16" s="300" t="s">
        <v>95</v>
      </c>
      <c r="I16" s="301" t="s">
        <v>95</v>
      </c>
      <c r="J16" s="300" t="s">
        <v>95</v>
      </c>
      <c r="K16" s="214" t="s">
        <v>95</v>
      </c>
      <c r="L16" s="10"/>
      <c r="M16" s="212" t="s">
        <v>185</v>
      </c>
    </row>
    <row r="17" spans="1:14">
      <c r="A17" s="182" t="s">
        <v>39</v>
      </c>
      <c r="B17" s="308" t="s">
        <v>40</v>
      </c>
      <c r="C17" s="302" t="s">
        <v>7</v>
      </c>
      <c r="D17" s="217" t="s">
        <v>238</v>
      </c>
      <c r="E17" s="293" t="s">
        <v>239</v>
      </c>
      <c r="F17" s="217" t="s">
        <v>240</v>
      </c>
      <c r="G17" s="293" t="s">
        <v>238</v>
      </c>
      <c r="H17" s="217" t="s">
        <v>241</v>
      </c>
      <c r="I17" s="293" t="s">
        <v>242</v>
      </c>
      <c r="J17" s="217" t="s">
        <v>241</v>
      </c>
      <c r="K17" s="203" t="s">
        <v>242</v>
      </c>
      <c r="L17" s="67"/>
      <c r="M17" s="212" t="s">
        <v>185</v>
      </c>
    </row>
    <row r="18" spans="1:14" s="1" customFormat="1">
      <c r="A18" s="182" t="s">
        <v>41</v>
      </c>
      <c r="B18" s="308" t="s">
        <v>42</v>
      </c>
      <c r="C18" s="302" t="s">
        <v>7</v>
      </c>
      <c r="D18" s="217" t="s">
        <v>238</v>
      </c>
      <c r="E18" s="293" t="s">
        <v>239</v>
      </c>
      <c r="F18" s="217" t="s">
        <v>240</v>
      </c>
      <c r="G18" s="293" t="s">
        <v>238</v>
      </c>
      <c r="H18" s="217" t="s">
        <v>241</v>
      </c>
      <c r="I18" s="293" t="s">
        <v>242</v>
      </c>
      <c r="J18" s="217" t="s">
        <v>241</v>
      </c>
      <c r="K18" s="203" t="s">
        <v>242</v>
      </c>
      <c r="L18" s="10"/>
      <c r="M18" s="212" t="s">
        <v>185</v>
      </c>
    </row>
    <row r="19" spans="1:14" s="1" customFormat="1">
      <c r="A19" s="73" t="s">
        <v>177</v>
      </c>
      <c r="B19" s="79" t="s">
        <v>33</v>
      </c>
      <c r="C19" s="309" t="s">
        <v>28</v>
      </c>
      <c r="D19" s="310" t="s">
        <v>238</v>
      </c>
      <c r="E19" s="311" t="s">
        <v>239</v>
      </c>
      <c r="F19" s="310" t="s">
        <v>240</v>
      </c>
      <c r="G19" s="311" t="s">
        <v>238</v>
      </c>
      <c r="H19" s="310" t="s">
        <v>241</v>
      </c>
      <c r="I19" s="311" t="s">
        <v>242</v>
      </c>
      <c r="J19" s="310" t="s">
        <v>241</v>
      </c>
      <c r="K19" s="312" t="s">
        <v>242</v>
      </c>
      <c r="L19" s="10"/>
      <c r="M19" s="212" t="s">
        <v>185</v>
      </c>
    </row>
    <row r="20" spans="1:14">
      <c r="A20" s="71"/>
      <c r="C20" s="68"/>
      <c r="D20" s="199"/>
      <c r="E20" s="199"/>
      <c r="F20" s="199"/>
      <c r="G20" s="199"/>
      <c r="H20" s="199"/>
      <c r="I20" s="199"/>
      <c r="J20" s="199"/>
      <c r="K20" s="199"/>
      <c r="L20" s="67"/>
    </row>
    <row r="21" spans="1:14">
      <c r="A21" s="92" t="s">
        <v>45</v>
      </c>
      <c r="B21" s="95"/>
      <c r="C21" s="96"/>
      <c r="D21" s="200"/>
      <c r="E21" s="200"/>
      <c r="F21" s="200"/>
      <c r="G21" s="200"/>
      <c r="H21" s="200"/>
      <c r="I21" s="200"/>
      <c r="J21" s="200"/>
      <c r="K21" s="200"/>
      <c r="L21" s="67"/>
    </row>
    <row r="22" spans="1:14">
      <c r="A22" s="71" t="s">
        <v>46</v>
      </c>
      <c r="B22" s="65" t="s">
        <v>47</v>
      </c>
      <c r="C22" s="68" t="s">
        <v>48</v>
      </c>
      <c r="D22" s="217" t="s">
        <v>243</v>
      </c>
      <c r="E22" s="204" t="s">
        <v>244</v>
      </c>
      <c r="F22" s="204" t="s">
        <v>244</v>
      </c>
      <c r="G22" s="217" t="s">
        <v>199</v>
      </c>
      <c r="H22" s="217" t="s">
        <v>245</v>
      </c>
      <c r="I22" s="217" t="s">
        <v>245</v>
      </c>
      <c r="J22" s="217" t="s">
        <v>246</v>
      </c>
      <c r="K22" s="217" t="s">
        <v>246</v>
      </c>
      <c r="L22" s="67"/>
      <c r="M22" s="212" t="s">
        <v>185</v>
      </c>
    </row>
    <row r="23" spans="1:14">
      <c r="A23" s="71" t="s">
        <v>125</v>
      </c>
      <c r="B23" s="65" t="s">
        <v>49</v>
      </c>
      <c r="C23" s="68" t="s">
        <v>124</v>
      </c>
      <c r="D23" s="203" t="s">
        <v>95</v>
      </c>
      <c r="E23" s="203" t="s">
        <v>95</v>
      </c>
      <c r="F23" s="203" t="s">
        <v>95</v>
      </c>
      <c r="G23" s="203" t="s">
        <v>95</v>
      </c>
      <c r="H23" s="203" t="s">
        <v>95</v>
      </c>
      <c r="I23" s="203" t="s">
        <v>95</v>
      </c>
      <c r="J23" s="203" t="s">
        <v>95</v>
      </c>
      <c r="K23" s="203" t="s">
        <v>95</v>
      </c>
      <c r="L23" s="67"/>
      <c r="M23" s="212" t="s">
        <v>185</v>
      </c>
      <c r="N23" s="81"/>
    </row>
    <row r="24" spans="1:14">
      <c r="A24" s="71" t="s">
        <v>97</v>
      </c>
      <c r="B24" s="65" t="s">
        <v>98</v>
      </c>
      <c r="C24" s="68" t="s">
        <v>99</v>
      </c>
      <c r="D24" s="202" t="s">
        <v>247</v>
      </c>
      <c r="E24" s="202" t="s">
        <v>195</v>
      </c>
      <c r="F24" s="202" t="s">
        <v>195</v>
      </c>
      <c r="G24" s="202" t="s">
        <v>198</v>
      </c>
      <c r="H24" s="202" t="s">
        <v>197</v>
      </c>
      <c r="I24" s="202" t="s">
        <v>197</v>
      </c>
      <c r="J24" s="202" t="s">
        <v>197</v>
      </c>
      <c r="K24" s="202" t="s">
        <v>197</v>
      </c>
      <c r="L24" s="67"/>
      <c r="M24" s="65" t="s">
        <v>184</v>
      </c>
    </row>
    <row r="25" spans="1:14">
      <c r="A25" s="71" t="s">
        <v>50</v>
      </c>
      <c r="B25" s="65" t="s">
        <v>51</v>
      </c>
      <c r="C25" s="65" t="s">
        <v>52</v>
      </c>
      <c r="D25" s="217" t="s">
        <v>248</v>
      </c>
      <c r="E25" s="217" t="s">
        <v>244</v>
      </c>
      <c r="F25" s="217" t="s">
        <v>244</v>
      </c>
      <c r="G25" s="217" t="s">
        <v>199</v>
      </c>
      <c r="H25" s="217" t="s">
        <v>245</v>
      </c>
      <c r="I25" s="217" t="s">
        <v>245</v>
      </c>
      <c r="J25" s="217" t="s">
        <v>245</v>
      </c>
      <c r="K25" s="217" t="s">
        <v>245</v>
      </c>
      <c r="L25" s="67"/>
      <c r="M25" s="212" t="s">
        <v>185</v>
      </c>
    </row>
    <row r="26" spans="1:14">
      <c r="A26" s="71" t="s">
        <v>181</v>
      </c>
      <c r="B26" s="65" t="s">
        <v>53</v>
      </c>
      <c r="C26" s="68" t="s">
        <v>54</v>
      </c>
      <c r="D26" s="202" t="s">
        <v>247</v>
      </c>
      <c r="E26" s="202" t="s">
        <v>195</v>
      </c>
      <c r="F26" s="202" t="s">
        <v>195</v>
      </c>
      <c r="G26" s="202" t="s">
        <v>198</v>
      </c>
      <c r="H26" s="202" t="s">
        <v>197</v>
      </c>
      <c r="I26" s="202" t="s">
        <v>197</v>
      </c>
      <c r="J26" s="202" t="s">
        <v>197</v>
      </c>
      <c r="K26" s="202" t="s">
        <v>197</v>
      </c>
      <c r="L26" s="67"/>
      <c r="M26" s="65" t="s">
        <v>184</v>
      </c>
      <c r="N26" s="80"/>
    </row>
    <row r="27" spans="1:14">
      <c r="A27" s="73" t="s">
        <v>182</v>
      </c>
      <c r="B27" s="79" t="s">
        <v>55</v>
      </c>
      <c r="C27" s="78" t="s">
        <v>48</v>
      </c>
      <c r="D27" s="310" t="s">
        <v>249</v>
      </c>
      <c r="E27" s="310" t="s">
        <v>196</v>
      </c>
      <c r="F27" s="310" t="s">
        <v>196</v>
      </c>
      <c r="G27" s="310" t="s">
        <v>200</v>
      </c>
      <c r="H27" s="310" t="s">
        <v>203</v>
      </c>
      <c r="I27" s="310" t="s">
        <v>203</v>
      </c>
      <c r="J27" s="310" t="s">
        <v>203</v>
      </c>
      <c r="K27" s="310" t="s">
        <v>203</v>
      </c>
      <c r="L27" s="67"/>
      <c r="M27" s="212" t="s">
        <v>185</v>
      </c>
    </row>
    <row r="28" spans="1:14">
      <c r="A28" s="71"/>
      <c r="C28" s="68"/>
      <c r="D28" s="202"/>
      <c r="E28" s="202"/>
      <c r="F28" s="202"/>
      <c r="G28" s="202"/>
      <c r="H28" s="202"/>
      <c r="I28" s="202"/>
      <c r="J28" s="202"/>
      <c r="K28" s="202"/>
      <c r="L28" s="67"/>
      <c r="M28"/>
      <c r="N28" s="76"/>
    </row>
    <row r="29" spans="1:14" s="64" customFormat="1">
      <c r="A29" s="92" t="s">
        <v>78</v>
      </c>
      <c r="B29" s="95"/>
      <c r="C29" s="96"/>
      <c r="D29" s="200"/>
      <c r="E29" s="200"/>
      <c r="F29" s="200"/>
      <c r="G29" s="200"/>
      <c r="H29" s="200"/>
      <c r="I29" s="200"/>
      <c r="J29" s="200"/>
      <c r="K29" s="200"/>
      <c r="L29" s="180"/>
      <c r="M29" s="213"/>
      <c r="N29" s="181"/>
    </row>
    <row r="30" spans="1:14">
      <c r="A30" s="73" t="s">
        <v>50</v>
      </c>
      <c r="B30" s="79" t="s">
        <v>79</v>
      </c>
      <c r="C30" s="78" t="s">
        <v>80</v>
      </c>
      <c r="D30" s="219" t="s">
        <v>247</v>
      </c>
      <c r="E30" s="218" t="s">
        <v>195</v>
      </c>
      <c r="F30" s="218" t="s">
        <v>195</v>
      </c>
      <c r="G30" s="219" t="s">
        <v>198</v>
      </c>
      <c r="H30" s="219" t="s">
        <v>197</v>
      </c>
      <c r="I30" s="219" t="s">
        <v>197</v>
      </c>
      <c r="J30" s="219" t="s">
        <v>197</v>
      </c>
      <c r="K30" s="219" t="s">
        <v>197</v>
      </c>
      <c r="L30" s="67"/>
      <c r="M30" s="65" t="s">
        <v>186</v>
      </c>
    </row>
    <row r="31" spans="1:14">
      <c r="A31" s="71"/>
      <c r="C31" s="68"/>
      <c r="D31" s="205"/>
      <c r="E31" s="205"/>
      <c r="F31" s="205"/>
      <c r="G31" s="205"/>
      <c r="H31" s="205"/>
      <c r="I31" s="205"/>
      <c r="J31" s="205"/>
      <c r="K31" s="205"/>
      <c r="L31" s="67"/>
    </row>
    <row r="32" spans="1:14">
      <c r="A32" s="92" t="s">
        <v>56</v>
      </c>
      <c r="B32" s="95"/>
      <c r="C32" s="96"/>
      <c r="D32" s="200"/>
      <c r="E32" s="200"/>
      <c r="F32" s="200"/>
      <c r="G32" s="200"/>
      <c r="H32" s="200"/>
      <c r="I32" s="200"/>
      <c r="J32" s="200"/>
      <c r="K32" s="200"/>
      <c r="L32" s="67"/>
    </row>
    <row r="33" spans="1:13">
      <c r="A33" s="71" t="s">
        <v>57</v>
      </c>
      <c r="B33" s="65" t="s">
        <v>58</v>
      </c>
      <c r="C33" s="68" t="s">
        <v>17</v>
      </c>
      <c r="D33" s="202" t="s">
        <v>247</v>
      </c>
      <c r="E33" s="202" t="s">
        <v>195</v>
      </c>
      <c r="F33" s="202" t="s">
        <v>195</v>
      </c>
      <c r="G33" s="202" t="s">
        <v>198</v>
      </c>
      <c r="H33" s="202" t="s">
        <v>197</v>
      </c>
      <c r="I33" s="202" t="s">
        <v>197</v>
      </c>
      <c r="J33" s="202" t="s">
        <v>197</v>
      </c>
      <c r="K33" s="202" t="s">
        <v>197</v>
      </c>
      <c r="L33" s="67"/>
      <c r="M33" s="65" t="s">
        <v>184</v>
      </c>
    </row>
    <row r="34" spans="1:13">
      <c r="A34" s="71" t="s">
        <v>59</v>
      </c>
      <c r="B34" s="77" t="s">
        <v>60</v>
      </c>
      <c r="C34" s="68" t="s">
        <v>28</v>
      </c>
      <c r="D34" s="202" t="s">
        <v>247</v>
      </c>
      <c r="E34" s="202" t="s">
        <v>195</v>
      </c>
      <c r="F34" s="202" t="s">
        <v>195</v>
      </c>
      <c r="G34" s="202" t="s">
        <v>198</v>
      </c>
      <c r="H34" s="202" t="s">
        <v>197</v>
      </c>
      <c r="I34" s="202" t="s">
        <v>197</v>
      </c>
      <c r="J34" s="202" t="s">
        <v>197</v>
      </c>
      <c r="K34" s="202" t="s">
        <v>197</v>
      </c>
      <c r="L34" s="67"/>
      <c r="M34" s="65" t="s">
        <v>184</v>
      </c>
    </row>
    <row r="35" spans="1:13">
      <c r="A35" s="71" t="s">
        <v>61</v>
      </c>
      <c r="B35" s="65" t="s">
        <v>62</v>
      </c>
      <c r="C35" s="68" t="s">
        <v>28</v>
      </c>
      <c r="D35" s="202" t="s">
        <v>247</v>
      </c>
      <c r="E35" s="202" t="s">
        <v>195</v>
      </c>
      <c r="F35" s="202" t="s">
        <v>195</v>
      </c>
      <c r="G35" s="202" t="s">
        <v>198</v>
      </c>
      <c r="H35" s="202" t="s">
        <v>197</v>
      </c>
      <c r="I35" s="202" t="s">
        <v>197</v>
      </c>
      <c r="J35" s="202" t="s">
        <v>197</v>
      </c>
      <c r="K35" s="202" t="s">
        <v>197</v>
      </c>
      <c r="L35" s="67"/>
      <c r="M35" s="65" t="s">
        <v>184</v>
      </c>
    </row>
    <row r="36" spans="1:13">
      <c r="A36" s="71" t="s">
        <v>63</v>
      </c>
      <c r="B36" s="65" t="s">
        <v>64</v>
      </c>
      <c r="C36" s="68" t="s">
        <v>28</v>
      </c>
      <c r="D36" s="202" t="s">
        <v>247</v>
      </c>
      <c r="E36" s="202" t="s">
        <v>195</v>
      </c>
      <c r="F36" s="202" t="s">
        <v>195</v>
      </c>
      <c r="G36" s="202" t="s">
        <v>198</v>
      </c>
      <c r="H36" s="202" t="s">
        <v>197</v>
      </c>
      <c r="I36" s="202" t="s">
        <v>197</v>
      </c>
      <c r="J36" s="202" t="s">
        <v>197</v>
      </c>
      <c r="K36" s="202" t="s">
        <v>197</v>
      </c>
      <c r="L36" s="67"/>
      <c r="M36" s="65" t="s">
        <v>184</v>
      </c>
    </row>
    <row r="37" spans="1:13">
      <c r="A37" s="192" t="s">
        <v>123</v>
      </c>
      <c r="B37" s="193" t="s">
        <v>122</v>
      </c>
      <c r="C37" s="194" t="s">
        <v>28</v>
      </c>
      <c r="D37" s="206" t="s">
        <v>247</v>
      </c>
      <c r="E37" s="206" t="s">
        <v>195</v>
      </c>
      <c r="F37" s="206" t="s">
        <v>195</v>
      </c>
      <c r="G37" s="206" t="s">
        <v>198</v>
      </c>
      <c r="H37" s="206" t="s">
        <v>197</v>
      </c>
      <c r="I37" s="206" t="s">
        <v>197</v>
      </c>
      <c r="J37" s="206" t="s">
        <v>197</v>
      </c>
      <c r="K37" s="206" t="s">
        <v>197</v>
      </c>
      <c r="L37" s="67"/>
      <c r="M37" s="213" t="s">
        <v>187</v>
      </c>
    </row>
    <row r="38" spans="1:13">
      <c r="A38" s="71"/>
      <c r="C38" s="68"/>
      <c r="D38" s="199"/>
      <c r="E38" s="199"/>
      <c r="F38" s="199"/>
      <c r="G38" s="199"/>
      <c r="H38" s="199"/>
      <c r="I38" s="199"/>
      <c r="J38" s="199"/>
      <c r="K38" s="199"/>
      <c r="L38" s="67"/>
    </row>
    <row r="39" spans="1:13">
      <c r="A39" s="90" t="s">
        <v>121</v>
      </c>
      <c r="B39" s="91" t="s">
        <v>120</v>
      </c>
      <c r="C39" s="89" t="s">
        <v>109</v>
      </c>
      <c r="D39" s="313" t="s">
        <v>95</v>
      </c>
      <c r="E39" s="313" t="s">
        <v>95</v>
      </c>
      <c r="F39" s="313" t="s">
        <v>95</v>
      </c>
      <c r="G39" s="313" t="s">
        <v>95</v>
      </c>
      <c r="H39" s="313" t="s">
        <v>95</v>
      </c>
      <c r="I39" s="313" t="s">
        <v>95</v>
      </c>
      <c r="J39" s="313" t="s">
        <v>95</v>
      </c>
      <c r="K39" s="313" t="s">
        <v>95</v>
      </c>
      <c r="L39" s="67"/>
      <c r="M39" s="213" t="s">
        <v>187</v>
      </c>
    </row>
    <row r="40" spans="1:13">
      <c r="A40" s="71"/>
      <c r="C40" s="68"/>
      <c r="D40" s="199"/>
      <c r="E40" s="199"/>
      <c r="F40" s="199"/>
      <c r="G40" s="199"/>
      <c r="H40" s="199"/>
      <c r="I40" s="199"/>
      <c r="J40" s="199"/>
      <c r="K40" s="199"/>
      <c r="L40" s="67"/>
    </row>
    <row r="41" spans="1:13">
      <c r="A41" s="92" t="s">
        <v>119</v>
      </c>
      <c r="B41" s="95"/>
      <c r="C41" s="96"/>
      <c r="D41" s="200"/>
      <c r="E41" s="200"/>
      <c r="F41" s="200"/>
      <c r="G41" s="200"/>
      <c r="H41" s="200"/>
      <c r="I41" s="200"/>
      <c r="J41" s="200"/>
      <c r="K41" s="200"/>
      <c r="L41" s="67"/>
    </row>
    <row r="42" spans="1:13" s="76" customFormat="1">
      <c r="A42" s="71" t="s">
        <v>65</v>
      </c>
      <c r="B42" s="65" t="s">
        <v>66</v>
      </c>
      <c r="C42" s="65" t="s">
        <v>7</v>
      </c>
      <c r="D42" s="314" t="s">
        <v>247</v>
      </c>
      <c r="E42" s="201" t="s">
        <v>195</v>
      </c>
      <c r="F42" s="314" t="s">
        <v>195</v>
      </c>
      <c r="G42" s="201" t="s">
        <v>198</v>
      </c>
      <c r="H42" s="314" t="s">
        <v>197</v>
      </c>
      <c r="I42" s="201" t="s">
        <v>197</v>
      </c>
      <c r="J42" s="314" t="s">
        <v>197</v>
      </c>
      <c r="K42" s="314" t="s">
        <v>197</v>
      </c>
      <c r="L42" s="67"/>
      <c r="M42" s="65" t="s">
        <v>186</v>
      </c>
    </row>
    <row r="43" spans="1:13">
      <c r="A43" s="187" t="s">
        <v>180</v>
      </c>
      <c r="B43" s="65" t="s">
        <v>67</v>
      </c>
      <c r="C43" s="65" t="s">
        <v>68</v>
      </c>
      <c r="D43" s="315" t="s">
        <v>247</v>
      </c>
      <c r="E43" s="201" t="s">
        <v>195</v>
      </c>
      <c r="F43" s="315" t="s">
        <v>195</v>
      </c>
      <c r="G43" s="201" t="s">
        <v>198</v>
      </c>
      <c r="H43" s="315" t="s">
        <v>197</v>
      </c>
      <c r="I43" s="201" t="s">
        <v>197</v>
      </c>
      <c r="J43" s="315" t="s">
        <v>197</v>
      </c>
      <c r="K43" s="315" t="s">
        <v>197</v>
      </c>
      <c r="L43" s="67"/>
      <c r="M43" s="65" t="s">
        <v>186</v>
      </c>
    </row>
    <row r="44" spans="1:13">
      <c r="A44" s="71" t="s">
        <v>118</v>
      </c>
      <c r="B44" s="77" t="s">
        <v>69</v>
      </c>
      <c r="C44" s="65" t="s">
        <v>28</v>
      </c>
      <c r="D44" s="315" t="s">
        <v>247</v>
      </c>
      <c r="E44" s="201" t="s">
        <v>195</v>
      </c>
      <c r="F44" s="315" t="s">
        <v>195</v>
      </c>
      <c r="G44" s="201" t="s">
        <v>198</v>
      </c>
      <c r="H44" s="315" t="s">
        <v>197</v>
      </c>
      <c r="I44" s="201" t="s">
        <v>197</v>
      </c>
      <c r="J44" s="315" t="s">
        <v>197</v>
      </c>
      <c r="K44" s="315" t="s">
        <v>197</v>
      </c>
      <c r="L44" s="67"/>
      <c r="M44" s="65" t="s">
        <v>186</v>
      </c>
    </row>
    <row r="45" spans="1:13">
      <c r="A45" s="71" t="s">
        <v>117</v>
      </c>
      <c r="B45" s="65" t="s">
        <v>116</v>
      </c>
      <c r="C45" s="65" t="s">
        <v>68</v>
      </c>
      <c r="D45" s="315" t="s">
        <v>247</v>
      </c>
      <c r="E45" s="201" t="s">
        <v>195</v>
      </c>
      <c r="F45" s="315" t="s">
        <v>195</v>
      </c>
      <c r="G45" s="201" t="s">
        <v>198</v>
      </c>
      <c r="H45" s="315" t="s">
        <v>197</v>
      </c>
      <c r="I45" s="201" t="s">
        <v>197</v>
      </c>
      <c r="J45" s="315" t="s">
        <v>197</v>
      </c>
      <c r="K45" s="315" t="s">
        <v>197</v>
      </c>
      <c r="L45" s="67"/>
      <c r="M45" s="65" t="s">
        <v>186</v>
      </c>
    </row>
    <row r="46" spans="1:13">
      <c r="A46" s="70" t="s">
        <v>70</v>
      </c>
      <c r="B46" s="65" t="s">
        <v>71</v>
      </c>
      <c r="C46" s="65" t="s">
        <v>68</v>
      </c>
      <c r="D46" s="300" t="s">
        <v>95</v>
      </c>
      <c r="E46" s="301" t="s">
        <v>95</v>
      </c>
      <c r="F46" s="300" t="s">
        <v>95</v>
      </c>
      <c r="G46" s="301" t="s">
        <v>95</v>
      </c>
      <c r="H46" s="300" t="s">
        <v>95</v>
      </c>
      <c r="I46" s="301" t="s">
        <v>95</v>
      </c>
      <c r="J46" s="300" t="s">
        <v>95</v>
      </c>
      <c r="K46" s="300" t="s">
        <v>95</v>
      </c>
      <c r="L46" s="67"/>
      <c r="M46" s="212" t="s">
        <v>185</v>
      </c>
    </row>
    <row r="47" spans="1:13">
      <c r="A47" s="196" t="s">
        <v>173</v>
      </c>
      <c r="B47" s="74" t="s">
        <v>72</v>
      </c>
      <c r="C47" s="74" t="s">
        <v>73</v>
      </c>
      <c r="D47" s="217" t="s">
        <v>250</v>
      </c>
      <c r="E47" s="293" t="s">
        <v>244</v>
      </c>
      <c r="F47" s="217" t="s">
        <v>244</v>
      </c>
      <c r="G47" s="293" t="s">
        <v>251</v>
      </c>
      <c r="H47" s="217" t="s">
        <v>245</v>
      </c>
      <c r="I47" s="293" t="s">
        <v>245</v>
      </c>
      <c r="J47" s="217" t="s">
        <v>245</v>
      </c>
      <c r="K47" s="217" t="s">
        <v>245</v>
      </c>
      <c r="L47" s="67"/>
      <c r="M47" s="212" t="s">
        <v>185</v>
      </c>
    </row>
    <row r="48" spans="1:13" ht="18">
      <c r="A48" s="185" t="s">
        <v>175</v>
      </c>
      <c r="B48" s="186" t="s">
        <v>179</v>
      </c>
      <c r="C48" s="302" t="s">
        <v>176</v>
      </c>
      <c r="D48" s="316" t="s">
        <v>247</v>
      </c>
      <c r="E48" s="317" t="s">
        <v>195</v>
      </c>
      <c r="F48" s="316" t="s">
        <v>195</v>
      </c>
      <c r="G48" s="317" t="s">
        <v>198</v>
      </c>
      <c r="H48" s="316" t="s">
        <v>197</v>
      </c>
      <c r="I48" s="317" t="s">
        <v>197</v>
      </c>
      <c r="J48" s="316" t="s">
        <v>197</v>
      </c>
      <c r="K48" s="316" t="s">
        <v>197</v>
      </c>
      <c r="L48" s="67"/>
      <c r="M48" s="213" t="s">
        <v>187</v>
      </c>
    </row>
    <row r="49" spans="1:14">
      <c r="A49" s="197" t="s">
        <v>174</v>
      </c>
      <c r="B49" s="75" t="s">
        <v>74</v>
      </c>
      <c r="C49" s="74" t="s">
        <v>75</v>
      </c>
      <c r="D49" s="315" t="s">
        <v>247</v>
      </c>
      <c r="E49" s="201" t="s">
        <v>195</v>
      </c>
      <c r="F49" s="315" t="s">
        <v>195</v>
      </c>
      <c r="G49" s="201" t="s">
        <v>198</v>
      </c>
      <c r="H49" s="315" t="s">
        <v>197</v>
      </c>
      <c r="I49" s="201" t="s">
        <v>197</v>
      </c>
      <c r="J49" s="315" t="s">
        <v>197</v>
      </c>
      <c r="K49" s="315" t="s">
        <v>197</v>
      </c>
      <c r="L49" s="67"/>
      <c r="M49" s="65" t="s">
        <v>184</v>
      </c>
      <c r="N49" s="76"/>
    </row>
    <row r="50" spans="1:14">
      <c r="A50" s="83" t="s">
        <v>115</v>
      </c>
      <c r="B50" s="74" t="s">
        <v>76</v>
      </c>
      <c r="C50" s="74" t="s">
        <v>96</v>
      </c>
      <c r="D50" s="315" t="s">
        <v>247</v>
      </c>
      <c r="E50" s="201" t="s">
        <v>195</v>
      </c>
      <c r="F50" s="315" t="s">
        <v>195</v>
      </c>
      <c r="G50" s="201" t="s">
        <v>198</v>
      </c>
      <c r="H50" s="315" t="s">
        <v>197</v>
      </c>
      <c r="I50" s="201" t="s">
        <v>197</v>
      </c>
      <c r="J50" s="315" t="s">
        <v>197</v>
      </c>
      <c r="K50" s="315" t="s">
        <v>197</v>
      </c>
      <c r="L50" s="67"/>
      <c r="M50" s="65" t="s">
        <v>184</v>
      </c>
      <c r="N50" s="76"/>
    </row>
    <row r="51" spans="1:14">
      <c r="A51" s="195" t="s">
        <v>114</v>
      </c>
      <c r="B51" s="72" t="s">
        <v>77</v>
      </c>
      <c r="C51" s="318" t="s">
        <v>75</v>
      </c>
      <c r="D51" s="220" t="s">
        <v>247</v>
      </c>
      <c r="E51" s="319" t="s">
        <v>195</v>
      </c>
      <c r="F51" s="220" t="s">
        <v>195</v>
      </c>
      <c r="G51" s="319" t="s">
        <v>198</v>
      </c>
      <c r="H51" s="220" t="s">
        <v>197</v>
      </c>
      <c r="I51" s="319" t="s">
        <v>197</v>
      </c>
      <c r="J51" s="220" t="s">
        <v>197</v>
      </c>
      <c r="K51" s="220" t="s">
        <v>197</v>
      </c>
      <c r="L51" s="67"/>
      <c r="M51" s="65" t="s">
        <v>184</v>
      </c>
      <c r="N51" s="76"/>
    </row>
    <row r="52" spans="1:14" ht="18">
      <c r="A52" s="92" t="s">
        <v>113</v>
      </c>
      <c r="B52" s="93" t="s">
        <v>112</v>
      </c>
      <c r="C52" s="94" t="s">
        <v>109</v>
      </c>
      <c r="D52" s="207" t="s">
        <v>247</v>
      </c>
      <c r="E52" s="207" t="s">
        <v>195</v>
      </c>
      <c r="F52" s="207" t="s">
        <v>195</v>
      </c>
      <c r="G52" s="207" t="s">
        <v>198</v>
      </c>
      <c r="H52" s="207" t="s">
        <v>197</v>
      </c>
      <c r="I52" s="207" t="s">
        <v>197</v>
      </c>
      <c r="J52" s="207" t="s">
        <v>197</v>
      </c>
      <c r="K52" s="207" t="s">
        <v>197</v>
      </c>
      <c r="L52" s="67"/>
      <c r="M52" s="213" t="s">
        <v>187</v>
      </c>
    </row>
    <row r="53" spans="1:14">
      <c r="A53" s="71"/>
      <c r="C53" s="68"/>
      <c r="D53" s="199"/>
      <c r="E53" s="199"/>
      <c r="F53" s="199"/>
      <c r="G53" s="199"/>
      <c r="H53" s="199"/>
      <c r="I53" s="199"/>
      <c r="J53" s="199"/>
      <c r="K53" s="199"/>
      <c r="L53" s="67"/>
    </row>
    <row r="54" spans="1:14">
      <c r="A54" s="185" t="s">
        <v>111</v>
      </c>
      <c r="B54" s="186" t="s">
        <v>110</v>
      </c>
      <c r="C54" s="184" t="s">
        <v>109</v>
      </c>
      <c r="D54" s="208" t="s">
        <v>95</v>
      </c>
      <c r="E54" s="208" t="s">
        <v>95</v>
      </c>
      <c r="F54" s="208" t="s">
        <v>95</v>
      </c>
      <c r="G54" s="208" t="s">
        <v>95</v>
      </c>
      <c r="H54" s="208" t="s">
        <v>95</v>
      </c>
      <c r="I54" s="208" t="s">
        <v>95</v>
      </c>
      <c r="J54" s="208" t="s">
        <v>95</v>
      </c>
      <c r="K54" s="208" t="s">
        <v>95</v>
      </c>
      <c r="L54" s="67"/>
      <c r="M54" s="213" t="s">
        <v>187</v>
      </c>
    </row>
    <row r="55" spans="1:14" ht="18.600000000000001">
      <c r="A55" s="70" t="s">
        <v>108</v>
      </c>
      <c r="B55" s="65" t="s">
        <v>170</v>
      </c>
      <c r="C55" s="68" t="s">
        <v>107</v>
      </c>
      <c r="D55" s="202" t="s">
        <v>247</v>
      </c>
      <c r="E55" s="202" t="s">
        <v>195</v>
      </c>
      <c r="F55" s="202" t="s">
        <v>195</v>
      </c>
      <c r="G55" s="202" t="s">
        <v>198</v>
      </c>
      <c r="H55" s="202" t="s">
        <v>197</v>
      </c>
      <c r="I55" s="202" t="s">
        <v>197</v>
      </c>
      <c r="J55" s="202" t="s">
        <v>197</v>
      </c>
      <c r="K55" s="202" t="s">
        <v>197</v>
      </c>
      <c r="L55" s="67"/>
      <c r="M55" s="65" t="s">
        <v>184</v>
      </c>
    </row>
    <row r="56" spans="1:14" ht="16.2">
      <c r="A56" s="182" t="s">
        <v>106</v>
      </c>
      <c r="B56" s="183" t="s">
        <v>105</v>
      </c>
      <c r="C56" s="184" t="s">
        <v>102</v>
      </c>
      <c r="D56" s="208" t="s">
        <v>95</v>
      </c>
      <c r="E56" s="208" t="s">
        <v>95</v>
      </c>
      <c r="F56" s="208" t="s">
        <v>95</v>
      </c>
      <c r="G56" s="208" t="s">
        <v>95</v>
      </c>
      <c r="H56" s="208" t="s">
        <v>95</v>
      </c>
      <c r="I56" s="208" t="s">
        <v>95</v>
      </c>
      <c r="J56" s="208" t="s">
        <v>95</v>
      </c>
      <c r="K56" s="208" t="s">
        <v>95</v>
      </c>
      <c r="L56" s="67"/>
      <c r="M56" s="213" t="s">
        <v>187</v>
      </c>
    </row>
    <row r="57" spans="1:14">
      <c r="A57" s="70"/>
      <c r="B57" s="69"/>
      <c r="C57" s="68"/>
      <c r="D57" s="209"/>
      <c r="E57" s="209"/>
      <c r="F57" s="209"/>
      <c r="G57" s="209"/>
      <c r="H57" s="209"/>
      <c r="I57" s="209"/>
      <c r="J57" s="209"/>
      <c r="K57" s="209"/>
      <c r="L57" s="67"/>
    </row>
    <row r="58" spans="1:14">
      <c r="A58" s="87" t="s">
        <v>104</v>
      </c>
      <c r="B58" s="88" t="s">
        <v>103</v>
      </c>
      <c r="C58" s="89" t="s">
        <v>102</v>
      </c>
      <c r="D58" s="313" t="s">
        <v>95</v>
      </c>
      <c r="E58" s="313" t="s">
        <v>95</v>
      </c>
      <c r="F58" s="313" t="s">
        <v>95</v>
      </c>
      <c r="G58" s="313" t="s">
        <v>95</v>
      </c>
      <c r="H58" s="313" t="s">
        <v>95</v>
      </c>
      <c r="I58" s="313" t="s">
        <v>95</v>
      </c>
      <c r="J58" s="313" t="s">
        <v>95</v>
      </c>
      <c r="K58" s="313" t="s">
        <v>95</v>
      </c>
      <c r="L58" s="67"/>
      <c r="M58" s="213" t="s">
        <v>187</v>
      </c>
    </row>
  </sheetData>
  <pageMargins left="0.7" right="0.7" top="0.75" bottom="0.75" header="0.3" footer="0.3"/>
  <pageSetup paperSize="9" scale="2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4C9290-D2DF-4B3E-86E3-4FE0D39CCA9C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f4ba004b-9e9a-49ed-84ff-f3311c109b55"/>
    <ds:schemaRef ds:uri="d2020712-424a-4400-ad0c-f33a0c7e775a"/>
  </ds:schemaRefs>
</ds:datastoreItem>
</file>

<file path=customXml/itemProps2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CD2EA8-86E2-4A4A-8D84-BAF0FB7B8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INTRODUCTION</vt:lpstr>
      <vt:lpstr>VALEURS DE REFERENCE</vt:lpstr>
      <vt:lpstr>SUR DOSSIER (CPMA &gt;10%)</vt:lpstr>
      <vt:lpstr>SUR DOSSIER (HORS CATEGORIE)</vt:lpstr>
      <vt:lpstr>'SUR DOSSIER (CPMA &gt;10%)'!Zone_d_impression</vt:lpstr>
      <vt:lpstr>'SUR DOSSIER (HORS CATEGORIE)'!Zone_d_impression</vt:lpstr>
      <vt:lpstr>'VALEURS DE REFERENCE'!Zone_d_impression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Squilbin</dc:creator>
  <cp:lastModifiedBy>JEANMART Emile</cp:lastModifiedBy>
  <cp:lastPrinted>2023-02-27T23:52:27Z</cp:lastPrinted>
  <dcterms:created xsi:type="dcterms:W3CDTF">2021-12-29T12:27:39Z</dcterms:created>
  <dcterms:modified xsi:type="dcterms:W3CDTF">2024-06-24T12:24:08Z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SetDate">
    <vt:lpwstr>2024-06-24T08:38:22Z</vt:lpwstr>
  </property>
  <property fmtid="{D5CDD505-2E9C-101B-9397-08002B2CF9AE}" pid="6" name="MSIP_Label_97a477d1-147d-4e34-b5e3-7b26d2f44870_Method">
    <vt:lpwstr>Standard</vt:lpwstr>
  </property>
  <property fmtid="{D5CDD505-2E9C-101B-9397-08002B2CF9AE}" pid="7" name="MSIP_Label_97a477d1-147d-4e34-b5e3-7b26d2f44870_Name">
    <vt:lpwstr>97a477d1-147d-4e34-b5e3-7b26d2f44870</vt:lpwstr>
  </property>
  <property fmtid="{D5CDD505-2E9C-101B-9397-08002B2CF9AE}" pid="8" name="MSIP_Label_97a477d1-147d-4e34-b5e3-7b26d2f44870_SiteId">
    <vt:lpwstr>1f816a84-7aa6-4a56-b22a-7b3452fa8681</vt:lpwstr>
  </property>
  <property fmtid="{D5CDD505-2E9C-101B-9397-08002B2CF9AE}" pid="9" name="MSIP_Label_97a477d1-147d-4e34-b5e3-7b26d2f44870_ActionId">
    <vt:lpwstr>4f687b75-6e34-4139-b557-4ef507e88d09</vt:lpwstr>
  </property>
  <property fmtid="{D5CDD505-2E9C-101B-9397-08002B2CF9AE}" pid="10" name="MSIP_Label_97a477d1-147d-4e34-b5e3-7b26d2f44870_ContentBits">
    <vt:lpwstr>0</vt:lpwstr>
  </property>
</Properties>
</file>