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Méthodologie CPMA\Consultations valeurs de référence\2024\Documents transmis pour consultation\Nouvelles installations\"/>
    </mc:Choice>
  </mc:AlternateContent>
  <xr:revisionPtr revIDLastSave="0" documentId="13_ncr:1_{B09FC60C-E09C-44B6-AB24-3E12DD0E6F92}" xr6:coauthVersionLast="47" xr6:coauthVersionMax="47" xr10:uidLastSave="{00000000-0000-0000-0000-000000000000}"/>
  <bookViews>
    <workbookView xWindow="-108" yWindow="-108" windowWidth="23256" windowHeight="12456" xr2:uid="{84B4E203-FCC3-364E-8738-079039B1566F}"/>
  </bookViews>
  <sheets>
    <sheet name="INTRODUCTION" sheetId="14" r:id="rId1"/>
    <sheet name="VALEURS DE REFERENCE" sheetId="11" r:id="rId2"/>
    <sheet name="SUR DOSSIER (CPMA&gt;10%)" sheetId="12" r:id="rId3"/>
    <sheet name="SUR DOSSIER (HORS CATEGORIE)" sheetId="15" r:id="rId4"/>
  </sheets>
  <externalReferences>
    <externalReference r:id="rId5"/>
    <externalReference r:id="rId6"/>
    <externalReference r:id="rId7"/>
  </externalReferences>
  <definedNames>
    <definedName name="CH4_biogaz" localSheetId="2">[1]Hypothèses_CatB!$B$2</definedName>
    <definedName name="CH4_biogaz" localSheetId="3">[1]Hypothèses_CatB!$B$2</definedName>
    <definedName name="CH4_biogaz">[2]Hypothèses_CatB!$B$2</definedName>
    <definedName name="CH4_biogaz_MLI" localSheetId="2">[1]Hypothèses_CatB!$B$3</definedName>
    <definedName name="CH4_biogaz_MLI" localSheetId="3">[1]Hypothèses_CatB!$B$3</definedName>
    <definedName name="CH4_biogaz_MLI">[2]Hypothèses_CatB!$B$3</definedName>
    <definedName name="Etalon_NOPEX" localSheetId="2">[1]Hypothèses_CatB!$B$5</definedName>
    <definedName name="Etalon_NOPEX" localSheetId="3">[1]Hypothèses_CatB!$B$5</definedName>
    <definedName name="Etalon_NOPEX">[2]Hypothèses_CatB!$B$5</definedName>
    <definedName name="OPEX1" localSheetId="2">[1]Hypothèses_CatB!$B$10</definedName>
    <definedName name="OPEX1" localSheetId="3">[1]Hypothèses_CatB!$B$10</definedName>
    <definedName name="OPEX1">[2]Hypothèses_CatB!$B$10</definedName>
    <definedName name="OPEX2" localSheetId="2">[1]Hypothèses_CatB!$B$9</definedName>
    <definedName name="OPEX2" localSheetId="3">[1]Hypothèses_CatB!$B$9</definedName>
    <definedName name="OPEX2">[2]Hypothèses_CatB!$B$9</definedName>
    <definedName name="PCI_CH4" localSheetId="2">[1]Hypothèses_CatB!$B$4</definedName>
    <definedName name="PCI_CH4" localSheetId="3">[1]Hypothèses_CatB!$B$4</definedName>
    <definedName name="PCI_CH4">[2]Hypothèses_CatB!$B$4</definedName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(CPMA&gt;10%)'!$A$1:$K$59</definedName>
    <definedName name="_xlnm.Print_Area" localSheetId="3">'SUR DOSSIER (HORS CATEGORIE)'!$A$1:$F$59</definedName>
    <definedName name="_xlnm.Print_Area" localSheetId="1">'VALEURS DE REFERENCE'!$A$1:$I$59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1" l="1"/>
  <c r="H62" i="11"/>
  <c r="G62" i="11"/>
  <c r="F62" i="11"/>
  <c r="E62" i="11"/>
  <c r="D62" i="11"/>
  <c r="I61" i="11"/>
  <c r="H61" i="11"/>
  <c r="G61" i="11"/>
  <c r="F61" i="11"/>
  <c r="E61" i="11"/>
  <c r="D61" i="11"/>
  <c r="I60" i="11"/>
  <c r="H60" i="11"/>
  <c r="G60" i="11"/>
  <c r="F60" i="11"/>
  <c r="E60" i="11"/>
  <c r="D60" i="11"/>
  <c r="I59" i="11"/>
  <c r="H59" i="11"/>
  <c r="G59" i="11"/>
  <c r="F59" i="11"/>
  <c r="E59" i="11"/>
  <c r="D59" i="11"/>
  <c r="I41" i="11"/>
  <c r="H41" i="11"/>
  <c r="G41" i="11"/>
  <c r="J48" i="12" l="1"/>
  <c r="J49" i="12" s="1"/>
  <c r="J32" i="12"/>
  <c r="J56" i="12"/>
  <c r="D19" i="11" l="1"/>
  <c r="E19" i="11"/>
  <c r="F19" i="11"/>
  <c r="F21" i="11" s="1"/>
  <c r="F23" i="11" s="1"/>
  <c r="G19" i="11"/>
  <c r="H19" i="11"/>
  <c r="I19" i="11"/>
  <c r="D29" i="11"/>
  <c r="E29" i="11"/>
  <c r="F29" i="11"/>
  <c r="G29" i="11"/>
  <c r="H29" i="11"/>
  <c r="I29" i="11"/>
  <c r="D33" i="11"/>
  <c r="E33" i="11"/>
  <c r="F33" i="11"/>
  <c r="G33" i="11"/>
  <c r="H33" i="11"/>
  <c r="I33" i="11"/>
  <c r="D34" i="11"/>
  <c r="E34" i="11"/>
  <c r="F34" i="11"/>
  <c r="G34" i="11"/>
  <c r="H34" i="11"/>
  <c r="I34" i="11"/>
  <c r="D56" i="11"/>
  <c r="E56" i="11"/>
  <c r="F56" i="11"/>
  <c r="G56" i="11"/>
  <c r="H56" i="11"/>
  <c r="I56" i="11"/>
  <c r="H21" i="11" l="1"/>
  <c r="H23" i="11" s="1"/>
  <c r="H25" i="11" s="1"/>
  <c r="G21" i="11"/>
  <c r="G23" i="11" s="1"/>
  <c r="G32" i="11" s="1"/>
  <c r="G36" i="11" s="1"/>
  <c r="E21" i="11"/>
  <c r="E23" i="11" s="1"/>
  <c r="E25" i="11" s="1"/>
  <c r="I21" i="11"/>
  <c r="I23" i="11" s="1"/>
  <c r="I25" i="11" s="1"/>
  <c r="F26" i="11"/>
  <c r="F25" i="11"/>
  <c r="F37" i="11"/>
  <c r="F32" i="11"/>
  <c r="F36" i="11" s="1"/>
  <c r="F31" i="11"/>
  <c r="F35" i="11" s="1"/>
  <c r="D21" i="11"/>
  <c r="D23" i="11" s="1"/>
  <c r="D31" i="11" s="1"/>
  <c r="D35" i="11" s="1"/>
  <c r="G31" i="11" l="1"/>
  <c r="G35" i="11" s="1"/>
  <c r="G25" i="11"/>
  <c r="E32" i="11"/>
  <c r="E36" i="11" s="1"/>
  <c r="G37" i="11"/>
  <c r="H26" i="11"/>
  <c r="H32" i="11"/>
  <c r="H36" i="11" s="1"/>
  <c r="H37" i="11"/>
  <c r="H31" i="11"/>
  <c r="H35" i="11" s="1"/>
  <c r="G26" i="11"/>
  <c r="E26" i="11"/>
  <c r="E37" i="11"/>
  <c r="E31" i="11"/>
  <c r="E35" i="11" s="1"/>
  <c r="I31" i="11"/>
  <c r="I35" i="11" s="1"/>
  <c r="I32" i="11"/>
  <c r="I36" i="11" s="1"/>
  <c r="I37" i="11"/>
  <c r="I26" i="11"/>
  <c r="D26" i="11"/>
  <c r="D32" i="11"/>
  <c r="D36" i="11" s="1"/>
  <c r="D25" i="11"/>
  <c r="D37" i="11"/>
</calcChain>
</file>

<file path=xl/sharedStrings.xml><?xml version="1.0" encoding="utf-8"?>
<sst xmlns="http://schemas.openxmlformats.org/spreadsheetml/2006/main" count="1046" uniqueCount="217">
  <si>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</si>
  <si>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</si>
  <si>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</si>
  <si>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</si>
  <si>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</si>
  <si>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</si>
  <si>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</si>
  <si>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-</t>
  </si>
  <si>
    <t>kW</t>
  </si>
  <si>
    <t>]0 - 10]</t>
  </si>
  <si>
    <t>]10 - 200]</t>
  </si>
  <si>
    <t>]200 - 600]</t>
  </si>
  <si>
    <t>]600 - 1500]</t>
  </si>
  <si>
    <t>]1500 - 3000]</t>
  </si>
  <si>
    <t>]3000 - 5000]</t>
  </si>
  <si>
    <t>MIXTE DE COMBUSTIBLE</t>
  </si>
  <si>
    <t>PARAMETRES TECHNIQUES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</si>
  <si>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</si>
  <si>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</si>
  <si>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</si>
  <si>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</si>
  <si>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</si>
  <si>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</si>
  <si>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</si>
  <si>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</si>
  <si>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</si>
  <si>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</si>
  <si>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</si>
  <si>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</si>
  <si>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</si>
  <si>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</si>
  <si>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</si>
  <si>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</si>
  <si>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</si>
  <si>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</si>
  <si>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</si>
  <si>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</si>
  <si>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</si>
  <si>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</si>
  <si>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PES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</si>
  <si>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</si>
  <si>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</si>
  <si>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</si>
  <si>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</si>
  <si>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</si>
  <si>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</si>
  <si>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</si>
  <si>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</si>
  <si>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</si>
  <si>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</si>
  <si>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</si>
  <si>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kgCO2eq/MWhe</t>
  </si>
  <si>
    <t>kgCO2eq/MWhq</t>
  </si>
  <si>
    <t>PARAMETRES ECONOMIQUES</t>
  </si>
  <si>
    <t>Coût d'investissement initial</t>
  </si>
  <si>
    <t>CAPEX</t>
  </si>
  <si>
    <t>EUR HTVA/kWe</t>
  </si>
  <si>
    <t>SUB</t>
  </si>
  <si>
    <t>Frais d'exploitation et de maintenance</t>
  </si>
  <si>
    <t>OPEX</t>
  </si>
  <si>
    <t>EUR HTVA/kWe.an</t>
  </si>
  <si>
    <t>R</t>
  </si>
  <si>
    <t>Heures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</si>
  <si>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</si>
  <si>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</si>
  <si>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</si>
  <si>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</si>
  <si>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</si>
  <si>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</si>
  <si>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</si>
  <si>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</si>
  <si>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</si>
  <si>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</si>
  <si>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Année de mise en service</t>
  </si>
  <si>
    <t>T(1)</t>
  </si>
  <si>
    <t>P BE-MARKET (1)</t>
  </si>
  <si>
    <t>EUR HTVA/MWhe</t>
  </si>
  <si>
    <t>l</t>
  </si>
  <si>
    <t>Tarif d'injection appliqué par le gestionnaire de réseau</t>
  </si>
  <si>
    <t>T(1) INJ</t>
  </si>
  <si>
    <t>P FUEL MIX (1)</t>
  </si>
  <si>
    <t>EUR HTVA/MWhp</t>
  </si>
  <si>
    <t>%PCI</t>
  </si>
  <si>
    <t>P GN (1)</t>
  </si>
  <si>
    <t>PARAMETRES D'INDEXATION</t>
  </si>
  <si>
    <t>INDEX</t>
  </si>
  <si>
    <t>%/an</t>
  </si>
  <si>
    <t>REF</t>
  </si>
  <si>
    <t>Dossier</t>
  </si>
  <si>
    <t>MIX 1</t>
  </si>
  <si>
    <t>MIX 2</t>
  </si>
  <si>
    <t>EUR HTVA/MWhp PCI</t>
  </si>
  <si>
    <t>Délai versement aide</t>
  </si>
  <si>
    <t>D_SUB</t>
  </si>
  <si>
    <t>année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</si>
  <si>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</si>
  <si>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</si>
  <si>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</si>
  <si>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</si>
  <si>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t>Taux d'octroi de CV compensation</t>
  </si>
  <si>
    <t>EUR/CV</t>
  </si>
  <si>
    <r>
      <t xml:space="preserve">Prix </t>
    </r>
    <r>
      <rPr>
        <i/>
        <vertAlign val="subscript"/>
        <sz val="12"/>
        <rFont val="Calibri (Corps)"/>
      </rPr>
      <t>CV</t>
    </r>
    <r>
      <rPr>
        <i/>
        <sz val="12"/>
        <rFont val="Calibri"/>
        <family val="2"/>
        <scheme val="minor"/>
      </rPr>
      <t xml:space="preserve"> (1)</t>
    </r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</si>
  <si>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</si>
  <si>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</si>
  <si>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</si>
  <si>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</si>
  <si>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</si>
  <si>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VALEUR ELECTRICITE VERTE PRODUITE</t>
  </si>
  <si>
    <t>Rendement référence chaudière au gaz naturel</t>
  </si>
  <si>
    <t>Prix du gaz naturel</t>
  </si>
  <si>
    <t>P(1) LGO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</si>
  <si>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</si>
  <si>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</si>
  <si>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</si>
  <si>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</si>
  <si>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</si>
  <si>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</si>
  <si>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</si>
  <si>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</si>
  <si>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</si>
  <si>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REDUCTION (el+h)</t>
  </si>
  <si>
    <t>Réduction d'émission de GES résultant de la production de chaleur utile</t>
  </si>
  <si>
    <t>REDUCTION (h)</t>
  </si>
  <si>
    <t>REDUCTION (el)</t>
  </si>
  <si>
    <t>Réduction d'émission de GES résultant de la production d'électricité</t>
  </si>
  <si>
    <r>
      <t>EC</t>
    </r>
    <r>
      <rPr>
        <i/>
        <vertAlign val="subscript"/>
        <sz val="12"/>
        <rFont val="Calibri (Corps)"/>
      </rPr>
      <t>F(h)</t>
    </r>
  </si>
  <si>
    <t>Emissions de GES résultant du combustible fossile de référence pour la chaleur utile</t>
  </si>
  <si>
    <r>
      <t>EC</t>
    </r>
    <r>
      <rPr>
        <i/>
        <vertAlign val="subscript"/>
        <sz val="12"/>
        <rFont val="Calibri (Corps)"/>
      </rPr>
      <t>F(el)</t>
    </r>
  </si>
  <si>
    <t>Emissions de GES résultant du combustible fossile de référence pour l'électricité</t>
  </si>
  <si>
    <r>
      <t>EC</t>
    </r>
    <r>
      <rPr>
        <i/>
        <vertAlign val="subscript"/>
        <sz val="12"/>
        <rFont val="Calibri (Corps)"/>
      </rPr>
      <t>B(h)</t>
    </r>
  </si>
  <si>
    <t>Emissions de GES résultant du mixte combustible biomasse pour la chaleur utile</t>
  </si>
  <si>
    <r>
      <t>EC</t>
    </r>
    <r>
      <rPr>
        <i/>
        <vertAlign val="subscript"/>
        <sz val="12"/>
        <rFont val="Calibri (Corps)"/>
      </rPr>
      <t>B(el)</t>
    </r>
  </si>
  <si>
    <t>Emissions de GES résultant du mixte combustible biomasse pour l'électricité</t>
  </si>
  <si>
    <r>
      <t>C</t>
    </r>
    <r>
      <rPr>
        <i/>
        <vertAlign val="subscript"/>
        <sz val="12"/>
        <rFont val="Calibri (Corps)"/>
      </rPr>
      <t>el</t>
    </r>
  </si>
  <si>
    <t>Fraction de l'exergie dans l'électricité</t>
  </si>
  <si>
    <r>
      <t>C</t>
    </r>
    <r>
      <rPr>
        <i/>
        <vertAlign val="subscript"/>
        <sz val="12"/>
        <rFont val="Calibri (Corps)"/>
      </rPr>
      <t>h</t>
    </r>
  </si>
  <si>
    <t>Fraction de l'exergie dans la chaleur utile</t>
  </si>
  <si>
    <t>Vérification critère de réduction de GES</t>
  </si>
  <si>
    <t>Rendement chaleur de référence COGEN-HR</t>
  </si>
  <si>
    <t>Vérification critère de cogénération à haut-rendement</t>
  </si>
  <si>
    <t>Rendement valorisation chaleur non fonctionnelle</t>
  </si>
  <si>
    <t>aQfonct.</t>
  </si>
  <si>
    <t>Part chaleur fonctionnelle</t>
  </si>
  <si>
    <t>aQ brut</t>
  </si>
  <si>
    <t>Rendement récupération chaleur brut</t>
  </si>
  <si>
    <t>Puissance électrique nette développable</t>
  </si>
  <si>
    <t>T-MT</t>
  </si>
  <si>
    <t>MT</t>
  </si>
  <si>
    <t>T-BT</t>
  </si>
  <si>
    <t>RACCORDEMENT RESEAU</t>
  </si>
  <si>
    <t>G12</t>
  </si>
  <si>
    <t>CATEGORIE RD(UE) 2015/2402 COGEN HR</t>
  </si>
  <si>
    <t>Unité de production</t>
  </si>
  <si>
    <t>CLASSES DE PUISSANCE</t>
  </si>
  <si>
    <t>Unité</t>
  </si>
  <si>
    <t>Symbol</t>
  </si>
  <si>
    <t>CATEGORIES</t>
  </si>
  <si>
    <t>MAX 1,2 x REF</t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</si>
  <si>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</si>
  <si>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</si>
  <si>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</si>
  <si>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</si>
  <si>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</si>
  <si>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</si>
  <si>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</si>
  <si>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</si>
  <si>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t>Proposition de valeurs de référence - Nouvelle unité - BIOGAZ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</si>
  <si>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FUEL MIX</t>
    </r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</si>
  <si>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GN</t>
    </r>
  </si>
  <si>
    <r>
      <t>Taux d'octroi</t>
    </r>
    <r>
      <rPr>
        <i/>
        <vertAlign val="subscript"/>
        <sz val="12"/>
        <rFont val="Arial"/>
        <family val="2"/>
      </rPr>
      <t xml:space="preserve">compensation </t>
    </r>
    <r>
      <rPr>
        <i/>
        <sz val="12"/>
        <rFont val="Arial"/>
        <family val="2"/>
      </rPr>
      <t xml:space="preserve">(1) </t>
    </r>
  </si>
  <si>
    <t>Prix de vente sur le marché de gros en Belgique</t>
  </si>
  <si>
    <t>Taux d'économie en énergie primaire minimum imposé</t>
  </si>
  <si>
    <t>Durée de vie du groupe électrogène</t>
  </si>
  <si>
    <t>Coût de remplacement du groupe électrogène</t>
  </si>
  <si>
    <t>Prix mix de combustible</t>
  </si>
  <si>
    <t>Rendement référence chaudière mix de combustible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</si>
  <si>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</si>
  <si>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</si>
  <si>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</si>
  <si>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Commentaire SPW</t>
  </si>
  <si>
    <t>Valeur non ouverte à un traitement sur dossier sur proposition du SPW</t>
  </si>
  <si>
    <t>Résultat de calcul</t>
  </si>
  <si>
    <t>Valeur ouverte à un traitement sur dossier sur propsition du SPW</t>
  </si>
  <si>
    <t>Valeur non ouverte à un traitement sur dossier par AGW</t>
  </si>
  <si>
    <t>HORS CATEGORIE</t>
  </si>
  <si>
    <t>]0 - 5000 ]</t>
  </si>
  <si>
    <t>MIX DE REFERENCE</t>
  </si>
  <si>
    <t>AUTRE MIX</t>
  </si>
  <si>
    <t>MIN 7200</t>
  </si>
  <si>
    <t>REF catégorie ]3000 - 5000]</t>
  </si>
  <si>
    <t>MAX 120 % REF catégorie ]3000 - 5000]</t>
  </si>
  <si>
    <t>MAX REF catégorie ]3000 - 5000]</t>
  </si>
  <si>
    <t>Consultation des acteurs de marché du 24/06/2024 au 24/07/2024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</si>
  <si>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</si>
  <si>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</si>
  <si>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24.06.2024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</si>
  <si>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</si>
  <si>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Part investissement</t>
  </si>
  <si>
    <t>CPMA_CAPEX</t>
  </si>
  <si>
    <t>Part frais d'exploitation</t>
  </si>
  <si>
    <t>CPMA_OPEX</t>
  </si>
  <si>
    <t>Part combustibles</t>
  </si>
  <si>
    <t>CPMA(1)_FUEL</t>
  </si>
  <si>
    <t>Part réduction de coût via la valorisation de chaleur</t>
  </si>
  <si>
    <t>CPMA(1)_HEAT</t>
  </si>
  <si>
    <t>[ 0 - 100 % ]</t>
  </si>
  <si>
    <t>]5000 - 10000]</t>
  </si>
  <si>
    <t>]10000 - ]</t>
  </si>
  <si>
    <t>MIN REF classe de puissance équivalente</t>
  </si>
  <si>
    <t>MIN REF catégorie ]3000 - 5000]</t>
  </si>
  <si>
    <t>MAX 120 % REF classe de puissance équivalente</t>
  </si>
  <si>
    <t>MAX 100 % REF catégorie ]3000 - 5000]</t>
  </si>
  <si>
    <t>MAX 80 % REF catégorie ]3000 - 5000]</t>
  </si>
  <si>
    <t>REF Classe de puissance équivalente</t>
  </si>
  <si>
    <t>MAX REF classe de puissanceéquivalente</t>
  </si>
  <si>
    <t>BIOGAZ -  VALEURS 2025 - SUR DOSSIER</t>
  </si>
  <si>
    <t>BIOGAZ -  RESERVATION CV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</si>
</sst>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 (Corps)"/>
    </font>
    <font>
      <b/>
      <sz val="12"/>
      <name val="Calibri"/>
      <family val="2"/>
      <scheme val="minor"/>
    </font>
    <font>
      <b/>
      <vertAlign val="subscript"/>
      <sz val="12"/>
      <name val="Calibri (Corps)"/>
    </font>
    <font>
      <sz val="12"/>
      <name val="Symbol"/>
      <family val="1"/>
      <charset val="2"/>
    </font>
    <font>
      <b/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charset val="2"/>
      <scheme val="minor"/>
    </font>
    <font>
      <i/>
      <sz val="12"/>
      <name val="Arial"/>
      <family val="2"/>
    </font>
    <font>
      <i/>
      <vertAlign val="subscript"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 (Corps)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88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4" fillId="0" borderId="0" xfId="2"/>
    <xf numFmtId="0" fontId="8" fillId="2" borderId="0" xfId="0" applyFont="1" applyFill="1"/>
    <xf numFmtId="0" fontId="9" fillId="2" borderId="4" xfId="0" applyFont="1" applyFill="1" applyBorder="1"/>
    <xf numFmtId="0" fontId="9" fillId="2" borderId="0" xfId="0" applyFont="1" applyFill="1"/>
    <xf numFmtId="164" fontId="9" fillId="2" borderId="5" xfId="0" applyNumberFormat="1" applyFont="1" applyFill="1" applyBorder="1"/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/>
    <xf numFmtId="0" fontId="9" fillId="2" borderId="8" xfId="0" applyFont="1" applyFill="1" applyBorder="1"/>
    <xf numFmtId="0" fontId="14" fillId="2" borderId="0" xfId="0" applyFont="1" applyFill="1"/>
    <xf numFmtId="3" fontId="9" fillId="2" borderId="9" xfId="0" applyNumberFormat="1" applyFont="1" applyFill="1" applyBorder="1"/>
    <xf numFmtId="3" fontId="9" fillId="2" borderId="10" xfId="0" applyNumberFormat="1" applyFont="1" applyFill="1" applyBorder="1"/>
    <xf numFmtId="3" fontId="9" fillId="2" borderId="11" xfId="0" applyNumberFormat="1" applyFont="1" applyFill="1" applyBorder="1"/>
    <xf numFmtId="0" fontId="9" fillId="2" borderId="9" xfId="0" applyFont="1" applyFill="1" applyBorder="1"/>
    <xf numFmtId="10" fontId="9" fillId="2" borderId="5" xfId="0" applyNumberFormat="1" applyFont="1" applyFill="1" applyBorder="1"/>
    <xf numFmtId="0" fontId="15" fillId="2" borderId="0" xfId="0" applyFont="1" applyFill="1"/>
    <xf numFmtId="10" fontId="9" fillId="2" borderId="4" xfId="0" applyNumberFormat="1" applyFont="1" applyFill="1" applyBorder="1"/>
    <xf numFmtId="10" fontId="9" fillId="2" borderId="0" xfId="0" applyNumberFormat="1" applyFont="1" applyFill="1"/>
    <xf numFmtId="0" fontId="9" fillId="2" borderId="6" xfId="0" applyFont="1" applyFill="1" applyBorder="1"/>
    <xf numFmtId="0" fontId="9" fillId="2" borderId="7" xfId="0" applyFont="1" applyFill="1" applyBorder="1"/>
    <xf numFmtId="3" fontId="9" fillId="2" borderId="4" xfId="0" applyNumberFormat="1" applyFont="1" applyFill="1" applyBorder="1"/>
    <xf numFmtId="3" fontId="9" fillId="2" borderId="0" xfId="0" applyNumberFormat="1" applyFont="1" applyFill="1"/>
    <xf numFmtId="3" fontId="9" fillId="2" borderId="5" xfId="0" applyNumberFormat="1" applyFont="1" applyFill="1" applyBorder="1"/>
    <xf numFmtId="0" fontId="9" fillId="2" borderId="4" xfId="1" applyNumberFormat="1" applyFont="1" applyFill="1" applyBorder="1"/>
    <xf numFmtId="0" fontId="9" fillId="2" borderId="0" xfId="1" applyNumberFormat="1" applyFont="1" applyFill="1" applyBorder="1"/>
    <xf numFmtId="3" fontId="9" fillId="2" borderId="4" xfId="1" applyNumberFormat="1" applyFont="1" applyFill="1" applyBorder="1"/>
    <xf numFmtId="3" fontId="9" fillId="2" borderId="5" xfId="1" applyNumberFormat="1" applyFont="1" applyFill="1" applyBorder="1"/>
    <xf numFmtId="9" fontId="9" fillId="2" borderId="4" xfId="1" applyFont="1" applyFill="1" applyBorder="1"/>
    <xf numFmtId="9" fontId="9" fillId="2" borderId="0" xfId="1" applyFont="1" applyFill="1" applyBorder="1"/>
    <xf numFmtId="9" fontId="9" fillId="2" borderId="5" xfId="1" applyFont="1" applyFill="1" applyBorder="1"/>
    <xf numFmtId="164" fontId="9" fillId="2" borderId="4" xfId="1" applyNumberFormat="1" applyFont="1" applyFill="1" applyBorder="1"/>
    <xf numFmtId="164" fontId="9" fillId="2" borderId="0" xfId="1" applyNumberFormat="1" applyFont="1" applyFill="1" applyBorder="1"/>
    <xf numFmtId="164" fontId="9" fillId="2" borderId="5" xfId="1" applyNumberFormat="1" applyFont="1" applyFill="1" applyBorder="1"/>
    <xf numFmtId="0" fontId="9" fillId="2" borderId="0" xfId="0" applyFont="1" applyFill="1" applyAlignment="1">
      <alignment horizontal="left"/>
    </xf>
    <xf numFmtId="0" fontId="12" fillId="2" borderId="5" xfId="0" applyFont="1" applyFill="1" applyBorder="1"/>
    <xf numFmtId="0" fontId="16" fillId="4" borderId="0" xfId="0" applyFont="1" applyFill="1"/>
    <xf numFmtId="9" fontId="9" fillId="2" borderId="4" xfId="1" applyFont="1" applyFill="1" applyBorder="1" applyAlignment="1">
      <alignment horizontal="right"/>
    </xf>
    <xf numFmtId="9" fontId="9" fillId="2" borderId="0" xfId="1" applyFont="1" applyFill="1" applyBorder="1" applyAlignment="1">
      <alignment horizontal="right"/>
    </xf>
    <xf numFmtId="9" fontId="9" fillId="2" borderId="5" xfId="1" applyFont="1" applyFill="1" applyBorder="1" applyAlignment="1">
      <alignment horizontal="right"/>
    </xf>
    <xf numFmtId="0" fontId="17" fillId="2" borderId="0" xfId="0" applyFont="1" applyFill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1" xfId="0" applyFont="1" applyFill="1" applyBorder="1"/>
    <xf numFmtId="0" fontId="3" fillId="5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12" fillId="6" borderId="0" xfId="0" applyFont="1" applyFill="1"/>
    <xf numFmtId="0" fontId="12" fillId="5" borderId="3" xfId="0" applyFont="1" applyFill="1" applyBorder="1"/>
    <xf numFmtId="0" fontId="9" fillId="5" borderId="2" xfId="0" applyFont="1" applyFill="1" applyBorder="1"/>
    <xf numFmtId="0" fontId="9" fillId="5" borderId="1" xfId="0" applyFont="1" applyFill="1" applyBorder="1"/>
    <xf numFmtId="0" fontId="9" fillId="5" borderId="3" xfId="0" applyFont="1" applyFill="1" applyBorder="1"/>
    <xf numFmtId="165" fontId="9" fillId="2" borderId="5" xfId="0" applyNumberFormat="1" applyFont="1" applyFill="1" applyBorder="1"/>
    <xf numFmtId="165" fontId="9" fillId="2" borderId="4" xfId="0" applyNumberFormat="1" applyFont="1" applyFill="1" applyBorder="1"/>
    <xf numFmtId="165" fontId="9" fillId="2" borderId="0" xfId="0" applyNumberFormat="1" applyFont="1" applyFill="1"/>
    <xf numFmtId="1" fontId="9" fillId="2" borderId="5" xfId="0" applyNumberFormat="1" applyFont="1" applyFill="1" applyBorder="1"/>
    <xf numFmtId="1" fontId="9" fillId="2" borderId="4" xfId="0" applyNumberFormat="1" applyFont="1" applyFill="1" applyBorder="1"/>
    <xf numFmtId="1" fontId="9" fillId="2" borderId="0" xfId="0" applyNumberFormat="1" applyFont="1" applyFill="1"/>
    <xf numFmtId="9" fontId="9" fillId="2" borderId="5" xfId="4" applyFont="1" applyFill="1" applyBorder="1"/>
    <xf numFmtId="9" fontId="9" fillId="2" borderId="4" xfId="4" applyFont="1" applyFill="1" applyBorder="1"/>
    <xf numFmtId="9" fontId="9" fillId="2" borderId="0" xfId="4" applyFont="1" applyFill="1" applyBorder="1"/>
    <xf numFmtId="164" fontId="9" fillId="2" borderId="4" xfId="0" applyNumberFormat="1" applyFont="1" applyFill="1" applyBorder="1"/>
    <xf numFmtId="164" fontId="9" fillId="2" borderId="0" xfId="0" applyNumberFormat="1" applyFont="1" applyFill="1"/>
    <xf numFmtId="9" fontId="9" fillId="2" borderId="3" xfId="1" applyFont="1" applyFill="1" applyBorder="1"/>
    <xf numFmtId="9" fontId="9" fillId="2" borderId="1" xfId="1" applyFont="1" applyFill="1" applyBorder="1"/>
    <xf numFmtId="9" fontId="9" fillId="2" borderId="2" xfId="1" applyFont="1" applyFill="1" applyBorder="1"/>
    <xf numFmtId="0" fontId="2" fillId="2" borderId="0" xfId="5" applyFill="1"/>
    <xf numFmtId="0" fontId="8" fillId="2" borderId="0" xfId="5" applyFont="1" applyFill="1"/>
    <xf numFmtId="0" fontId="9" fillId="2" borderId="4" xfId="5" applyFont="1" applyFill="1" applyBorder="1"/>
    <xf numFmtId="0" fontId="9" fillId="2" borderId="5" xfId="5" applyFont="1" applyFill="1" applyBorder="1" applyAlignment="1">
      <alignment horizontal="left"/>
    </xf>
    <xf numFmtId="0" fontId="9" fillId="2" borderId="0" xfId="5" applyFont="1" applyFill="1"/>
    <xf numFmtId="0" fontId="9" fillId="2" borderId="5" xfId="5" applyFont="1" applyFill="1" applyBorder="1"/>
    <xf numFmtId="0" fontId="9" fillId="2" borderId="8" xfId="5" applyFont="1" applyFill="1" applyBorder="1"/>
    <xf numFmtId="0" fontId="14" fillId="2" borderId="0" xfId="5" applyFont="1" applyFill="1"/>
    <xf numFmtId="0" fontId="9" fillId="2" borderId="6" xfId="5" applyFont="1" applyFill="1" applyBorder="1"/>
    <xf numFmtId="0" fontId="9" fillId="2" borderId="7" xfId="5" applyFont="1" applyFill="1" applyBorder="1"/>
    <xf numFmtId="0" fontId="16" fillId="4" borderId="0" xfId="5" applyFont="1" applyFill="1"/>
    <xf numFmtId="0" fontId="2" fillId="4" borderId="0" xfId="5" applyFill="1"/>
    <xf numFmtId="0" fontId="3" fillId="2" borderId="0" xfId="5" applyFont="1" applyFill="1"/>
    <xf numFmtId="0" fontId="3" fillId="6" borderId="0" xfId="5" applyFont="1" applyFill="1"/>
    <xf numFmtId="0" fontId="12" fillId="7" borderId="3" xfId="0" applyFont="1" applyFill="1" applyBorder="1"/>
    <xf numFmtId="0" fontId="12" fillId="7" borderId="2" xfId="0" applyFont="1" applyFill="1" applyBorder="1"/>
    <xf numFmtId="0" fontId="12" fillId="7" borderId="1" xfId="0" applyFont="1" applyFill="1" applyBorder="1"/>
    <xf numFmtId="4" fontId="12" fillId="7" borderId="2" xfId="0" applyNumberFormat="1" applyFont="1" applyFill="1" applyBorder="1"/>
    <xf numFmtId="4" fontId="12" fillId="7" borderId="1" xfId="0" applyNumberFormat="1" applyFont="1" applyFill="1" applyBorder="1"/>
    <xf numFmtId="0" fontId="12" fillId="7" borderId="3" xfId="5" applyFont="1" applyFill="1" applyBorder="1"/>
    <xf numFmtId="0" fontId="12" fillId="7" borderId="2" xfId="5" applyFont="1" applyFill="1" applyBorder="1"/>
    <xf numFmtId="0" fontId="12" fillId="7" borderId="1" xfId="5" applyFont="1" applyFill="1" applyBorder="1"/>
    <xf numFmtId="0" fontId="3" fillId="7" borderId="3" xfId="5" applyFont="1" applyFill="1" applyBorder="1" applyAlignment="1">
      <alignment horizontal="left"/>
    </xf>
    <xf numFmtId="0" fontId="3" fillId="7" borderId="1" xfId="5" applyFont="1" applyFill="1" applyBorder="1"/>
    <xf numFmtId="0" fontId="12" fillId="5" borderId="3" xfId="5" applyFont="1" applyFill="1" applyBorder="1"/>
    <xf numFmtId="0" fontId="12" fillId="5" borderId="2" xfId="5" applyFont="1" applyFill="1" applyBorder="1"/>
    <xf numFmtId="0" fontId="12" fillId="5" borderId="1" xfId="5" applyFont="1" applyFill="1" applyBorder="1"/>
    <xf numFmtId="0" fontId="9" fillId="5" borderId="2" xfId="5" applyFont="1" applyFill="1" applyBorder="1"/>
    <xf numFmtId="0" fontId="9" fillId="5" borderId="1" xfId="5" applyFont="1" applyFill="1" applyBorder="1"/>
    <xf numFmtId="0" fontId="10" fillId="2" borderId="0" xfId="5" applyFont="1" applyFill="1"/>
    <xf numFmtId="0" fontId="10" fillId="2" borderId="4" xfId="5" applyFont="1" applyFill="1" applyBorder="1"/>
    <xf numFmtId="0" fontId="10" fillId="2" borderId="5" xfId="5" applyFont="1" applyFill="1" applyBorder="1" applyAlignment="1">
      <alignment horizontal="left"/>
    </xf>
    <xf numFmtId="0" fontId="10" fillId="2" borderId="7" xfId="0" applyFont="1" applyFill="1" applyBorder="1"/>
    <xf numFmtId="0" fontId="10" fillId="2" borderId="6" xfId="0" applyFont="1" applyFill="1" applyBorder="1"/>
    <xf numFmtId="0" fontId="9" fillId="2" borderId="5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left" indent="1"/>
    </xf>
    <xf numFmtId="0" fontId="10" fillId="2" borderId="4" xfId="0" applyFont="1" applyFill="1" applyBorder="1"/>
    <xf numFmtId="0" fontId="10" fillId="2" borderId="0" xfId="0" applyFont="1" applyFill="1"/>
    <xf numFmtId="0" fontId="10" fillId="2" borderId="5" xfId="0" applyFont="1" applyFill="1" applyBorder="1" applyAlignment="1">
      <alignment horizontal="left" vertical="top" wrapText="1" indent="1"/>
    </xf>
    <xf numFmtId="0" fontId="10" fillId="2" borderId="8" xfId="0" applyFont="1" applyFill="1" applyBorder="1" applyAlignment="1">
      <alignment horizontal="left" vertical="top" wrapText="1" indent="1"/>
    </xf>
    <xf numFmtId="1" fontId="9" fillId="2" borderId="5" xfId="1" applyNumberFormat="1" applyFont="1" applyFill="1" applyBorder="1"/>
    <xf numFmtId="1" fontId="9" fillId="2" borderId="4" xfId="1" applyNumberFormat="1" applyFont="1" applyFill="1" applyBorder="1"/>
    <xf numFmtId="1" fontId="9" fillId="2" borderId="0" xfId="1" applyNumberFormat="1" applyFont="1" applyFill="1" applyBorder="1"/>
    <xf numFmtId="10" fontId="9" fillId="2" borderId="5" xfId="1" applyNumberFormat="1" applyFont="1" applyFill="1" applyBorder="1"/>
    <xf numFmtId="10" fontId="9" fillId="2" borderId="4" xfId="1" applyNumberFormat="1" applyFont="1" applyFill="1" applyBorder="1"/>
    <xf numFmtId="10" fontId="9" fillId="2" borderId="0" xfId="1" applyNumberFormat="1" applyFont="1" applyFill="1" applyBorder="1"/>
    <xf numFmtId="10" fontId="9" fillId="2" borderId="8" xfId="0" applyNumberFormat="1" applyFont="1" applyFill="1" applyBorder="1"/>
    <xf numFmtId="10" fontId="9" fillId="2" borderId="6" xfId="0" applyNumberFormat="1" applyFont="1" applyFill="1" applyBorder="1"/>
    <xf numFmtId="10" fontId="9" fillId="2" borderId="7" xfId="0" applyNumberFormat="1" applyFont="1" applyFill="1" applyBorder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" fillId="2" borderId="0" xfId="5" applyFill="1" applyAlignment="1">
      <alignment horizontal="right"/>
    </xf>
    <xf numFmtId="0" fontId="12" fillId="5" borderId="3" xfId="5" applyFont="1" applyFill="1" applyBorder="1" applyAlignment="1">
      <alignment horizontal="right"/>
    </xf>
    <xf numFmtId="0" fontId="12" fillId="5" borderId="1" xfId="5" applyFont="1" applyFill="1" applyBorder="1" applyAlignment="1">
      <alignment horizontal="right"/>
    </xf>
    <xf numFmtId="0" fontId="12" fillId="5" borderId="2" xfId="5" applyFont="1" applyFill="1" applyBorder="1" applyAlignment="1">
      <alignment horizontal="right"/>
    </xf>
    <xf numFmtId="0" fontId="9" fillId="2" borderId="5" xfId="5" applyFont="1" applyFill="1" applyBorder="1" applyAlignment="1">
      <alignment horizontal="right"/>
    </xf>
    <xf numFmtId="0" fontId="9" fillId="2" borderId="4" xfId="5" applyFont="1" applyFill="1" applyBorder="1" applyAlignment="1">
      <alignment horizontal="right"/>
    </xf>
    <xf numFmtId="0" fontId="9" fillId="2" borderId="0" xfId="5" applyFont="1" applyFill="1" applyAlignment="1">
      <alignment horizontal="right"/>
    </xf>
    <xf numFmtId="0" fontId="9" fillId="5" borderId="3" xfId="5" applyFont="1" applyFill="1" applyBorder="1" applyAlignment="1">
      <alignment horizontal="right"/>
    </xf>
    <xf numFmtId="0" fontId="9" fillId="5" borderId="1" xfId="5" applyFont="1" applyFill="1" applyBorder="1" applyAlignment="1">
      <alignment horizontal="right"/>
    </xf>
    <xf numFmtId="0" fontId="9" fillId="5" borderId="2" xfId="5" applyFont="1" applyFill="1" applyBorder="1" applyAlignment="1">
      <alignment horizontal="right"/>
    </xf>
    <xf numFmtId="3" fontId="9" fillId="2" borderId="5" xfId="5" applyNumberFormat="1" applyFont="1" applyFill="1" applyBorder="1" applyAlignment="1">
      <alignment horizontal="right"/>
    </xf>
    <xf numFmtId="3" fontId="9" fillId="2" borderId="4" xfId="5" applyNumberFormat="1" applyFont="1" applyFill="1" applyBorder="1" applyAlignment="1">
      <alignment horizontal="right"/>
    </xf>
    <xf numFmtId="3" fontId="9" fillId="2" borderId="0" xfId="5" applyNumberFormat="1" applyFont="1" applyFill="1" applyAlignment="1">
      <alignment horizontal="right"/>
    </xf>
    <xf numFmtId="9" fontId="9" fillId="2" borderId="0" xfId="6" applyFont="1" applyFill="1" applyBorder="1" applyAlignment="1">
      <alignment horizontal="right"/>
    </xf>
    <xf numFmtId="9" fontId="9" fillId="2" borderId="5" xfId="6" applyFont="1" applyFill="1" applyBorder="1" applyAlignment="1">
      <alignment horizontal="right"/>
    </xf>
    <xf numFmtId="9" fontId="9" fillId="2" borderId="4" xfId="6" applyFont="1" applyFill="1" applyBorder="1" applyAlignment="1">
      <alignment horizontal="right"/>
    </xf>
    <xf numFmtId="10" fontId="9" fillId="2" borderId="8" xfId="5" applyNumberFormat="1" applyFont="1" applyFill="1" applyBorder="1" applyAlignment="1">
      <alignment horizontal="right"/>
    </xf>
    <xf numFmtId="10" fontId="9" fillId="2" borderId="6" xfId="5" applyNumberFormat="1" applyFont="1" applyFill="1" applyBorder="1" applyAlignment="1">
      <alignment horizontal="right"/>
    </xf>
    <xf numFmtId="10" fontId="9" fillId="2" borderId="7" xfId="5" applyNumberFormat="1" applyFont="1" applyFill="1" applyBorder="1" applyAlignment="1">
      <alignment horizontal="right"/>
    </xf>
    <xf numFmtId="10" fontId="9" fillId="2" borderId="5" xfId="5" applyNumberFormat="1" applyFont="1" applyFill="1" applyBorder="1" applyAlignment="1">
      <alignment horizontal="right"/>
    </xf>
    <xf numFmtId="10" fontId="9" fillId="2" borderId="4" xfId="5" applyNumberFormat="1" applyFont="1" applyFill="1" applyBorder="1" applyAlignment="1">
      <alignment horizontal="right"/>
    </xf>
    <xf numFmtId="10" fontId="9" fillId="2" borderId="0" xfId="5" applyNumberFormat="1" applyFont="1" applyFill="1" applyAlignment="1">
      <alignment horizontal="right"/>
    </xf>
    <xf numFmtId="4" fontId="12" fillId="7" borderId="2" xfId="5" applyNumberFormat="1" applyFont="1" applyFill="1" applyBorder="1" applyAlignment="1">
      <alignment horizontal="right"/>
    </xf>
    <xf numFmtId="4" fontId="12" fillId="7" borderId="1" xfId="5" applyNumberFormat="1" applyFont="1" applyFill="1" applyBorder="1" applyAlignment="1">
      <alignment horizontal="right"/>
    </xf>
    <xf numFmtId="2" fontId="9" fillId="2" borderId="5" xfId="5" applyNumberFormat="1" applyFont="1" applyFill="1" applyBorder="1" applyAlignment="1">
      <alignment horizontal="right"/>
    </xf>
    <xf numFmtId="2" fontId="9" fillId="2" borderId="4" xfId="5" applyNumberFormat="1" applyFont="1" applyFill="1" applyBorder="1" applyAlignment="1">
      <alignment horizontal="right"/>
    </xf>
    <xf numFmtId="2" fontId="9" fillId="2" borderId="0" xfId="5" applyNumberFormat="1" applyFont="1" applyFill="1" applyAlignment="1">
      <alignment horizontal="right"/>
    </xf>
    <xf numFmtId="9" fontId="9" fillId="2" borderId="5" xfId="5" applyNumberFormat="1" applyFont="1" applyFill="1" applyBorder="1" applyAlignment="1">
      <alignment horizontal="right"/>
    </xf>
    <xf numFmtId="9" fontId="9" fillId="2" borderId="4" xfId="5" applyNumberFormat="1" applyFont="1" applyFill="1" applyBorder="1" applyAlignment="1">
      <alignment horizontal="right"/>
    </xf>
    <xf numFmtId="9" fontId="9" fillId="2" borderId="0" xfId="5" applyNumberFormat="1" applyFont="1" applyFill="1" applyAlignment="1">
      <alignment horizontal="right"/>
    </xf>
    <xf numFmtId="9" fontId="9" fillId="2" borderId="8" xfId="5" applyNumberFormat="1" applyFont="1" applyFill="1" applyBorder="1" applyAlignment="1">
      <alignment horizontal="right"/>
    </xf>
    <xf numFmtId="9" fontId="9" fillId="2" borderId="6" xfId="5" applyNumberFormat="1" applyFont="1" applyFill="1" applyBorder="1" applyAlignment="1">
      <alignment horizontal="right"/>
    </xf>
    <xf numFmtId="9" fontId="9" fillId="2" borderId="7" xfId="5" applyNumberFormat="1" applyFont="1" applyFill="1" applyBorder="1" applyAlignment="1">
      <alignment horizontal="right"/>
    </xf>
    <xf numFmtId="2" fontId="10" fillId="2" borderId="5" xfId="5" applyNumberFormat="1" applyFont="1" applyFill="1" applyBorder="1" applyAlignment="1">
      <alignment horizontal="right"/>
    </xf>
    <xf numFmtId="2" fontId="10" fillId="2" borderId="4" xfId="5" applyNumberFormat="1" applyFont="1" applyFill="1" applyBorder="1" applyAlignment="1">
      <alignment horizontal="right"/>
    </xf>
    <xf numFmtId="2" fontId="10" fillId="2" borderId="0" xfId="5" applyNumberFormat="1" applyFont="1" applyFill="1" applyAlignment="1">
      <alignment horizontal="right"/>
    </xf>
    <xf numFmtId="164" fontId="9" fillId="2" borderId="5" xfId="5" applyNumberFormat="1" applyFont="1" applyFill="1" applyBorder="1" applyAlignment="1">
      <alignment horizontal="right"/>
    </xf>
    <xf numFmtId="164" fontId="3" fillId="7" borderId="2" xfId="5" applyNumberFormat="1" applyFont="1" applyFill="1" applyBorder="1" applyAlignment="1">
      <alignment horizontal="right"/>
    </xf>
    <xf numFmtId="164" fontId="3" fillId="7" borderId="1" xfId="5" applyNumberFormat="1" applyFont="1" applyFill="1" applyBorder="1" applyAlignment="1">
      <alignment horizontal="right"/>
    </xf>
    <xf numFmtId="0" fontId="10" fillId="8" borderId="5" xfId="0" applyFont="1" applyFill="1" applyBorder="1" applyAlignment="1">
      <alignment horizontal="left"/>
    </xf>
    <xf numFmtId="0" fontId="10" fillId="8" borderId="4" xfId="0" applyFont="1" applyFill="1" applyBorder="1"/>
    <xf numFmtId="0" fontId="10" fillId="8" borderId="5" xfId="0" applyFont="1" applyFill="1" applyBorder="1"/>
    <xf numFmtId="0" fontId="10" fillId="8" borderId="0" xfId="0" applyFont="1" applyFill="1"/>
    <xf numFmtId="0" fontId="0" fillId="4" borderId="0" xfId="0" applyFill="1"/>
    <xf numFmtId="0" fontId="10" fillId="8" borderId="8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10" fontId="10" fillId="8" borderId="8" xfId="1" applyNumberFormat="1" applyFont="1" applyFill="1" applyBorder="1"/>
    <xf numFmtId="10" fontId="10" fillId="8" borderId="6" xfId="1" applyNumberFormat="1" applyFont="1" applyFill="1" applyBorder="1"/>
    <xf numFmtId="10" fontId="10" fillId="8" borderId="7" xfId="1" applyNumberFormat="1" applyFont="1" applyFill="1" applyBorder="1"/>
    <xf numFmtId="0" fontId="0" fillId="2" borderId="5" xfId="0" applyFill="1" applyBorder="1"/>
    <xf numFmtId="166" fontId="9" fillId="2" borderId="0" xfId="1" applyNumberFormat="1" applyFont="1" applyFill="1" applyBorder="1"/>
    <xf numFmtId="9" fontId="10" fillId="8" borderId="5" xfId="1" applyFont="1" applyFill="1" applyBorder="1"/>
    <xf numFmtId="9" fontId="10" fillId="8" borderId="4" xfId="1" applyFont="1" applyFill="1" applyBorder="1"/>
    <xf numFmtId="9" fontId="10" fillId="8" borderId="0" xfId="1" applyFont="1" applyFill="1" applyBorder="1"/>
    <xf numFmtId="164" fontId="10" fillId="8" borderId="5" xfId="1" applyNumberFormat="1" applyFont="1" applyFill="1" applyBorder="1"/>
    <xf numFmtId="164" fontId="10" fillId="8" borderId="4" xfId="1" applyNumberFormat="1" applyFont="1" applyFill="1" applyBorder="1"/>
    <xf numFmtId="164" fontId="10" fillId="8" borderId="0" xfId="1" applyNumberFormat="1" applyFont="1" applyFill="1" applyBorder="1"/>
    <xf numFmtId="0" fontId="9" fillId="2" borderId="11" xfId="0" applyFont="1" applyFill="1" applyBorder="1"/>
    <xf numFmtId="0" fontId="9" fillId="2" borderId="10" xfId="0" applyFont="1" applyFill="1" applyBorder="1"/>
    <xf numFmtId="0" fontId="10" fillId="2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8" borderId="8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164" fontId="10" fillId="8" borderId="8" xfId="1" applyNumberFormat="1" applyFont="1" applyFill="1" applyBorder="1"/>
    <xf numFmtId="164" fontId="10" fillId="8" borderId="6" xfId="1" applyNumberFormat="1" applyFont="1" applyFill="1" applyBorder="1"/>
    <xf numFmtId="164" fontId="10" fillId="8" borderId="7" xfId="1" applyNumberFormat="1" applyFont="1" applyFill="1" applyBorder="1"/>
    <xf numFmtId="0" fontId="23" fillId="8" borderId="5" xfId="0" applyFont="1" applyFill="1" applyBorder="1"/>
    <xf numFmtId="0" fontId="23" fillId="8" borderId="0" xfId="0" applyFont="1" applyFill="1"/>
    <xf numFmtId="0" fontId="10" fillId="8" borderId="5" xfId="5" applyFont="1" applyFill="1" applyBorder="1"/>
    <xf numFmtId="0" fontId="10" fillId="8" borderId="0" xfId="5" applyFont="1" applyFill="1"/>
    <xf numFmtId="0" fontId="10" fillId="8" borderId="4" xfId="5" applyFont="1" applyFill="1" applyBorder="1"/>
    <xf numFmtId="2" fontId="10" fillId="8" borderId="5" xfId="5" applyNumberFormat="1" applyFont="1" applyFill="1" applyBorder="1" applyAlignment="1">
      <alignment horizontal="right"/>
    </xf>
    <xf numFmtId="2" fontId="10" fillId="8" borderId="4" xfId="5" applyNumberFormat="1" applyFont="1" applyFill="1" applyBorder="1" applyAlignment="1">
      <alignment horizontal="right"/>
    </xf>
    <xf numFmtId="2" fontId="10" fillId="8" borderId="0" xfId="5" applyNumberFormat="1" applyFont="1" applyFill="1" applyAlignment="1">
      <alignment horizontal="right"/>
    </xf>
    <xf numFmtId="0" fontId="10" fillId="8" borderId="5" xfId="5" applyFont="1" applyFill="1" applyBorder="1" applyAlignment="1">
      <alignment horizontal="left"/>
    </xf>
    <xf numFmtId="0" fontId="10" fillId="8" borderId="8" xfId="5" applyFont="1" applyFill="1" applyBorder="1"/>
    <xf numFmtId="0" fontId="10" fillId="8" borderId="7" xfId="5" applyFont="1" applyFill="1" applyBorder="1"/>
    <xf numFmtId="0" fontId="10" fillId="8" borderId="6" xfId="5" applyFont="1" applyFill="1" applyBorder="1"/>
    <xf numFmtId="10" fontId="10" fillId="8" borderId="8" xfId="6" applyNumberFormat="1" applyFont="1" applyFill="1" applyBorder="1" applyAlignment="1">
      <alignment horizontal="right"/>
    </xf>
    <xf numFmtId="10" fontId="10" fillId="8" borderId="6" xfId="6" applyNumberFormat="1" applyFont="1" applyFill="1" applyBorder="1" applyAlignment="1">
      <alignment horizontal="right"/>
    </xf>
    <xf numFmtId="10" fontId="10" fillId="8" borderId="7" xfId="6" applyNumberFormat="1" applyFont="1" applyFill="1" applyBorder="1" applyAlignment="1">
      <alignment horizontal="right"/>
    </xf>
    <xf numFmtId="1" fontId="9" fillId="2" borderId="5" xfId="6" applyNumberFormat="1" applyFont="1" applyFill="1" applyBorder="1" applyAlignment="1">
      <alignment horizontal="right"/>
    </xf>
    <xf numFmtId="1" fontId="9" fillId="2" borderId="4" xfId="6" applyNumberFormat="1" applyFont="1" applyFill="1" applyBorder="1" applyAlignment="1">
      <alignment horizontal="right"/>
    </xf>
    <xf numFmtId="1" fontId="9" fillId="2" borderId="0" xfId="6" applyNumberFormat="1" applyFont="1" applyFill="1" applyBorder="1" applyAlignment="1">
      <alignment horizontal="right"/>
    </xf>
    <xf numFmtId="9" fontId="9" fillId="3" borderId="0" xfId="6" applyFont="1" applyFill="1" applyAlignment="1">
      <alignment horizontal="right"/>
    </xf>
    <xf numFmtId="9" fontId="9" fillId="3" borderId="9" xfId="6" applyFont="1" applyFill="1" applyBorder="1" applyAlignment="1">
      <alignment horizontal="right"/>
    </xf>
    <xf numFmtId="10" fontId="9" fillId="2" borderId="5" xfId="6" applyNumberFormat="1" applyFont="1" applyFill="1" applyBorder="1" applyAlignment="1">
      <alignment horizontal="right"/>
    </xf>
    <xf numFmtId="10" fontId="9" fillId="2" borderId="4" xfId="6" applyNumberFormat="1" applyFont="1" applyFill="1" applyBorder="1" applyAlignment="1">
      <alignment horizontal="right"/>
    </xf>
    <xf numFmtId="10" fontId="9" fillId="2" borderId="0" xfId="6" applyNumberFormat="1" applyFont="1" applyFill="1" applyBorder="1" applyAlignment="1">
      <alignment horizontal="right"/>
    </xf>
    <xf numFmtId="0" fontId="18" fillId="2" borderId="0" xfId="5" applyFont="1" applyFill="1"/>
    <xf numFmtId="0" fontId="18" fillId="2" borderId="7" xfId="5" applyFont="1" applyFill="1" applyBorder="1"/>
    <xf numFmtId="0" fontId="19" fillId="8" borderId="0" xfId="5" applyFont="1" applyFill="1"/>
    <xf numFmtId="0" fontId="21" fillId="2" borderId="0" xfId="5" applyFont="1" applyFill="1"/>
    <xf numFmtId="0" fontId="22" fillId="7" borderId="2" xfId="5" applyFont="1" applyFill="1" applyBorder="1"/>
    <xf numFmtId="0" fontId="9" fillId="2" borderId="5" xfId="5" applyFont="1" applyFill="1" applyBorder="1" applyAlignment="1">
      <alignment horizontal="left" indent="1"/>
    </xf>
    <xf numFmtId="0" fontId="9" fillId="2" borderId="8" xfId="5" applyFont="1" applyFill="1" applyBorder="1" applyAlignment="1">
      <alignment horizontal="left" indent="1"/>
    </xf>
    <xf numFmtId="164" fontId="10" fillId="8" borderId="5" xfId="6" applyNumberFormat="1" applyFont="1" applyFill="1" applyBorder="1" applyAlignment="1">
      <alignment horizontal="right"/>
    </xf>
    <xf numFmtId="164" fontId="10" fillId="8" borderId="4" xfId="6" applyNumberFormat="1" applyFont="1" applyFill="1" applyBorder="1" applyAlignment="1">
      <alignment horizontal="right"/>
    </xf>
    <xf numFmtId="164" fontId="10" fillId="8" borderId="0" xfId="6" applyNumberFormat="1" applyFont="1" applyFill="1" applyBorder="1" applyAlignment="1">
      <alignment horizontal="right"/>
    </xf>
    <xf numFmtId="166" fontId="9" fillId="2" borderId="0" xfId="6" applyNumberFormat="1" applyFont="1" applyFill="1" applyBorder="1" applyAlignment="1">
      <alignment horizontal="right"/>
    </xf>
    <xf numFmtId="9" fontId="10" fillId="8" borderId="5" xfId="6" applyFont="1" applyFill="1" applyBorder="1" applyAlignment="1">
      <alignment horizontal="right"/>
    </xf>
    <xf numFmtId="9" fontId="10" fillId="8" borderId="4" xfId="6" applyFont="1" applyFill="1" applyBorder="1" applyAlignment="1">
      <alignment horizontal="right"/>
    </xf>
    <xf numFmtId="9" fontId="10" fillId="8" borderId="0" xfId="6" applyFont="1" applyFill="1" applyBorder="1" applyAlignment="1">
      <alignment horizontal="right"/>
    </xf>
    <xf numFmtId="0" fontId="0" fillId="2" borderId="0" xfId="5" applyFont="1" applyFill="1"/>
    <xf numFmtId="0" fontId="2" fillId="3" borderId="0" xfId="5" applyFill="1"/>
    <xf numFmtId="0" fontId="9" fillId="3" borderId="4" xfId="5" applyFont="1" applyFill="1" applyBorder="1" applyAlignment="1">
      <alignment horizontal="right"/>
    </xf>
    <xf numFmtId="0" fontId="9" fillId="3" borderId="6" xfId="5" applyFont="1" applyFill="1" applyBorder="1" applyAlignment="1">
      <alignment horizontal="right"/>
    </xf>
    <xf numFmtId="0" fontId="10" fillId="8" borderId="4" xfId="5" applyFont="1" applyFill="1" applyBorder="1" applyAlignment="1">
      <alignment horizontal="right"/>
    </xf>
    <xf numFmtId="3" fontId="9" fillId="3" borderId="4" xfId="5" applyNumberFormat="1" applyFont="1" applyFill="1" applyBorder="1" applyAlignment="1">
      <alignment horizontal="right"/>
    </xf>
    <xf numFmtId="10" fontId="9" fillId="3" borderId="12" xfId="6" applyNumberFormat="1" applyFont="1" applyFill="1" applyBorder="1" applyAlignment="1">
      <alignment horizontal="right"/>
    </xf>
    <xf numFmtId="3" fontId="10" fillId="8" borderId="4" xfId="5" applyNumberFormat="1" applyFont="1" applyFill="1" applyBorder="1" applyAlignment="1">
      <alignment horizontal="right"/>
    </xf>
    <xf numFmtId="3" fontId="9" fillId="2" borderId="13" xfId="5" applyNumberFormat="1" applyFont="1" applyFill="1" applyBorder="1" applyAlignment="1">
      <alignment horizontal="right"/>
    </xf>
    <xf numFmtId="3" fontId="9" fillId="2" borderId="1" xfId="5" applyNumberFormat="1" applyFont="1" applyFill="1" applyBorder="1" applyAlignment="1">
      <alignment horizontal="right"/>
    </xf>
    <xf numFmtId="10" fontId="9" fillId="3" borderId="4" xfId="6" applyNumberFormat="1" applyFont="1" applyFill="1" applyBorder="1" applyAlignment="1">
      <alignment horizontal="right"/>
    </xf>
    <xf numFmtId="4" fontId="12" fillId="5" borderId="1" xfId="5" applyNumberFormat="1" applyFont="1" applyFill="1" applyBorder="1" applyAlignment="1">
      <alignment horizontal="right"/>
    </xf>
    <xf numFmtId="0" fontId="10" fillId="8" borderId="0" xfId="5" applyFont="1" applyFill="1" applyAlignment="1">
      <alignment horizontal="left"/>
    </xf>
    <xf numFmtId="0" fontId="10" fillId="8" borderId="8" xfId="5" applyFont="1" applyFill="1" applyBorder="1" applyAlignment="1">
      <alignment horizontal="left"/>
    </xf>
    <xf numFmtId="0" fontId="10" fillId="8" borderId="7" xfId="5" applyFont="1" applyFill="1" applyBorder="1" applyAlignment="1">
      <alignment horizontal="left"/>
    </xf>
    <xf numFmtId="164" fontId="10" fillId="8" borderId="8" xfId="6" applyNumberFormat="1" applyFont="1" applyFill="1" applyBorder="1" applyAlignment="1">
      <alignment horizontal="right"/>
    </xf>
    <xf numFmtId="164" fontId="10" fillId="8" borderId="6" xfId="6" applyNumberFormat="1" applyFont="1" applyFill="1" applyBorder="1" applyAlignment="1">
      <alignment horizontal="right"/>
    </xf>
    <xf numFmtId="164" fontId="10" fillId="8" borderId="7" xfId="6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quotePrefix="1" applyFill="1" applyAlignment="1">
      <alignment horizontal="left" vertical="top" wrapText="1"/>
    </xf>
    <xf numFmtId="0" fontId="3" fillId="2" borderId="0" xfId="5" applyFont="1" applyFill="1" applyAlignment="1">
      <alignment horizontal="center"/>
    </xf>
    <xf numFmtId="4" fontId="9" fillId="2" borderId="5" xfId="0" applyNumberFormat="1" applyFont="1" applyFill="1" applyBorder="1"/>
    <xf numFmtId="4" fontId="9" fillId="2" borderId="4" xfId="0" applyNumberFormat="1" applyFont="1" applyFill="1" applyBorder="1"/>
    <xf numFmtId="4" fontId="9" fillId="2" borderId="0" xfId="0" applyNumberFormat="1" applyFont="1" applyFill="1"/>
    <xf numFmtId="0" fontId="0" fillId="2" borderId="8" xfId="0" applyFill="1" applyBorder="1"/>
    <xf numFmtId="0" fontId="0" fillId="2" borderId="7" xfId="0" applyFill="1" applyBorder="1"/>
    <xf numFmtId="4" fontId="9" fillId="2" borderId="11" xfId="0" applyNumberFormat="1" applyFont="1" applyFill="1" applyBorder="1"/>
    <xf numFmtId="4" fontId="9" fillId="2" borderId="9" xfId="0" applyNumberFormat="1" applyFont="1" applyFill="1" applyBorder="1"/>
    <xf numFmtId="4" fontId="9" fillId="2" borderId="10" xfId="0" applyNumberFormat="1" applyFont="1" applyFill="1" applyBorder="1"/>
    <xf numFmtId="4" fontId="9" fillId="2" borderId="8" xfId="0" applyNumberFormat="1" applyFont="1" applyFill="1" applyBorder="1"/>
    <xf numFmtId="4" fontId="9" fillId="2" borderId="6" xfId="0" applyNumberFormat="1" applyFont="1" applyFill="1" applyBorder="1"/>
    <xf numFmtId="4" fontId="9" fillId="2" borderId="7" xfId="0" applyNumberFormat="1" applyFont="1" applyFill="1" applyBorder="1"/>
    <xf numFmtId="9" fontId="0" fillId="3" borderId="8" xfId="1" applyFont="1" applyFill="1" applyBorder="1" applyAlignment="1">
      <alignment horizontal="right"/>
    </xf>
    <xf numFmtId="9" fontId="0" fillId="3" borderId="7" xfId="1" applyFont="1" applyFill="1" applyBorder="1" applyAlignment="1">
      <alignment horizontal="right"/>
    </xf>
    <xf numFmtId="9" fontId="0" fillId="3" borderId="6" xfId="1" applyFont="1" applyFill="1" applyBorder="1" applyAlignment="1">
      <alignment horizontal="right"/>
    </xf>
    <xf numFmtId="9" fontId="0" fillId="3" borderId="5" xfId="1" applyFont="1" applyFill="1" applyBorder="1" applyAlignment="1">
      <alignment horizontal="right"/>
    </xf>
    <xf numFmtId="9" fontId="0" fillId="3" borderId="0" xfId="1" applyFont="1" applyFill="1" applyBorder="1" applyAlignment="1">
      <alignment horizontal="right"/>
    </xf>
    <xf numFmtId="9" fontId="0" fillId="3" borderId="4" xfId="1" applyFont="1" applyFill="1" applyBorder="1" applyAlignment="1">
      <alignment horizontal="right"/>
    </xf>
    <xf numFmtId="10" fontId="9" fillId="3" borderId="5" xfId="6" applyNumberFormat="1" applyFont="1" applyFill="1" applyBorder="1" applyAlignment="1">
      <alignment horizontal="right"/>
    </xf>
    <xf numFmtId="10" fontId="9" fillId="3" borderId="0" xfId="6" applyNumberFormat="1" applyFont="1" applyFill="1" applyBorder="1" applyAlignment="1">
      <alignment horizontal="right"/>
    </xf>
    <xf numFmtId="0" fontId="3" fillId="9" borderId="0" xfId="0" applyFont="1" applyFill="1"/>
    <xf numFmtId="0" fontId="9" fillId="2" borderId="11" xfId="5" applyFont="1" applyFill="1" applyBorder="1"/>
    <xf numFmtId="0" fontId="9" fillId="2" borderId="10" xfId="5" applyFont="1" applyFill="1" applyBorder="1"/>
    <xf numFmtId="0" fontId="9" fillId="2" borderId="9" xfId="5" applyFont="1" applyFill="1" applyBorder="1"/>
    <xf numFmtId="0" fontId="9" fillId="3" borderId="14" xfId="5" applyFont="1" applyFill="1" applyBorder="1" applyAlignment="1">
      <alignment horizontal="right"/>
    </xf>
    <xf numFmtId="3" fontId="9" fillId="3" borderId="14" xfId="5" applyNumberFormat="1" applyFont="1" applyFill="1" applyBorder="1" applyAlignment="1">
      <alignment horizontal="right"/>
    </xf>
    <xf numFmtId="3" fontId="9" fillId="3" borderId="9" xfId="5" applyNumberFormat="1" applyFont="1" applyFill="1" applyBorder="1" applyAlignment="1">
      <alignment horizontal="right"/>
    </xf>
    <xf numFmtId="0" fontId="9" fillId="3" borderId="12" xfId="5" applyFont="1" applyFill="1" applyBorder="1" applyAlignment="1">
      <alignment horizontal="right"/>
    </xf>
    <xf numFmtId="3" fontId="9" fillId="3" borderId="12" xfId="5" applyNumberFormat="1" applyFont="1" applyFill="1" applyBorder="1" applyAlignment="1">
      <alignment horizontal="right"/>
    </xf>
    <xf numFmtId="0" fontId="9" fillId="2" borderId="8" xfId="5" applyFont="1" applyFill="1" applyBorder="1" applyAlignment="1">
      <alignment horizontal="left"/>
    </xf>
    <xf numFmtId="10" fontId="9" fillId="3" borderId="13" xfId="6" applyNumberFormat="1" applyFont="1" applyFill="1" applyBorder="1" applyAlignment="1">
      <alignment horizontal="right"/>
    </xf>
    <xf numFmtId="10" fontId="9" fillId="3" borderId="6" xfId="6" applyNumberFormat="1" applyFont="1" applyFill="1" applyBorder="1" applyAlignment="1">
      <alignment horizontal="right"/>
    </xf>
    <xf numFmtId="0" fontId="23" fillId="8" borderId="5" xfId="5" applyFont="1" applyFill="1" applyBorder="1"/>
    <xf numFmtId="0" fontId="23" fillId="8" borderId="0" xfId="5" applyFont="1" applyFill="1"/>
  </cellXfs>
  <cellStyles count="8">
    <cellStyle name="Lien hypertexte" xfId="2" builtinId="8"/>
    <cellStyle name="Normal" xfId="0" builtinId="0"/>
    <cellStyle name="Normal 2" xfId="5" xr:uid="{6BD39961-20B2-4545-B915-AA370FDC677F}"/>
    <cellStyle name="Normal 3" xfId="7" xr:uid="{348D8FFA-CE32-4D94-9757-1709B65C369C}"/>
    <cellStyle name="Percent 2" xfId="6" xr:uid="{0B93FB93-62EE-41B4-A8C1-5ECCCF681B6E}"/>
    <cellStyle name="Pourcentage" xfId="1" builtinId="5"/>
    <cellStyle name="Pourcentage 2" xfId="3" xr:uid="{E74AEBD8-E678-424B-8F59-9BDA913C4FE6}"/>
    <cellStyle name="Pourcentage 2 2" xfId="4" xr:uid="{92DA1F29-44B1-4824-A5C7-3001D6528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163345-C199-2F44-ADB2-BDD6FC838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78A7371B-5C7F-A04D-84AD-E7E5C7DA22AB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.sharepoint.com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-my.sharepoint.com/Users/Philippe%20Taverniers/Dropbox%20(ValBiom)/ValBiom%20equipe/Th&#233;matique/Biom&#233;thanisation/Dossiers/MP%20Prix%20intrants%20-%20MS%20PT/Prix_intrant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X:\PUB-O4040000\DEBD\4.DOMRE\42%20Production\425%20M&#233;thodologie\4251%20AVIS-PROPOSITIONS\M&#233;thodologie%20CPMA\Consultations%20valeurs%20de%20r&#233;f&#233;rence\2024\Documents%20transmis%20pour%20consultation\Nouvelles%20installations\240410-SPW-Proposition_Biogaz.xlsx" TargetMode="External"/><Relationship Id="rId2" Type="http://schemas.microsoft.com/office/2019/04/relationships/externalLinkLongPath" Target="240410-SPW-Proposition_Biogaz.xlsx?636A0E56" TargetMode="External"/><Relationship Id="rId1" Type="http://schemas.openxmlformats.org/officeDocument/2006/relationships/externalLinkPath" Target="file:///\\636A0E56\240410-SPW-Proposition_Bioga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INTRODUCTION"/>
      <sheetName val="2. CALCUL TAUX OCTROI CV"/>
      <sheetName val="2. FIG-TAUX CV (2)"/>
      <sheetName val="2. FIG-TAUX CV"/>
      <sheetName val="OLD FIG TAUX CV"/>
      <sheetName val="2. FIG-CPMA"/>
      <sheetName val="OLD FIG CPMA"/>
      <sheetName val="3. CALCUL CPMA"/>
      <sheetName val="4. VALEURS DE REFERENCE"/>
      <sheetName val="4.SUR DOSSIER (CPMA&gt;10%)"/>
      <sheetName val="4.SUR DOSSIER"/>
      <sheetName val="5. SOURCES"/>
      <sheetName val="6. PRIX DE MARCHE"/>
      <sheetName val="7. PRIX INTRANTS BIOMASSE"/>
      <sheetName val="8. CO2-REF INTRANT BIOMASSE"/>
      <sheetName val="9. COGEN-HR - REGLEMENT EU 2015"/>
      <sheetName val="10. CODE DE COMPTAGE RW 2007"/>
    </sheetNames>
    <sheetDataSet>
      <sheetData sheetId="0" refreshError="1"/>
      <sheetData sheetId="1">
        <row r="84">
          <cell r="I84">
            <v>256.96090872276073</v>
          </cell>
          <cell r="J84">
            <v>193.22548660811</v>
          </cell>
          <cell r="K84">
            <v>118.92857142857143</v>
          </cell>
          <cell r="L84">
            <v>7.9365079365087118E-2</v>
          </cell>
        </row>
        <row r="85">
          <cell r="I85">
            <v>160.19034061079498</v>
          </cell>
          <cell r="J85">
            <v>193.22548660811003</v>
          </cell>
          <cell r="K85">
            <v>118.92857142857142</v>
          </cell>
          <cell r="L85">
            <v>7.9365079365087104E-2</v>
          </cell>
        </row>
        <row r="86">
          <cell r="I86">
            <v>106.71356831146926</v>
          </cell>
          <cell r="J86">
            <v>105.62592862258759</v>
          </cell>
          <cell r="K86">
            <v>118.33333333333331</v>
          </cell>
          <cell r="L86">
            <v>-5.5739804541547366</v>
          </cell>
        </row>
        <row r="87">
          <cell r="I87">
            <v>100.4768449903368</v>
          </cell>
          <cell r="J87">
            <v>72.170413194409775</v>
          </cell>
          <cell r="K87">
            <v>110.93750000000001</v>
          </cell>
          <cell r="L87">
            <v>-9.5168571543843861</v>
          </cell>
        </row>
        <row r="88">
          <cell r="I88">
            <v>97.774746404869205</v>
          </cell>
          <cell r="J88">
            <v>65.011809456502732</v>
          </cell>
          <cell r="K88">
            <v>104.41176470588233</v>
          </cell>
          <cell r="L88">
            <v>-18.701225346105502</v>
          </cell>
        </row>
        <row r="89">
          <cell r="I89">
            <v>91.357279179948705</v>
          </cell>
          <cell r="J89">
            <v>51.278977796027995</v>
          </cell>
          <cell r="K89">
            <v>98.611111111111128</v>
          </cell>
          <cell r="L89">
            <v>-21.463441343615649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06D1-AD54-AE48-AA90-2DCB075DE6FB}">
  <sheetPr>
    <tabColor theme="0" tint="-0.499984740745262"/>
    <pageSetUpPr fitToPage="1"/>
  </sheetPr>
  <dimension ref="A4:K41"/>
  <sheetViews>
    <sheetView tabSelected="1" zoomScaleNormal="100" zoomScaleSheetLayoutView="90" workbookViewId="0">
      <selection activeCell="C17" sqref="C17:K17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251" t="s">
        <v>166</v>
      </c>
      <c r="F4" s="251"/>
      <c r="G4" s="251"/>
      <c r="H4" s="251"/>
      <c r="I4" s="251"/>
      <c r="J4" s="251"/>
      <c r="K4" s="251"/>
    </row>
    <row r="5" spans="1:11">
      <c r="E5" s="251"/>
      <c r="F5" s="251"/>
      <c r="G5" s="251"/>
      <c r="H5" s="251"/>
      <c r="I5" s="251"/>
      <c r="J5" s="251"/>
      <c r="K5" s="251"/>
    </row>
    <row r="6" spans="1:11">
      <c r="E6" s="251"/>
      <c r="F6" s="251"/>
      <c r="G6" s="251"/>
      <c r="H6" s="251"/>
      <c r="I6" s="251"/>
      <c r="J6" s="251"/>
      <c r="K6" s="251"/>
    </row>
    <row r="7" spans="1:11">
      <c r="E7" s="251"/>
      <c r="F7" s="251"/>
      <c r="G7" s="251"/>
      <c r="H7" s="251"/>
      <c r="I7" s="251"/>
      <c r="J7" s="251"/>
      <c r="K7" s="251"/>
    </row>
    <row r="8" spans="1:11">
      <c r="E8" s="251"/>
      <c r="F8" s="251"/>
      <c r="G8" s="251"/>
      <c r="H8" s="251"/>
      <c r="I8" s="251"/>
      <c r="J8" s="251"/>
      <c r="K8" s="251"/>
    </row>
    <row r="9" spans="1:11">
      <c r="E9" s="251"/>
      <c r="F9" s="251"/>
      <c r="G9" s="251"/>
      <c r="H9" s="251"/>
      <c r="I9" s="251"/>
      <c r="J9" s="251"/>
      <c r="K9" s="251"/>
    </row>
    <row r="10" spans="1:11">
      <c r="F10" s="3"/>
    </row>
    <row r="11" spans="1:11"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ht="15.6" customHeight="1">
      <c r="A12" s="126" t="s">
        <v>0</v>
      </c>
      <c r="C12" s="250" t="s">
        <v>192</v>
      </c>
      <c r="D12" s="250"/>
      <c r="E12" s="250"/>
      <c r="F12" s="250"/>
      <c r="G12" s="250"/>
      <c r="H12" s="250"/>
      <c r="I12" s="250"/>
      <c r="J12" s="250"/>
      <c r="K12" s="250"/>
    </row>
    <row r="13" spans="1:11">
      <c r="A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ht="25.5" customHeight="1">
      <c r="A14" s="126" t="s">
        <v>1</v>
      </c>
      <c r="C14" s="250" t="s">
        <v>193</v>
      </c>
      <c r="D14" s="250"/>
      <c r="E14" s="250"/>
      <c r="F14" s="250"/>
      <c r="G14" s="250"/>
      <c r="H14" s="250"/>
      <c r="I14" s="250"/>
      <c r="J14" s="250"/>
      <c r="K14" s="250"/>
    </row>
    <row r="15" spans="1:11" ht="38.549999999999997" customHeight="1">
      <c r="A15" s="126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1" ht="58.95" customHeight="1">
      <c r="A16" s="126"/>
      <c r="C16" s="250" t="s">
        <v>158</v>
      </c>
      <c r="D16" s="250"/>
      <c r="E16" s="250"/>
      <c r="F16" s="250"/>
      <c r="G16" s="250"/>
      <c r="H16" s="250"/>
      <c r="I16" s="250"/>
      <c r="J16" s="250"/>
      <c r="K16" s="250"/>
    </row>
    <row r="17" spans="1:11" ht="70.95" customHeight="1">
      <c r="A17" s="127" t="s">
        <v>159</v>
      </c>
      <c r="C17" s="252" t="s">
        <v>194</v>
      </c>
      <c r="D17" s="252"/>
      <c r="E17" s="252"/>
      <c r="F17" s="252"/>
      <c r="G17" s="252"/>
      <c r="H17" s="252"/>
      <c r="I17" s="252"/>
      <c r="J17" s="252"/>
      <c r="K17" s="252"/>
    </row>
    <row r="18" spans="1:11" ht="73.05" customHeight="1">
      <c r="A18" s="126" t="s">
        <v>160</v>
      </c>
      <c r="C18" s="250" t="s">
        <v>161</v>
      </c>
      <c r="D18" s="250"/>
      <c r="E18" s="250"/>
      <c r="F18" s="250"/>
      <c r="G18" s="250"/>
      <c r="H18" s="250"/>
      <c r="I18" s="250"/>
      <c r="J18" s="250"/>
      <c r="K18" s="250"/>
    </row>
    <row r="19" spans="1:11">
      <c r="A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>
      <c r="A20" s="126" t="s">
        <v>2</v>
      </c>
      <c r="C20" s="125" t="s">
        <v>162</v>
      </c>
      <c r="D20" s="125"/>
      <c r="E20" s="125"/>
      <c r="F20" s="125"/>
      <c r="G20" s="125"/>
      <c r="H20" s="125"/>
      <c r="I20" s="125"/>
      <c r="J20" s="125"/>
      <c r="K20" s="125"/>
    </row>
    <row r="21" spans="1:11">
      <c r="A21" s="125"/>
      <c r="C21" s="250" t="s">
        <v>163</v>
      </c>
      <c r="D21" s="250"/>
      <c r="E21" s="250"/>
      <c r="F21" s="250"/>
      <c r="G21" s="250"/>
      <c r="H21" s="250"/>
      <c r="I21" s="250"/>
      <c r="J21" s="250"/>
      <c r="K21" s="250"/>
    </row>
    <row r="22" spans="1:11">
      <c r="A22" s="125"/>
      <c r="C22" s="250"/>
      <c r="D22" s="250"/>
      <c r="E22" s="250"/>
      <c r="F22" s="250"/>
      <c r="G22" s="250"/>
      <c r="H22" s="250"/>
      <c r="I22" s="250"/>
      <c r="J22" s="250"/>
      <c r="K22" s="250"/>
    </row>
    <row r="23" spans="1:11">
      <c r="A23" s="125"/>
      <c r="C23" s="250" t="s">
        <v>95</v>
      </c>
      <c r="D23" s="250"/>
      <c r="E23" s="250"/>
      <c r="F23" s="250"/>
      <c r="G23" s="250"/>
      <c r="H23" s="250"/>
      <c r="I23" s="250"/>
      <c r="J23" s="250"/>
      <c r="K23" s="250"/>
    </row>
    <row r="24" spans="1:11">
      <c r="A24" s="125"/>
      <c r="C24" s="250"/>
      <c r="D24" s="250"/>
      <c r="E24" s="250"/>
      <c r="F24" s="250"/>
      <c r="G24" s="250"/>
      <c r="H24" s="250"/>
      <c r="I24" s="250"/>
      <c r="J24" s="250"/>
      <c r="K24" s="250"/>
    </row>
    <row r="25" spans="1:11">
      <c r="A25" s="125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1:11" ht="97.05" customHeight="1">
      <c r="A26" s="125"/>
      <c r="C26" s="250" t="s">
        <v>196</v>
      </c>
      <c r="D26" s="250"/>
      <c r="E26" s="250"/>
      <c r="F26" s="250"/>
      <c r="G26" s="250"/>
      <c r="H26" s="250"/>
      <c r="I26" s="250"/>
      <c r="J26" s="250"/>
      <c r="K26" s="250"/>
    </row>
    <row r="27" spans="1:11" ht="34.049999999999997" customHeight="1">
      <c r="C27" s="250" t="s">
        <v>164</v>
      </c>
      <c r="D27" s="250"/>
      <c r="E27" s="250"/>
      <c r="F27" s="250"/>
      <c r="G27" s="250"/>
      <c r="H27" s="250"/>
      <c r="I27" s="250"/>
      <c r="J27" s="250"/>
      <c r="K27" s="250"/>
    </row>
    <row r="28" spans="1:11"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ht="16.05" customHeight="1">
      <c r="A29" s="2" t="s">
        <v>3</v>
      </c>
      <c r="C29" s="253" t="s">
        <v>6</v>
      </c>
      <c r="D29" s="253"/>
      <c r="E29" s="253"/>
      <c r="F29" s="253"/>
      <c r="G29" s="253"/>
      <c r="H29" s="253"/>
      <c r="I29" s="253"/>
      <c r="J29" s="253"/>
      <c r="K29" s="253"/>
    </row>
    <row r="30" spans="1:11">
      <c r="C30" s="253"/>
      <c r="D30" s="253"/>
      <c r="E30" s="253"/>
      <c r="F30" s="253"/>
      <c r="G30" s="253"/>
      <c r="H30" s="253"/>
      <c r="I30" s="253"/>
      <c r="J30" s="253"/>
      <c r="K30" s="253"/>
    </row>
    <row r="31" spans="1:11">
      <c r="C31" s="253"/>
      <c r="D31" s="253"/>
      <c r="E31" s="253"/>
      <c r="F31" s="253"/>
      <c r="G31" s="253"/>
      <c r="H31" s="253"/>
      <c r="I31" s="253"/>
      <c r="J31" s="253"/>
      <c r="K31" s="253"/>
    </row>
    <row r="32" spans="1:11" ht="10.95" customHeight="1">
      <c r="C32" s="253"/>
      <c r="D32" s="253"/>
      <c r="E32" s="253"/>
      <c r="F32" s="253"/>
      <c r="G32" s="253"/>
      <c r="H32" s="253"/>
      <c r="I32" s="253"/>
      <c r="J32" s="253"/>
      <c r="K32" s="253"/>
    </row>
    <row r="33" spans="1:11" hidden="1">
      <c r="C33" s="253"/>
      <c r="D33" s="253"/>
      <c r="E33" s="253"/>
      <c r="F33" s="253"/>
      <c r="G33" s="253"/>
      <c r="H33" s="253"/>
      <c r="I33" s="253"/>
      <c r="J33" s="253"/>
      <c r="K33" s="253"/>
    </row>
    <row r="34" spans="1:11" hidden="1">
      <c r="C34" s="253"/>
      <c r="D34" s="253"/>
      <c r="E34" s="253"/>
      <c r="F34" s="253"/>
      <c r="G34" s="253"/>
      <c r="H34" s="253"/>
      <c r="I34" s="253"/>
      <c r="J34" s="253"/>
      <c r="K34" s="253"/>
    </row>
    <row r="35" spans="1:11"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2" t="s">
        <v>4</v>
      </c>
      <c r="C36" s="1" t="s">
        <v>195</v>
      </c>
    </row>
    <row r="38" spans="1:11">
      <c r="A38" s="2" t="s">
        <v>5</v>
      </c>
      <c r="C38" s="7" t="s">
        <v>165</v>
      </c>
      <c r="F38" s="6"/>
    </row>
    <row r="39" spans="1:11">
      <c r="A39" s="2"/>
      <c r="C39" s="5"/>
      <c r="F39" s="6"/>
    </row>
    <row r="40" spans="1:11"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2"/>
      <c r="C41" s="5"/>
      <c r="D41" s="4"/>
      <c r="E41" s="4"/>
      <c r="F41" s="4"/>
      <c r="G41" s="4"/>
      <c r="H41" s="4"/>
      <c r="I41" s="4"/>
      <c r="J41" s="4"/>
      <c r="K41" s="4"/>
    </row>
  </sheetData>
  <mergeCells count="11">
    <mergeCell ref="C21:K22"/>
    <mergeCell ref="C23:K25"/>
    <mergeCell ref="C26:K26"/>
    <mergeCell ref="C27:K27"/>
    <mergeCell ref="C29:K34"/>
    <mergeCell ref="C18:K18"/>
    <mergeCell ref="E4:K9"/>
    <mergeCell ref="C12:K12"/>
    <mergeCell ref="C14:K15"/>
    <mergeCell ref="C16:K16"/>
    <mergeCell ref="C17:K17"/>
  </mergeCells>
  <hyperlinks>
    <hyperlink ref="C38" r:id="rId1" display="mailto:consultations.certificatsverts@spw.wallonie.be" xr:uid="{0A28437A-0EE6-6340-AA30-4DD01AE8B3F1}"/>
  </hyperlinks>
  <pageMargins left="0.7" right="0.7" top="0.75" bottom="0.75" header="0.3" footer="0.3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4381-D9A2-4274-BB96-F462A74869CD}">
  <sheetPr>
    <tabColor theme="0" tint="-0.499984740745262"/>
    <pageSetUpPr fitToPage="1"/>
  </sheetPr>
  <dimension ref="A1:N62"/>
  <sheetViews>
    <sheetView zoomScale="80" zoomScaleNormal="80" workbookViewId="0"/>
  </sheetViews>
  <sheetFormatPr baseColWidth="10" defaultColWidth="10.69921875" defaultRowHeight="15.6" outlineLevelRow="1"/>
  <cols>
    <col min="1" max="1" width="93.69921875" style="1" customWidth="1"/>
    <col min="2" max="2" width="25.19921875" style="1" customWidth="1"/>
    <col min="3" max="3" width="25.69921875" style="1" customWidth="1"/>
    <col min="4" max="5" width="10.69921875" style="1"/>
    <col min="6" max="6" width="11.69921875" style="1" customWidth="1"/>
    <col min="7" max="7" width="12.19921875" style="1" customWidth="1"/>
    <col min="8" max="8" width="12" style="1" customWidth="1"/>
    <col min="9" max="9" width="13.19921875" style="1" customWidth="1"/>
    <col min="10" max="16384" width="10.69921875" style="1"/>
  </cols>
  <sheetData>
    <row r="1" spans="1:14">
      <c r="A1" s="52" t="s">
        <v>216</v>
      </c>
    </row>
    <row r="2" spans="1:14">
      <c r="A2" s="2"/>
    </row>
    <row r="3" spans="1:14">
      <c r="A3" s="46" t="s">
        <v>156</v>
      </c>
      <c r="B3" s="47" t="s">
        <v>155</v>
      </c>
      <c r="C3" s="48" t="s">
        <v>154</v>
      </c>
      <c r="D3" s="49">
        <v>1</v>
      </c>
      <c r="E3" s="50">
        <v>2</v>
      </c>
      <c r="F3" s="51">
        <v>3</v>
      </c>
      <c r="G3" s="51">
        <v>4</v>
      </c>
      <c r="H3" s="51">
        <v>5</v>
      </c>
      <c r="I3" s="50">
        <v>6</v>
      </c>
      <c r="J3" s="8"/>
      <c r="L3" s="45"/>
    </row>
    <row r="4" spans="1:14">
      <c r="A4" s="13" t="s">
        <v>153</v>
      </c>
      <c r="B4" s="10" t="s">
        <v>152</v>
      </c>
      <c r="C4" s="9" t="s">
        <v>8</v>
      </c>
      <c r="D4" s="105" t="s">
        <v>9</v>
      </c>
      <c r="E4" s="106" t="s">
        <v>10</v>
      </c>
      <c r="F4" s="107" t="s">
        <v>11</v>
      </c>
      <c r="G4" s="107" t="s">
        <v>12</v>
      </c>
      <c r="H4" s="107" t="s">
        <v>13</v>
      </c>
      <c r="I4" s="106" t="s">
        <v>14</v>
      </c>
      <c r="J4" s="8"/>
    </row>
    <row r="5" spans="1:14">
      <c r="A5" s="13" t="s">
        <v>15</v>
      </c>
      <c r="B5" s="10" t="s">
        <v>7</v>
      </c>
      <c r="C5" s="9" t="s">
        <v>7</v>
      </c>
      <c r="D5" s="105" t="s">
        <v>89</v>
      </c>
      <c r="E5" s="106" t="s">
        <v>89</v>
      </c>
      <c r="F5" s="107" t="s">
        <v>90</v>
      </c>
      <c r="G5" s="107" t="s">
        <v>90</v>
      </c>
      <c r="H5" s="107" t="s">
        <v>90</v>
      </c>
      <c r="I5" s="106" t="s">
        <v>90</v>
      </c>
      <c r="J5" s="8"/>
    </row>
    <row r="6" spans="1:14">
      <c r="A6" s="13" t="s">
        <v>151</v>
      </c>
      <c r="B6" s="10" t="s">
        <v>7</v>
      </c>
      <c r="C6" s="9" t="s">
        <v>7</v>
      </c>
      <c r="D6" s="105" t="s">
        <v>150</v>
      </c>
      <c r="E6" s="106" t="s">
        <v>150</v>
      </c>
      <c r="F6" s="107" t="s">
        <v>150</v>
      </c>
      <c r="G6" s="107" t="s">
        <v>150</v>
      </c>
      <c r="H6" s="107" t="s">
        <v>150</v>
      </c>
      <c r="I6" s="106" t="s">
        <v>150</v>
      </c>
      <c r="J6" s="8"/>
    </row>
    <row r="7" spans="1:14">
      <c r="A7" s="14" t="s">
        <v>149</v>
      </c>
      <c r="B7" s="25" t="s">
        <v>7</v>
      </c>
      <c r="C7" s="24" t="s">
        <v>7</v>
      </c>
      <c r="D7" s="108" t="s">
        <v>148</v>
      </c>
      <c r="E7" s="109" t="s">
        <v>148</v>
      </c>
      <c r="F7" s="110" t="s">
        <v>147</v>
      </c>
      <c r="G7" s="110" t="s">
        <v>147</v>
      </c>
      <c r="H7" s="110" t="s">
        <v>146</v>
      </c>
      <c r="I7" s="109" t="s">
        <v>146</v>
      </c>
      <c r="J7" s="8"/>
    </row>
    <row r="8" spans="1:14">
      <c r="A8" s="13"/>
      <c r="B8" s="10"/>
      <c r="C8" s="9"/>
      <c r="D8" s="13"/>
      <c r="E8" s="9"/>
      <c r="F8" s="10"/>
      <c r="G8" s="10"/>
      <c r="H8" s="10"/>
      <c r="I8" s="9"/>
      <c r="J8" s="8"/>
    </row>
    <row r="9" spans="1:14">
      <c r="A9" s="53" t="s">
        <v>16</v>
      </c>
      <c r="B9" s="54"/>
      <c r="C9" s="55"/>
      <c r="D9" s="56"/>
      <c r="E9" s="55"/>
      <c r="F9" s="54"/>
      <c r="G9" s="54"/>
      <c r="H9" s="54"/>
      <c r="I9" s="55"/>
      <c r="J9" s="8"/>
    </row>
    <row r="10" spans="1:14">
      <c r="A10" s="186" t="s">
        <v>145</v>
      </c>
      <c r="B10" s="187" t="s">
        <v>17</v>
      </c>
      <c r="C10" s="19" t="s">
        <v>8</v>
      </c>
      <c r="D10" s="18">
        <v>10</v>
      </c>
      <c r="E10" s="16">
        <v>120</v>
      </c>
      <c r="F10" s="17">
        <v>400</v>
      </c>
      <c r="G10" s="17">
        <v>1300</v>
      </c>
      <c r="H10" s="17">
        <v>2500</v>
      </c>
      <c r="I10" s="16">
        <v>4000</v>
      </c>
      <c r="J10" s="8"/>
    </row>
    <row r="11" spans="1:14">
      <c r="A11" s="13" t="s">
        <v>18</v>
      </c>
      <c r="B11" s="10" t="s">
        <v>19</v>
      </c>
      <c r="C11" s="9" t="s">
        <v>20</v>
      </c>
      <c r="D11" s="28">
        <v>7200</v>
      </c>
      <c r="E11" s="26">
        <v>7200</v>
      </c>
      <c r="F11" s="27">
        <v>7600</v>
      </c>
      <c r="G11" s="27">
        <v>7600</v>
      </c>
      <c r="H11" s="27">
        <v>7600</v>
      </c>
      <c r="I11" s="26">
        <v>7600</v>
      </c>
      <c r="J11" s="8"/>
    </row>
    <row r="12" spans="1:14">
      <c r="A12" s="13" t="s">
        <v>21</v>
      </c>
      <c r="B12" s="10" t="s">
        <v>22</v>
      </c>
      <c r="C12" s="9" t="s">
        <v>23</v>
      </c>
      <c r="D12" s="28">
        <v>3</v>
      </c>
      <c r="E12" s="26">
        <v>3</v>
      </c>
      <c r="F12" s="27">
        <v>3</v>
      </c>
      <c r="G12" s="27">
        <v>3</v>
      </c>
      <c r="H12" s="27">
        <v>3</v>
      </c>
      <c r="I12" s="26">
        <v>3</v>
      </c>
      <c r="J12" s="8"/>
    </row>
    <row r="13" spans="1:14">
      <c r="A13" s="12" t="s">
        <v>24</v>
      </c>
      <c r="B13" s="10" t="s">
        <v>25</v>
      </c>
      <c r="C13" s="9" t="s">
        <v>26</v>
      </c>
      <c r="D13" s="35">
        <v>0.28000000000000003</v>
      </c>
      <c r="E13" s="33">
        <v>0.28000000000000003</v>
      </c>
      <c r="F13" s="34">
        <v>0.3</v>
      </c>
      <c r="G13" s="34">
        <v>0.32</v>
      </c>
      <c r="H13" s="34">
        <v>0.34</v>
      </c>
      <c r="I13" s="33">
        <v>0.36</v>
      </c>
      <c r="J13" s="8"/>
      <c r="M13" s="41"/>
      <c r="N13" s="41"/>
    </row>
    <row r="14" spans="1:14">
      <c r="A14" s="178" t="s">
        <v>171</v>
      </c>
      <c r="B14" s="10" t="s">
        <v>39</v>
      </c>
      <c r="C14" s="9" t="s">
        <v>34</v>
      </c>
      <c r="D14" s="35">
        <v>0</v>
      </c>
      <c r="E14" s="33">
        <v>0</v>
      </c>
      <c r="F14" s="179">
        <v>7.4999999999999997E-2</v>
      </c>
      <c r="G14" s="34">
        <v>0.15</v>
      </c>
      <c r="H14" s="34">
        <v>0.25</v>
      </c>
      <c r="I14" s="33">
        <v>0.3</v>
      </c>
      <c r="J14" s="8"/>
      <c r="M14" s="171"/>
      <c r="N14" s="41"/>
    </row>
    <row r="15" spans="1:14" hidden="1" outlineLevel="1">
      <c r="A15" s="40" t="s">
        <v>139</v>
      </c>
      <c r="B15" s="39"/>
      <c r="C15" s="9"/>
      <c r="D15" s="38"/>
      <c r="E15" s="36"/>
      <c r="F15" s="37"/>
      <c r="G15" s="37"/>
      <c r="H15" s="37"/>
      <c r="I15" s="36"/>
      <c r="J15" s="8"/>
    </row>
    <row r="16" spans="1:14" hidden="1" outlineLevel="1">
      <c r="A16" s="111" t="s">
        <v>27</v>
      </c>
      <c r="B16" s="113" t="s">
        <v>28</v>
      </c>
      <c r="C16" s="112" t="s">
        <v>26</v>
      </c>
      <c r="D16" s="35">
        <v>0.42</v>
      </c>
      <c r="E16" s="33">
        <v>0.42</v>
      </c>
      <c r="F16" s="34">
        <v>0.42</v>
      </c>
      <c r="G16" s="34">
        <v>0.42</v>
      </c>
      <c r="H16" s="34">
        <v>0.42</v>
      </c>
      <c r="I16" s="33">
        <v>0.42</v>
      </c>
      <c r="J16" s="8"/>
      <c r="M16" s="41"/>
      <c r="N16" s="41"/>
    </row>
    <row r="17" spans="1:14" hidden="1" outlineLevel="1">
      <c r="A17" s="111" t="s">
        <v>29</v>
      </c>
      <c r="B17" s="188" t="s">
        <v>7</v>
      </c>
      <c r="C17" s="112" t="s">
        <v>7</v>
      </c>
      <c r="D17" s="44" t="s">
        <v>30</v>
      </c>
      <c r="E17" s="42" t="s">
        <v>30</v>
      </c>
      <c r="F17" s="43" t="s">
        <v>31</v>
      </c>
      <c r="G17" s="43" t="s">
        <v>31</v>
      </c>
      <c r="H17" s="43" t="s">
        <v>31</v>
      </c>
      <c r="I17" s="42" t="s">
        <v>31</v>
      </c>
      <c r="J17" s="8"/>
      <c r="M17" s="41"/>
      <c r="N17" s="41"/>
    </row>
    <row r="18" spans="1:14" hidden="1" outlineLevel="1">
      <c r="A18" s="111" t="s">
        <v>32</v>
      </c>
      <c r="B18" s="188" t="s">
        <v>33</v>
      </c>
      <c r="C18" s="112" t="s">
        <v>34</v>
      </c>
      <c r="D18" s="35">
        <v>0.88800000000000001</v>
      </c>
      <c r="E18" s="33">
        <v>0.88800000000000001</v>
      </c>
      <c r="F18" s="34">
        <v>0.91800000000000004</v>
      </c>
      <c r="G18" s="34">
        <v>0.91800000000000004</v>
      </c>
      <c r="H18" s="34">
        <v>0.91800000000000004</v>
      </c>
      <c r="I18" s="33">
        <v>0.91800000000000004</v>
      </c>
      <c r="J18" s="8"/>
      <c r="M18" s="41"/>
      <c r="N18" s="41"/>
    </row>
    <row r="19" spans="1:14" hidden="1" outlineLevel="1">
      <c r="A19" s="111" t="s">
        <v>35</v>
      </c>
      <c r="B19" s="188" t="s">
        <v>36</v>
      </c>
      <c r="C19" s="112" t="s">
        <v>26</v>
      </c>
      <c r="D19" s="35">
        <f t="shared" ref="D19:I19" si="0">D18*D16</f>
        <v>0.37296000000000001</v>
      </c>
      <c r="E19" s="33">
        <f t="shared" si="0"/>
        <v>0.37296000000000001</v>
      </c>
      <c r="F19" s="34">
        <f t="shared" si="0"/>
        <v>0.38556000000000001</v>
      </c>
      <c r="G19" s="34">
        <f t="shared" si="0"/>
        <v>0.38556000000000001</v>
      </c>
      <c r="H19" s="34">
        <f t="shared" si="0"/>
        <v>0.38556000000000001</v>
      </c>
      <c r="I19" s="33">
        <f t="shared" si="0"/>
        <v>0.38556000000000001</v>
      </c>
      <c r="J19" s="8"/>
      <c r="M19" s="171"/>
      <c r="N19" s="41"/>
    </row>
    <row r="20" spans="1:14" hidden="1" outlineLevel="1">
      <c r="A20" s="111" t="s">
        <v>138</v>
      </c>
      <c r="B20" s="188" t="s">
        <v>37</v>
      </c>
      <c r="C20" s="112" t="s">
        <v>38</v>
      </c>
      <c r="D20" s="35">
        <v>0.8</v>
      </c>
      <c r="E20" s="33">
        <v>0.8</v>
      </c>
      <c r="F20" s="34">
        <v>0.8</v>
      </c>
      <c r="G20" s="34">
        <v>0.8</v>
      </c>
      <c r="H20" s="34">
        <v>0.8</v>
      </c>
      <c r="I20" s="33">
        <v>0.8</v>
      </c>
      <c r="J20" s="8"/>
      <c r="M20" s="171"/>
      <c r="N20" s="41"/>
    </row>
    <row r="21" spans="1:14" collapsed="1">
      <c r="A21" s="169" t="s">
        <v>144</v>
      </c>
      <c r="B21" s="170" t="s">
        <v>143</v>
      </c>
      <c r="C21" s="168" t="s">
        <v>38</v>
      </c>
      <c r="D21" s="180">
        <f t="shared" ref="D21:I21" si="1">D20*(1/(1-D14)-(D13/D19))</f>
        <v>0.19939939939939935</v>
      </c>
      <c r="E21" s="181">
        <f t="shared" si="1"/>
        <v>0.19939939939939935</v>
      </c>
      <c r="F21" s="182">
        <f t="shared" si="1"/>
        <v>0.24239365415835998</v>
      </c>
      <c r="G21" s="182">
        <f t="shared" si="1"/>
        <v>0.2772071791679635</v>
      </c>
      <c r="H21" s="182">
        <f t="shared" si="1"/>
        <v>0.36119929453262778</v>
      </c>
      <c r="I21" s="181">
        <f t="shared" si="1"/>
        <v>0.39589169000933722</v>
      </c>
      <c r="J21" s="8"/>
      <c r="M21" s="171"/>
      <c r="N21" s="41"/>
    </row>
    <row r="22" spans="1:14">
      <c r="A22" s="13" t="s">
        <v>142</v>
      </c>
      <c r="B22" s="10" t="s">
        <v>141</v>
      </c>
      <c r="C22" s="9" t="s">
        <v>38</v>
      </c>
      <c r="D22" s="35">
        <v>0.2</v>
      </c>
      <c r="E22" s="33">
        <v>0.2</v>
      </c>
      <c r="F22" s="34">
        <v>0.2</v>
      </c>
      <c r="G22" s="34">
        <v>0.2</v>
      </c>
      <c r="H22" s="34">
        <v>0.2</v>
      </c>
      <c r="I22" s="33">
        <v>0.2</v>
      </c>
      <c r="J22" s="8"/>
      <c r="M22" s="171"/>
      <c r="N22" s="41"/>
    </row>
    <row r="23" spans="1:14">
      <c r="A23" s="167" t="s">
        <v>140</v>
      </c>
      <c r="B23" s="170" t="s">
        <v>40</v>
      </c>
      <c r="C23" s="168" t="s">
        <v>38</v>
      </c>
      <c r="D23" s="180">
        <f t="shared" ref="D23:I23" si="2">D21-D22</f>
        <v>-6.0060060060065923E-4</v>
      </c>
      <c r="E23" s="181">
        <f t="shared" si="2"/>
        <v>-6.0060060060065923E-4</v>
      </c>
      <c r="F23" s="182">
        <f t="shared" si="2"/>
        <v>4.2393654158359967E-2</v>
      </c>
      <c r="G23" s="182">
        <f t="shared" si="2"/>
        <v>7.7207179167963491E-2</v>
      </c>
      <c r="H23" s="182">
        <f t="shared" si="2"/>
        <v>0.16119929453262777</v>
      </c>
      <c r="I23" s="181">
        <f t="shared" si="2"/>
        <v>0.1958916900093372</v>
      </c>
      <c r="J23" s="8"/>
    </row>
    <row r="24" spans="1:14">
      <c r="A24" s="12" t="s">
        <v>44</v>
      </c>
      <c r="B24" s="10" t="s">
        <v>45</v>
      </c>
      <c r="C24" s="9" t="s">
        <v>46</v>
      </c>
      <c r="D24" s="116">
        <v>10</v>
      </c>
      <c r="E24" s="117">
        <v>10</v>
      </c>
      <c r="F24" s="118">
        <v>20</v>
      </c>
      <c r="G24" s="118">
        <v>20</v>
      </c>
      <c r="H24" s="118">
        <v>25</v>
      </c>
      <c r="I24" s="117">
        <v>25</v>
      </c>
      <c r="J24" s="8"/>
    </row>
    <row r="25" spans="1:14">
      <c r="A25" s="167" t="s">
        <v>47</v>
      </c>
      <c r="B25" s="189" t="s">
        <v>48</v>
      </c>
      <c r="C25" s="168" t="s">
        <v>7</v>
      </c>
      <c r="D25" s="183">
        <f t="shared" ref="D25:I25" si="3">1+(279/456)*(D$23/D$13)-(D$24/D$13)/456</f>
        <v>0.92036679536679533</v>
      </c>
      <c r="E25" s="184">
        <f t="shared" si="3"/>
        <v>0.92036679536679533</v>
      </c>
      <c r="F25" s="185">
        <f t="shared" si="3"/>
        <v>0.94026191162414052</v>
      </c>
      <c r="G25" s="185">
        <f t="shared" si="3"/>
        <v>1.0105592310023424</v>
      </c>
      <c r="H25" s="185">
        <f t="shared" si="3"/>
        <v>1.128835159794912</v>
      </c>
      <c r="I25" s="184">
        <f t="shared" si="3"/>
        <v>1.1806395072648943</v>
      </c>
      <c r="J25" s="8"/>
    </row>
    <row r="26" spans="1:14">
      <c r="A26" s="190" t="s">
        <v>49</v>
      </c>
      <c r="B26" s="191" t="s">
        <v>50</v>
      </c>
      <c r="C26" s="174" t="s">
        <v>7</v>
      </c>
      <c r="D26" s="192">
        <f t="shared" ref="D26:I26" si="4">1+(340/456)*(D$23/D$13)-(D$24/D$13)/456</f>
        <v>0.92007985429038053</v>
      </c>
      <c r="E26" s="193">
        <f t="shared" si="4"/>
        <v>0.92007985429038053</v>
      </c>
      <c r="F26" s="194">
        <f t="shared" si="4"/>
        <v>0.95916551472107014</v>
      </c>
      <c r="G26" s="194">
        <f t="shared" si="4"/>
        <v>1.0428347102323712</v>
      </c>
      <c r="H26" s="194">
        <f t="shared" si="4"/>
        <v>1.1922585148419338</v>
      </c>
      <c r="I26" s="193">
        <f t="shared" si="4"/>
        <v>1.2534306445125161</v>
      </c>
      <c r="J26" s="8"/>
    </row>
    <row r="27" spans="1:14" hidden="1" outlineLevel="1">
      <c r="A27" s="40" t="s">
        <v>137</v>
      </c>
      <c r="B27" s="39"/>
      <c r="C27" s="9"/>
      <c r="D27" s="38"/>
      <c r="E27" s="36"/>
      <c r="F27" s="37"/>
      <c r="G27" s="37"/>
      <c r="H27" s="37"/>
      <c r="I27" s="36"/>
      <c r="J27" s="8"/>
    </row>
    <row r="28" spans="1:14" hidden="1" outlineLevel="1">
      <c r="A28" s="111" t="s">
        <v>41</v>
      </c>
      <c r="B28" s="113" t="s">
        <v>42</v>
      </c>
      <c r="C28" s="112" t="s">
        <v>43</v>
      </c>
      <c r="D28" s="116">
        <v>150</v>
      </c>
      <c r="E28" s="117">
        <v>150</v>
      </c>
      <c r="F28" s="118">
        <v>150</v>
      </c>
      <c r="G28" s="118">
        <v>150</v>
      </c>
      <c r="H28" s="118">
        <v>150</v>
      </c>
      <c r="I28" s="117">
        <v>150</v>
      </c>
      <c r="J28" s="8"/>
    </row>
    <row r="29" spans="1:14" ht="18" hidden="1" outlineLevel="1">
      <c r="A29" s="114" t="s">
        <v>136</v>
      </c>
      <c r="B29" s="113" t="s">
        <v>135</v>
      </c>
      <c r="C29" s="112" t="s">
        <v>7</v>
      </c>
      <c r="D29" s="11">
        <f t="shared" ref="D29:I29" si="5">(MAX(150,D28)/(273.15+MAX(150,D28)))</f>
        <v>0.35448422545196739</v>
      </c>
      <c r="E29" s="66">
        <f t="shared" si="5"/>
        <v>0.35448422545196739</v>
      </c>
      <c r="F29" s="67">
        <f t="shared" si="5"/>
        <v>0.35448422545196739</v>
      </c>
      <c r="G29" s="67">
        <f t="shared" si="5"/>
        <v>0.35448422545196739</v>
      </c>
      <c r="H29" s="67">
        <f t="shared" si="5"/>
        <v>0.35448422545196739</v>
      </c>
      <c r="I29" s="66">
        <f t="shared" si="5"/>
        <v>0.35448422545196739</v>
      </c>
      <c r="J29" s="8"/>
    </row>
    <row r="30" spans="1:14" ht="18" hidden="1" outlineLevel="1">
      <c r="A30" s="114" t="s">
        <v>134</v>
      </c>
      <c r="B30" s="113" t="s">
        <v>133</v>
      </c>
      <c r="C30" s="112" t="s">
        <v>7</v>
      </c>
      <c r="D30" s="11">
        <v>1</v>
      </c>
      <c r="E30" s="66">
        <v>1</v>
      </c>
      <c r="F30" s="67">
        <v>1</v>
      </c>
      <c r="G30" s="67">
        <v>1</v>
      </c>
      <c r="H30" s="67">
        <v>1</v>
      </c>
      <c r="I30" s="66">
        <v>1</v>
      </c>
      <c r="J30" s="8"/>
    </row>
    <row r="31" spans="1:14" ht="18" hidden="1" outlineLevel="1">
      <c r="A31" s="114" t="s">
        <v>132</v>
      </c>
      <c r="B31" s="113" t="s">
        <v>131</v>
      </c>
      <c r="C31" s="112" t="s">
        <v>51</v>
      </c>
      <c r="D31" s="57">
        <f t="shared" ref="D31:I31" si="6">(D24/D13)*(D30*D13/(D30*D13+D29*D23))</f>
        <v>35.741462429484841</v>
      </c>
      <c r="E31" s="58">
        <f t="shared" si="6"/>
        <v>35.741462429484841</v>
      </c>
      <c r="F31" s="59">
        <f t="shared" si="6"/>
        <v>63.486444103657675</v>
      </c>
      <c r="G31" s="59">
        <f t="shared" si="6"/>
        <v>57.575706847834439</v>
      </c>
      <c r="H31" s="59">
        <f t="shared" si="6"/>
        <v>62.949679926580579</v>
      </c>
      <c r="I31" s="58">
        <f t="shared" si="6"/>
        <v>58.215280544498164</v>
      </c>
      <c r="J31" s="8"/>
    </row>
    <row r="32" spans="1:14" ht="18" hidden="1" outlineLevel="1">
      <c r="A32" s="114" t="s">
        <v>130</v>
      </c>
      <c r="B32" s="113" t="s">
        <v>129</v>
      </c>
      <c r="C32" s="112" t="s">
        <v>52</v>
      </c>
      <c r="D32" s="57">
        <f t="shared" ref="D32:I32" si="7">(D24/D23)*(D29*D23/(D30*D13+D29*D23))</f>
        <v>12.669784625836527</v>
      </c>
      <c r="E32" s="58">
        <f t="shared" si="7"/>
        <v>12.669784625836527</v>
      </c>
      <c r="F32" s="59">
        <f t="shared" si="7"/>
        <v>22.504942964784714</v>
      </c>
      <c r="G32" s="59">
        <f t="shared" si="7"/>
        <v>20.409679846804124</v>
      </c>
      <c r="H32" s="59">
        <f t="shared" si="7"/>
        <v>22.314668531223173</v>
      </c>
      <c r="I32" s="58">
        <f t="shared" si="7"/>
        <v>20.63639863328542</v>
      </c>
      <c r="J32" s="8"/>
    </row>
    <row r="33" spans="1:10" ht="18" hidden="1" outlineLevel="1">
      <c r="A33" s="114" t="s">
        <v>128</v>
      </c>
      <c r="B33" s="113" t="s">
        <v>127</v>
      </c>
      <c r="C33" s="112" t="s">
        <v>51</v>
      </c>
      <c r="D33" s="60">
        <f t="shared" ref="D33:I33" si="8">183*3.6</f>
        <v>658.80000000000007</v>
      </c>
      <c r="E33" s="61">
        <f t="shared" si="8"/>
        <v>658.80000000000007</v>
      </c>
      <c r="F33" s="62">
        <f t="shared" si="8"/>
        <v>658.80000000000007</v>
      </c>
      <c r="G33" s="62">
        <f t="shared" si="8"/>
        <v>658.80000000000007</v>
      </c>
      <c r="H33" s="62">
        <f t="shared" si="8"/>
        <v>658.80000000000007</v>
      </c>
      <c r="I33" s="61">
        <f t="shared" si="8"/>
        <v>658.80000000000007</v>
      </c>
      <c r="J33" s="8"/>
    </row>
    <row r="34" spans="1:10" ht="18" hidden="1" outlineLevel="1">
      <c r="A34" s="114" t="s">
        <v>126</v>
      </c>
      <c r="B34" s="113" t="s">
        <v>125</v>
      </c>
      <c r="C34" s="112" t="s">
        <v>52</v>
      </c>
      <c r="D34" s="13">
        <f t="shared" ref="D34:I34" si="9">80*3.6</f>
        <v>288</v>
      </c>
      <c r="E34" s="9">
        <f t="shared" si="9"/>
        <v>288</v>
      </c>
      <c r="F34" s="10">
        <f t="shared" si="9"/>
        <v>288</v>
      </c>
      <c r="G34" s="10">
        <f t="shared" si="9"/>
        <v>288</v>
      </c>
      <c r="H34" s="10">
        <f t="shared" si="9"/>
        <v>288</v>
      </c>
      <c r="I34" s="9">
        <f t="shared" si="9"/>
        <v>288</v>
      </c>
      <c r="J34" s="8"/>
    </row>
    <row r="35" spans="1:10" hidden="1" outlineLevel="1">
      <c r="A35" s="114" t="s">
        <v>124</v>
      </c>
      <c r="B35" s="113" t="s">
        <v>123</v>
      </c>
      <c r="C35" s="112" t="s">
        <v>7</v>
      </c>
      <c r="D35" s="63">
        <f t="shared" ref="D35:I36" si="10">(D33-D31)/D33</f>
        <v>0.94574762837054516</v>
      </c>
      <c r="E35" s="64">
        <f t="shared" si="10"/>
        <v>0.94574762837054516</v>
      </c>
      <c r="F35" s="65">
        <f t="shared" si="10"/>
        <v>0.90363320567143657</v>
      </c>
      <c r="G35" s="65">
        <f t="shared" si="10"/>
        <v>0.91260518086242493</v>
      </c>
      <c r="H35" s="65">
        <f t="shared" si="10"/>
        <v>0.90444796611022993</v>
      </c>
      <c r="I35" s="64">
        <f t="shared" si="10"/>
        <v>0.91163436468655412</v>
      </c>
      <c r="J35" s="8"/>
    </row>
    <row r="36" spans="1:10" hidden="1" outlineLevel="1">
      <c r="A36" s="114" t="s">
        <v>121</v>
      </c>
      <c r="B36" s="113" t="s">
        <v>122</v>
      </c>
      <c r="C36" s="112" t="s">
        <v>7</v>
      </c>
      <c r="D36" s="63">
        <f t="shared" si="10"/>
        <v>0.95600769227140092</v>
      </c>
      <c r="E36" s="64">
        <f t="shared" si="10"/>
        <v>0.95600769227140092</v>
      </c>
      <c r="F36" s="65">
        <f t="shared" si="10"/>
        <v>0.92185783692783074</v>
      </c>
      <c r="G36" s="65">
        <f t="shared" si="10"/>
        <v>0.92913305608748564</v>
      </c>
      <c r="H36" s="65">
        <f t="shared" si="10"/>
        <v>0.92251851204436397</v>
      </c>
      <c r="I36" s="64">
        <f t="shared" si="10"/>
        <v>0.92834583807887006</v>
      </c>
      <c r="J36" s="8"/>
    </row>
    <row r="37" spans="1:10" hidden="1" outlineLevel="1">
      <c r="A37" s="115" t="s">
        <v>121</v>
      </c>
      <c r="B37" s="103" t="s">
        <v>120</v>
      </c>
      <c r="C37" s="104" t="s">
        <v>7</v>
      </c>
      <c r="D37" s="68">
        <f t="shared" ref="D37:I37" si="11">((D33*D13)+(D34*D23)-D24)/((D33*D13)+(D34*D23))</f>
        <v>0.94573799841848261</v>
      </c>
      <c r="E37" s="69">
        <f t="shared" si="11"/>
        <v>0.94573799841848261</v>
      </c>
      <c r="F37" s="70">
        <f t="shared" si="11"/>
        <v>0.9046935438905892</v>
      </c>
      <c r="G37" s="70">
        <f t="shared" si="11"/>
        <v>0.91418212018849354</v>
      </c>
      <c r="H37" s="70">
        <f t="shared" si="11"/>
        <v>0.90755032666725211</v>
      </c>
      <c r="I37" s="69">
        <f t="shared" si="11"/>
        <v>0.91484572965788991</v>
      </c>
      <c r="J37" s="8"/>
    </row>
    <row r="38" spans="1:10" collapsed="1">
      <c r="A38" s="13"/>
      <c r="B38" s="10"/>
      <c r="C38" s="9"/>
      <c r="D38" s="13"/>
      <c r="E38" s="9"/>
      <c r="F38" s="10"/>
      <c r="G38" s="10"/>
      <c r="H38" s="10"/>
      <c r="I38" s="9"/>
      <c r="J38" s="8"/>
    </row>
    <row r="39" spans="1:10">
      <c r="A39" s="53" t="s">
        <v>53</v>
      </c>
      <c r="B39" s="54"/>
      <c r="C39" s="55"/>
      <c r="D39" s="56"/>
      <c r="E39" s="55"/>
      <c r="F39" s="54"/>
      <c r="G39" s="54"/>
      <c r="H39" s="54"/>
      <c r="I39" s="55"/>
      <c r="J39" s="8"/>
    </row>
    <row r="40" spans="1:10">
      <c r="A40" s="13" t="s">
        <v>54</v>
      </c>
      <c r="B40" s="10" t="s">
        <v>55</v>
      </c>
      <c r="C40" s="9" t="s">
        <v>56</v>
      </c>
      <c r="D40" s="28">
        <v>12977</v>
      </c>
      <c r="E40" s="26">
        <v>10440</v>
      </c>
      <c r="F40" s="27">
        <v>7232</v>
      </c>
      <c r="G40" s="27">
        <v>6178</v>
      </c>
      <c r="H40" s="27">
        <v>5557</v>
      </c>
      <c r="I40" s="26">
        <v>5015</v>
      </c>
      <c r="J40" s="8"/>
    </row>
    <row r="41" spans="1:10">
      <c r="A41" s="13" t="s">
        <v>119</v>
      </c>
      <c r="B41" s="10" t="s">
        <v>57</v>
      </c>
      <c r="C41" s="9" t="s">
        <v>118</v>
      </c>
      <c r="D41" s="119">
        <v>0</v>
      </c>
      <c r="E41" s="120">
        <v>0.27500000000000002</v>
      </c>
      <c r="F41" s="121">
        <v>0.27500000000000002</v>
      </c>
      <c r="G41" s="121">
        <f>MIN(1500000/(G10*G40),27.5%)</f>
        <v>0.18676693976143635</v>
      </c>
      <c r="H41" s="121">
        <f>MIN(1500000/(H10*H40),22.5%)</f>
        <v>0.10797192729890229</v>
      </c>
      <c r="I41" s="120">
        <f>MIN(1500000/(I10*I40),22.5%)</f>
        <v>7.4775672981056834E-2</v>
      </c>
      <c r="J41" s="8"/>
    </row>
    <row r="42" spans="1:10">
      <c r="A42" s="13" t="s">
        <v>92</v>
      </c>
      <c r="B42" s="10" t="s">
        <v>93</v>
      </c>
      <c r="C42" s="9" t="s">
        <v>94</v>
      </c>
      <c r="D42" s="28">
        <v>2</v>
      </c>
      <c r="E42" s="26">
        <v>2</v>
      </c>
      <c r="F42" s="27">
        <v>2</v>
      </c>
      <c r="G42" s="27">
        <v>2</v>
      </c>
      <c r="H42" s="27">
        <v>2</v>
      </c>
      <c r="I42" s="26">
        <v>2</v>
      </c>
      <c r="J42" s="8"/>
    </row>
    <row r="43" spans="1:10">
      <c r="A43" s="13" t="s">
        <v>58</v>
      </c>
      <c r="B43" s="10" t="s">
        <v>59</v>
      </c>
      <c r="C43" s="9" t="s">
        <v>60</v>
      </c>
      <c r="D43" s="32">
        <v>1253</v>
      </c>
      <c r="E43" s="31">
        <v>1253</v>
      </c>
      <c r="F43" s="30">
        <v>723</v>
      </c>
      <c r="G43" s="30">
        <v>494</v>
      </c>
      <c r="H43" s="30">
        <v>445</v>
      </c>
      <c r="I43" s="29">
        <v>351</v>
      </c>
      <c r="J43" s="8"/>
    </row>
    <row r="44" spans="1:10">
      <c r="A44" s="13" t="s">
        <v>172</v>
      </c>
      <c r="B44" s="10" t="s">
        <v>61</v>
      </c>
      <c r="C44" s="9" t="s">
        <v>62</v>
      </c>
      <c r="D44" s="28">
        <v>55000</v>
      </c>
      <c r="E44" s="26">
        <v>55000</v>
      </c>
      <c r="F44" s="27">
        <v>55000</v>
      </c>
      <c r="G44" s="27">
        <v>55000</v>
      </c>
      <c r="H44" s="27">
        <v>55000</v>
      </c>
      <c r="I44" s="26">
        <v>55000</v>
      </c>
      <c r="J44" s="8"/>
    </row>
    <row r="45" spans="1:10">
      <c r="A45" s="13" t="s">
        <v>173</v>
      </c>
      <c r="B45" s="10" t="s">
        <v>63</v>
      </c>
      <c r="C45" s="9" t="s">
        <v>56</v>
      </c>
      <c r="D45" s="28">
        <v>440</v>
      </c>
      <c r="E45" s="26">
        <v>440</v>
      </c>
      <c r="F45" s="27">
        <v>440</v>
      </c>
      <c r="G45" s="27">
        <v>440</v>
      </c>
      <c r="H45" s="27">
        <v>440</v>
      </c>
      <c r="I45" s="26">
        <v>440</v>
      </c>
      <c r="J45" s="8"/>
    </row>
    <row r="46" spans="1:10">
      <c r="A46" s="13" t="s">
        <v>174</v>
      </c>
      <c r="B46" s="10" t="s">
        <v>80</v>
      </c>
      <c r="C46" s="9" t="s">
        <v>81</v>
      </c>
      <c r="D46" s="255">
        <v>33.299999999999997</v>
      </c>
      <c r="E46" s="256">
        <v>33.299999999999997</v>
      </c>
      <c r="F46" s="257">
        <v>35.5</v>
      </c>
      <c r="G46" s="257">
        <v>35.5</v>
      </c>
      <c r="H46" s="257">
        <v>35.5</v>
      </c>
      <c r="I46" s="256">
        <v>35.5</v>
      </c>
      <c r="J46" s="8"/>
    </row>
    <row r="47" spans="1:10">
      <c r="A47" s="13"/>
      <c r="B47" s="10"/>
      <c r="C47" s="9"/>
      <c r="D47" s="28"/>
      <c r="E47" s="26"/>
      <c r="F47" s="27"/>
      <c r="G47" s="27"/>
      <c r="H47" s="27"/>
      <c r="I47" s="26"/>
      <c r="J47" s="8"/>
    </row>
    <row r="48" spans="1:10">
      <c r="A48" s="53" t="s">
        <v>84</v>
      </c>
      <c r="B48" s="54"/>
      <c r="C48" s="55"/>
      <c r="D48" s="56"/>
      <c r="E48" s="55"/>
      <c r="F48" s="54"/>
      <c r="G48" s="54"/>
      <c r="H48" s="54"/>
      <c r="I48" s="55"/>
      <c r="J48" s="8"/>
    </row>
    <row r="49" spans="1:11">
      <c r="A49" s="14" t="s">
        <v>58</v>
      </c>
      <c r="B49" s="25" t="s">
        <v>85</v>
      </c>
      <c r="C49" s="24" t="s">
        <v>86</v>
      </c>
      <c r="D49" s="122">
        <v>0.02</v>
      </c>
      <c r="E49" s="123">
        <v>0.02</v>
      </c>
      <c r="F49" s="124">
        <v>0.02</v>
      </c>
      <c r="G49" s="124">
        <v>0.02</v>
      </c>
      <c r="H49" s="124">
        <v>0.02</v>
      </c>
      <c r="I49" s="123">
        <v>0.02</v>
      </c>
      <c r="J49" s="8"/>
    </row>
    <row r="50" spans="1:11">
      <c r="A50" s="13"/>
      <c r="B50" s="10"/>
      <c r="C50" s="9"/>
      <c r="D50" s="20"/>
      <c r="E50" s="22"/>
      <c r="F50" s="23"/>
      <c r="G50" s="23"/>
      <c r="H50" s="23"/>
      <c r="I50" s="22"/>
      <c r="J50" s="8"/>
    </row>
    <row r="51" spans="1:11">
      <c r="A51" s="53" t="s">
        <v>64</v>
      </c>
      <c r="B51" s="54"/>
      <c r="C51" s="55"/>
      <c r="D51" s="56"/>
      <c r="E51" s="55"/>
      <c r="F51" s="54"/>
      <c r="G51" s="54"/>
      <c r="H51" s="54"/>
      <c r="I51" s="55"/>
      <c r="J51" s="8"/>
    </row>
    <row r="52" spans="1:11">
      <c r="A52" s="13" t="s">
        <v>65</v>
      </c>
      <c r="B52" s="10" t="s">
        <v>66</v>
      </c>
      <c r="C52" s="9" t="s">
        <v>23</v>
      </c>
      <c r="D52" s="13">
        <v>15</v>
      </c>
      <c r="E52" s="9">
        <v>15</v>
      </c>
      <c r="F52" s="10">
        <v>15</v>
      </c>
      <c r="G52" s="10">
        <v>15</v>
      </c>
      <c r="H52" s="10">
        <v>15</v>
      </c>
      <c r="I52" s="9">
        <v>15</v>
      </c>
      <c r="J52" s="8"/>
    </row>
    <row r="53" spans="1:11">
      <c r="A53" s="13" t="s">
        <v>67</v>
      </c>
      <c r="B53" s="15" t="s">
        <v>68</v>
      </c>
      <c r="C53" s="9" t="s">
        <v>34</v>
      </c>
      <c r="D53" s="119">
        <v>0.3</v>
      </c>
      <c r="E53" s="120">
        <v>0.3</v>
      </c>
      <c r="F53" s="121">
        <v>0.3</v>
      </c>
      <c r="G53" s="121">
        <v>0.3</v>
      </c>
      <c r="H53" s="121">
        <v>0.3</v>
      </c>
      <c r="I53" s="120">
        <v>0.3</v>
      </c>
      <c r="J53" s="8"/>
    </row>
    <row r="54" spans="1:11">
      <c r="A54" s="13" t="s">
        <v>69</v>
      </c>
      <c r="B54" s="10" t="s">
        <v>70</v>
      </c>
      <c r="C54" s="9" t="s">
        <v>34</v>
      </c>
      <c r="D54" s="119">
        <v>0.25</v>
      </c>
      <c r="E54" s="120">
        <v>0.25</v>
      </c>
      <c r="F54" s="121">
        <v>0.25</v>
      </c>
      <c r="G54" s="121">
        <v>0.25</v>
      </c>
      <c r="H54" s="121">
        <v>0.25</v>
      </c>
      <c r="I54" s="120">
        <v>0.25</v>
      </c>
      <c r="J54" s="8"/>
      <c r="K54" s="21"/>
    </row>
    <row r="55" spans="1:11">
      <c r="A55" s="13" t="s">
        <v>71</v>
      </c>
      <c r="B55" s="10" t="s">
        <v>72</v>
      </c>
      <c r="C55" s="9" t="s">
        <v>34</v>
      </c>
      <c r="D55" s="119">
        <v>5.0999999999999997E-2</v>
      </c>
      <c r="E55" s="120">
        <v>5.0999999999999997E-2</v>
      </c>
      <c r="F55" s="121">
        <v>5.0999999999999997E-2</v>
      </c>
      <c r="G55" s="121">
        <v>5.0999999999999997E-2</v>
      </c>
      <c r="H55" s="121">
        <v>5.0999999999999997E-2</v>
      </c>
      <c r="I55" s="120">
        <v>5.0999999999999997E-2</v>
      </c>
      <c r="J55" s="8"/>
    </row>
    <row r="56" spans="1:11">
      <c r="A56" s="172" t="s">
        <v>117</v>
      </c>
      <c r="B56" s="173" t="s">
        <v>116</v>
      </c>
      <c r="C56" s="174" t="s">
        <v>34</v>
      </c>
      <c r="D56" s="175">
        <f>D53*D54+(1-D53)*D55</f>
        <v>0.11069999999999999</v>
      </c>
      <c r="E56" s="176">
        <f>D53*D54+(1-D53)*D55</f>
        <v>0.11069999999999999</v>
      </c>
      <c r="F56" s="177">
        <f>D53*D54+(1-D53)*D55</f>
        <v>0.11069999999999999</v>
      </c>
      <c r="G56" s="177">
        <f>D53*D54+(1-D53)*D55</f>
        <v>0.11069999999999999</v>
      </c>
      <c r="H56" s="177">
        <f>D53*D54+(1-D53)*D55</f>
        <v>0.11069999999999999</v>
      </c>
      <c r="I56" s="176">
        <f>D53*D54+(1-D53)*D55</f>
        <v>0.11069999999999999</v>
      </c>
      <c r="J56" s="8"/>
    </row>
    <row r="57" spans="1:11">
      <c r="A57" s="13"/>
      <c r="B57" s="10"/>
      <c r="C57" s="9"/>
      <c r="D57" s="20"/>
      <c r="E57" s="9"/>
      <c r="F57" s="10"/>
      <c r="G57" s="10"/>
      <c r="H57" s="10"/>
      <c r="I57" s="9"/>
      <c r="J57" s="8"/>
    </row>
    <row r="58" spans="1:11">
      <c r="A58" s="85" t="s">
        <v>115</v>
      </c>
      <c r="B58" s="86" t="s">
        <v>114</v>
      </c>
      <c r="C58" s="87" t="s">
        <v>103</v>
      </c>
      <c r="D58" s="88">
        <v>569.19433183880733</v>
      </c>
      <c r="E58" s="89">
        <v>472.42376372684146</v>
      </c>
      <c r="F58" s="88">
        <v>325.09884981323546</v>
      </c>
      <c r="G58" s="88">
        <v>274.06790103036224</v>
      </c>
      <c r="H58" s="88">
        <v>248.49709522114875</v>
      </c>
      <c r="I58" s="89">
        <v>219.78392674347216</v>
      </c>
      <c r="J58" s="8"/>
    </row>
    <row r="59" spans="1:11">
      <c r="A59" s="178" t="s">
        <v>197</v>
      </c>
      <c r="B59" s="1" t="s">
        <v>198</v>
      </c>
      <c r="C59" s="1" t="s">
        <v>103</v>
      </c>
      <c r="D59" s="260">
        <f>'[3]2. CALCUL TAUX OCTROI CV'!$I84</f>
        <v>256.96090872276073</v>
      </c>
      <c r="E59" s="261">
        <f>'[3]2. CALCUL TAUX OCTROI CV'!$I85</f>
        <v>160.19034061079498</v>
      </c>
      <c r="F59" s="260">
        <f>'[3]2. CALCUL TAUX OCTROI CV'!$I86</f>
        <v>106.71356831146926</v>
      </c>
      <c r="G59" s="262">
        <f>'[3]2. CALCUL TAUX OCTROI CV'!$I87</f>
        <v>100.4768449903368</v>
      </c>
      <c r="H59" s="262">
        <f>'[3]2. CALCUL TAUX OCTROI CV'!$I88</f>
        <v>97.774746404869205</v>
      </c>
      <c r="I59" s="261">
        <f>'[3]2. CALCUL TAUX OCTROI CV'!$I89</f>
        <v>91.357279179948705</v>
      </c>
      <c r="J59" s="8"/>
    </row>
    <row r="60" spans="1:11">
      <c r="A60" s="178" t="s">
        <v>199</v>
      </c>
      <c r="B60" s="1" t="s">
        <v>200</v>
      </c>
      <c r="C60" s="1" t="s">
        <v>103</v>
      </c>
      <c r="D60" s="255">
        <f>'[3]2. CALCUL TAUX OCTROI CV'!$J84</f>
        <v>193.22548660811</v>
      </c>
      <c r="E60" s="256">
        <f>'[3]2. CALCUL TAUX OCTROI CV'!$J85</f>
        <v>193.22548660811003</v>
      </c>
      <c r="F60" s="255">
        <f>'[3]2. CALCUL TAUX OCTROI CV'!$J86</f>
        <v>105.62592862258759</v>
      </c>
      <c r="G60" s="257">
        <f>'[3]2. CALCUL TAUX OCTROI CV'!$J87</f>
        <v>72.170413194409775</v>
      </c>
      <c r="H60" s="257">
        <f>'[3]2. CALCUL TAUX OCTROI CV'!$J88</f>
        <v>65.011809456502732</v>
      </c>
      <c r="I60" s="256">
        <f>'[3]2. CALCUL TAUX OCTROI CV'!$J89</f>
        <v>51.278977796027995</v>
      </c>
    </row>
    <row r="61" spans="1:11">
      <c r="A61" s="178" t="s">
        <v>201</v>
      </c>
      <c r="B61" s="1" t="s">
        <v>202</v>
      </c>
      <c r="C61" s="1" t="s">
        <v>103</v>
      </c>
      <c r="D61" s="255">
        <f>'[3]2. CALCUL TAUX OCTROI CV'!$K84</f>
        <v>118.92857142857143</v>
      </c>
      <c r="E61" s="256">
        <f>'[3]2. CALCUL TAUX OCTROI CV'!$K85</f>
        <v>118.92857142857142</v>
      </c>
      <c r="F61" s="255">
        <f>'[3]2. CALCUL TAUX OCTROI CV'!$K86</f>
        <v>118.33333333333331</v>
      </c>
      <c r="G61" s="257">
        <f>'[3]2. CALCUL TAUX OCTROI CV'!$K87</f>
        <v>110.93750000000001</v>
      </c>
      <c r="H61" s="257">
        <f>'[3]2. CALCUL TAUX OCTROI CV'!$K88</f>
        <v>104.41176470588233</v>
      </c>
      <c r="I61" s="256">
        <f>'[3]2. CALCUL TAUX OCTROI CV'!$K89</f>
        <v>98.611111111111128</v>
      </c>
    </row>
    <row r="62" spans="1:11">
      <c r="A62" s="258" t="s">
        <v>203</v>
      </c>
      <c r="B62" s="259" t="s">
        <v>204</v>
      </c>
      <c r="C62" s="259" t="s">
        <v>103</v>
      </c>
      <c r="D62" s="263">
        <f>'[3]2. CALCUL TAUX OCTROI CV'!$L84</f>
        <v>7.9365079365087118E-2</v>
      </c>
      <c r="E62" s="264">
        <f>'[3]2. CALCUL TAUX OCTROI CV'!$L85</f>
        <v>7.9365079365087104E-2</v>
      </c>
      <c r="F62" s="263">
        <f>'[3]2. CALCUL TAUX OCTROI CV'!$L86</f>
        <v>-5.5739804541547366</v>
      </c>
      <c r="G62" s="265">
        <f>'[3]2. CALCUL TAUX OCTROI CV'!$L87</f>
        <v>-9.5168571543843861</v>
      </c>
      <c r="H62" s="265">
        <f>'[3]2. CALCUL TAUX OCTROI CV'!$L88</f>
        <v>-18.701225346105502</v>
      </c>
      <c r="I62" s="264">
        <f>'[3]2. CALCUL TAUX OCTROI CV'!$L89</f>
        <v>-21.463441343615649</v>
      </c>
    </row>
  </sheetData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5D35-3840-4524-A86E-328EDC4A1B7D}">
  <sheetPr>
    <tabColor theme="0" tint="-0.499984740745262"/>
    <pageSetUpPr fitToPage="1"/>
  </sheetPr>
  <dimension ref="A1:AE59"/>
  <sheetViews>
    <sheetView topLeftCell="A4" zoomScale="80" zoomScaleNormal="80" workbookViewId="0">
      <selection activeCell="A28" sqref="A28"/>
    </sheetView>
  </sheetViews>
  <sheetFormatPr baseColWidth="10" defaultColWidth="10.796875" defaultRowHeight="15.6"/>
  <cols>
    <col min="1" max="1" width="93.796875" style="71" customWidth="1"/>
    <col min="2" max="2" width="29.69921875" style="71" customWidth="1"/>
    <col min="3" max="3" width="17.69921875" style="71" customWidth="1"/>
    <col min="4" max="4" width="14.19921875" style="128" customWidth="1"/>
    <col min="5" max="6" width="15.296875" style="128" customWidth="1"/>
    <col min="7" max="7" width="14" style="128" customWidth="1"/>
    <col min="8" max="8" width="13.796875" style="128" customWidth="1"/>
    <col min="9" max="9" width="15.69921875" style="128" customWidth="1"/>
    <col min="10" max="10" width="10.796875" style="71" customWidth="1"/>
    <col min="11" max="11" width="59.69921875" style="71" customWidth="1"/>
    <col min="12" max="16384" width="10.796875" style="71"/>
  </cols>
  <sheetData>
    <row r="1" spans="1:31">
      <c r="A1" s="84" t="s">
        <v>216</v>
      </c>
      <c r="K1" s="83" t="s">
        <v>179</v>
      </c>
    </row>
    <row r="2" spans="1:31">
      <c r="A2" s="83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</row>
    <row r="3" spans="1:31">
      <c r="A3" s="95" t="s">
        <v>156</v>
      </c>
      <c r="B3" s="96" t="s">
        <v>155</v>
      </c>
      <c r="C3" s="97" t="s">
        <v>154</v>
      </c>
      <c r="D3" s="129">
        <v>1</v>
      </c>
      <c r="E3" s="130">
        <v>2</v>
      </c>
      <c r="F3" s="131">
        <v>3</v>
      </c>
      <c r="G3" s="131">
        <v>4</v>
      </c>
      <c r="H3" s="131">
        <v>5</v>
      </c>
      <c r="I3" s="130">
        <v>6</v>
      </c>
      <c r="J3" s="72"/>
    </row>
    <row r="4" spans="1:31">
      <c r="A4" s="76" t="s">
        <v>153</v>
      </c>
      <c r="B4" s="75" t="s">
        <v>152</v>
      </c>
      <c r="C4" s="73" t="s">
        <v>8</v>
      </c>
      <c r="D4" s="132" t="s">
        <v>9</v>
      </c>
      <c r="E4" s="133" t="s">
        <v>10</v>
      </c>
      <c r="F4" s="134" t="s">
        <v>11</v>
      </c>
      <c r="G4" s="134" t="s">
        <v>12</v>
      </c>
      <c r="H4" s="134" t="s">
        <v>13</v>
      </c>
      <c r="I4" s="133" t="s">
        <v>14</v>
      </c>
      <c r="J4" s="72"/>
    </row>
    <row r="5" spans="1:31">
      <c r="A5" s="76" t="s">
        <v>15</v>
      </c>
      <c r="B5" s="75" t="s">
        <v>7</v>
      </c>
      <c r="C5" s="73" t="s">
        <v>7</v>
      </c>
      <c r="D5" s="132" t="s">
        <v>89</v>
      </c>
      <c r="E5" s="133" t="s">
        <v>89</v>
      </c>
      <c r="F5" s="134" t="s">
        <v>90</v>
      </c>
      <c r="G5" s="134" t="s">
        <v>90</v>
      </c>
      <c r="H5" s="134" t="s">
        <v>90</v>
      </c>
      <c r="I5" s="133" t="s">
        <v>90</v>
      </c>
      <c r="J5" s="72"/>
    </row>
    <row r="6" spans="1:31">
      <c r="A6" s="76" t="s">
        <v>151</v>
      </c>
      <c r="B6" s="75" t="s">
        <v>7</v>
      </c>
      <c r="C6" s="73" t="s">
        <v>7</v>
      </c>
      <c r="D6" s="132" t="s">
        <v>150</v>
      </c>
      <c r="E6" s="133" t="s">
        <v>150</v>
      </c>
      <c r="F6" s="134" t="s">
        <v>150</v>
      </c>
      <c r="G6" s="134" t="s">
        <v>150</v>
      </c>
      <c r="H6" s="134" t="s">
        <v>150</v>
      </c>
      <c r="I6" s="133" t="s">
        <v>150</v>
      </c>
      <c r="J6" s="72"/>
    </row>
    <row r="7" spans="1:31">
      <c r="A7" s="77" t="s">
        <v>149</v>
      </c>
      <c r="B7" s="80" t="s">
        <v>7</v>
      </c>
      <c r="C7" s="79" t="s">
        <v>7</v>
      </c>
      <c r="D7" s="266" t="s">
        <v>88</v>
      </c>
      <c r="E7" s="268" t="s">
        <v>88</v>
      </c>
      <c r="F7" s="267" t="s">
        <v>88</v>
      </c>
      <c r="G7" s="267" t="s">
        <v>88</v>
      </c>
      <c r="H7" s="267" t="s">
        <v>88</v>
      </c>
      <c r="I7" s="268" t="s">
        <v>88</v>
      </c>
      <c r="J7" s="72"/>
      <c r="K7" s="232"/>
    </row>
    <row r="8" spans="1:31">
      <c r="A8" s="76"/>
      <c r="B8" s="75"/>
      <c r="C8" s="73"/>
      <c r="D8" s="132"/>
      <c r="E8" s="133"/>
      <c r="F8" s="134"/>
      <c r="G8" s="134"/>
      <c r="H8" s="134"/>
      <c r="I8" s="133"/>
      <c r="J8" s="72"/>
    </row>
    <row r="9" spans="1:31">
      <c r="A9" s="95" t="s">
        <v>16</v>
      </c>
      <c r="B9" s="98"/>
      <c r="C9" s="99"/>
      <c r="D9" s="135"/>
      <c r="E9" s="136"/>
      <c r="F9" s="137"/>
      <c r="G9" s="137"/>
      <c r="H9" s="137"/>
      <c r="I9" s="136"/>
      <c r="J9" s="72"/>
    </row>
    <row r="10" spans="1:31">
      <c r="A10" s="76" t="s">
        <v>145</v>
      </c>
      <c r="B10" s="75" t="s">
        <v>17</v>
      </c>
      <c r="C10" s="73" t="s">
        <v>8</v>
      </c>
      <c r="D10" s="138" t="s">
        <v>87</v>
      </c>
      <c r="E10" s="139" t="s">
        <v>87</v>
      </c>
      <c r="F10" s="140" t="s">
        <v>87</v>
      </c>
      <c r="G10" s="140" t="s">
        <v>87</v>
      </c>
      <c r="H10" s="140" t="s">
        <v>87</v>
      </c>
      <c r="I10" s="139" t="s">
        <v>87</v>
      </c>
      <c r="J10" s="72"/>
      <c r="K10" s="71" t="s">
        <v>180</v>
      </c>
    </row>
    <row r="11" spans="1:31">
      <c r="A11" s="76" t="s">
        <v>18</v>
      </c>
      <c r="B11" s="75" t="s">
        <v>19</v>
      </c>
      <c r="C11" s="73" t="s">
        <v>20</v>
      </c>
      <c r="D11" s="138" t="s">
        <v>87</v>
      </c>
      <c r="E11" s="139" t="s">
        <v>87</v>
      </c>
      <c r="F11" s="140" t="s">
        <v>87</v>
      </c>
      <c r="G11" s="140" t="s">
        <v>87</v>
      </c>
      <c r="H11" s="140" t="s">
        <v>87</v>
      </c>
      <c r="I11" s="139" t="s">
        <v>87</v>
      </c>
      <c r="J11" s="72"/>
      <c r="K11" s="71" t="s">
        <v>180</v>
      </c>
    </row>
    <row r="12" spans="1:31">
      <c r="A12" s="76" t="s">
        <v>21</v>
      </c>
      <c r="B12" s="75" t="s">
        <v>22</v>
      </c>
      <c r="C12" s="73" t="s">
        <v>23</v>
      </c>
      <c r="D12" s="138" t="s">
        <v>87</v>
      </c>
      <c r="E12" s="139" t="s">
        <v>87</v>
      </c>
      <c r="F12" s="140" t="s">
        <v>87</v>
      </c>
      <c r="G12" s="140" t="s">
        <v>87</v>
      </c>
      <c r="H12" s="140" t="s">
        <v>87</v>
      </c>
      <c r="I12" s="139" t="s">
        <v>87</v>
      </c>
      <c r="J12" s="72"/>
      <c r="K12" s="71" t="s">
        <v>180</v>
      </c>
    </row>
    <row r="13" spans="1:31">
      <c r="A13" s="74" t="s">
        <v>24</v>
      </c>
      <c r="B13" s="75" t="s">
        <v>25</v>
      </c>
      <c r="C13" s="73" t="s">
        <v>26</v>
      </c>
      <c r="D13" s="142" t="s">
        <v>87</v>
      </c>
      <c r="E13" s="143" t="s">
        <v>87</v>
      </c>
      <c r="F13" s="141" t="s">
        <v>87</v>
      </c>
      <c r="G13" s="141" t="s">
        <v>87</v>
      </c>
      <c r="H13" s="141" t="s">
        <v>87</v>
      </c>
      <c r="I13" s="143" t="s">
        <v>87</v>
      </c>
      <c r="J13" s="72"/>
      <c r="K13" s="71" t="s">
        <v>180</v>
      </c>
      <c r="L13" s="81"/>
      <c r="M13" s="81"/>
    </row>
    <row r="14" spans="1:31">
      <c r="A14" s="74" t="s">
        <v>171</v>
      </c>
      <c r="B14" s="75" t="s">
        <v>39</v>
      </c>
      <c r="C14" s="73" t="s">
        <v>34</v>
      </c>
      <c r="D14" s="142" t="s">
        <v>87</v>
      </c>
      <c r="E14" s="143" t="s">
        <v>87</v>
      </c>
      <c r="F14" s="228" t="s">
        <v>87</v>
      </c>
      <c r="G14" s="141" t="s">
        <v>87</v>
      </c>
      <c r="H14" s="141" t="s">
        <v>87</v>
      </c>
      <c r="I14" s="143" t="s">
        <v>87</v>
      </c>
      <c r="J14" s="72"/>
      <c r="K14" s="71" t="s">
        <v>180</v>
      </c>
      <c r="L14" s="82"/>
      <c r="M14" s="81"/>
    </row>
    <row r="15" spans="1:31">
      <c r="A15" s="197" t="s">
        <v>144</v>
      </c>
      <c r="B15" s="198" t="s">
        <v>143</v>
      </c>
      <c r="C15" s="199" t="s">
        <v>38</v>
      </c>
      <c r="D15" s="229" t="s">
        <v>87</v>
      </c>
      <c r="E15" s="230" t="s">
        <v>87</v>
      </c>
      <c r="F15" s="231" t="s">
        <v>87</v>
      </c>
      <c r="G15" s="231" t="s">
        <v>87</v>
      </c>
      <c r="H15" s="231" t="s">
        <v>87</v>
      </c>
      <c r="I15" s="230" t="s">
        <v>87</v>
      </c>
      <c r="J15" s="72"/>
      <c r="K15" s="232" t="s">
        <v>181</v>
      </c>
      <c r="L15" s="82"/>
      <c r="M15" s="81"/>
    </row>
    <row r="16" spans="1:31">
      <c r="A16" s="76" t="s">
        <v>142</v>
      </c>
      <c r="B16" s="75" t="s">
        <v>141</v>
      </c>
      <c r="C16" s="73" t="s">
        <v>38</v>
      </c>
      <c r="D16" s="142" t="s">
        <v>87</v>
      </c>
      <c r="E16" s="143" t="s">
        <v>87</v>
      </c>
      <c r="F16" s="141" t="s">
        <v>87</v>
      </c>
      <c r="G16" s="141" t="s">
        <v>87</v>
      </c>
      <c r="H16" s="141" t="s">
        <v>87</v>
      </c>
      <c r="I16" s="143" t="s">
        <v>87</v>
      </c>
      <c r="J16" s="72"/>
      <c r="K16" s="71" t="s">
        <v>180</v>
      </c>
      <c r="L16" s="82"/>
      <c r="M16" s="81"/>
    </row>
    <row r="17" spans="1:11">
      <c r="A17" s="203" t="s">
        <v>140</v>
      </c>
      <c r="B17" s="198" t="s">
        <v>40</v>
      </c>
      <c r="C17" s="199" t="s">
        <v>38</v>
      </c>
      <c r="D17" s="229" t="s">
        <v>87</v>
      </c>
      <c r="E17" s="230" t="s">
        <v>87</v>
      </c>
      <c r="F17" s="231" t="s">
        <v>87</v>
      </c>
      <c r="G17" s="231" t="s">
        <v>87</v>
      </c>
      <c r="H17" s="231" t="s">
        <v>87</v>
      </c>
      <c r="I17" s="230" t="s">
        <v>87</v>
      </c>
      <c r="J17" s="72"/>
      <c r="K17" s="232" t="s">
        <v>181</v>
      </c>
    </row>
    <row r="18" spans="1:11">
      <c r="A18" s="74" t="s">
        <v>44</v>
      </c>
      <c r="B18" s="75" t="s">
        <v>45</v>
      </c>
      <c r="C18" s="73" t="s">
        <v>46</v>
      </c>
      <c r="D18" s="210" t="s">
        <v>87</v>
      </c>
      <c r="E18" s="211" t="s">
        <v>87</v>
      </c>
      <c r="F18" s="212" t="s">
        <v>87</v>
      </c>
      <c r="G18" s="212" t="s">
        <v>87</v>
      </c>
      <c r="H18" s="212" t="s">
        <v>87</v>
      </c>
      <c r="I18" s="211" t="s">
        <v>87</v>
      </c>
      <c r="J18" s="72"/>
      <c r="K18" s="71" t="s">
        <v>180</v>
      </c>
    </row>
    <row r="19" spans="1:11">
      <c r="A19" s="203" t="s">
        <v>47</v>
      </c>
      <c r="B19" s="244" t="s">
        <v>48</v>
      </c>
      <c r="C19" s="199" t="s">
        <v>7</v>
      </c>
      <c r="D19" s="225" t="s">
        <v>87</v>
      </c>
      <c r="E19" s="226" t="s">
        <v>87</v>
      </c>
      <c r="F19" s="227" t="s">
        <v>87</v>
      </c>
      <c r="G19" s="227" t="s">
        <v>87</v>
      </c>
      <c r="H19" s="227" t="s">
        <v>87</v>
      </c>
      <c r="I19" s="226" t="s">
        <v>87</v>
      </c>
      <c r="J19" s="72"/>
      <c r="K19" s="232" t="s">
        <v>181</v>
      </c>
    </row>
    <row r="20" spans="1:11">
      <c r="A20" s="245" t="s">
        <v>49</v>
      </c>
      <c r="B20" s="246" t="s">
        <v>50</v>
      </c>
      <c r="C20" s="206" t="s">
        <v>7</v>
      </c>
      <c r="D20" s="247" t="s">
        <v>87</v>
      </c>
      <c r="E20" s="248" t="s">
        <v>87</v>
      </c>
      <c r="F20" s="249" t="s">
        <v>87</v>
      </c>
      <c r="G20" s="249" t="s">
        <v>87</v>
      </c>
      <c r="H20" s="249" t="s">
        <v>87</v>
      </c>
      <c r="I20" s="248" t="s">
        <v>87</v>
      </c>
      <c r="J20" s="72"/>
      <c r="K20" s="232" t="s">
        <v>181</v>
      </c>
    </row>
    <row r="21" spans="1:11">
      <c r="A21" s="76"/>
      <c r="B21" s="75"/>
      <c r="C21" s="73"/>
      <c r="D21" s="132"/>
      <c r="E21" s="133"/>
      <c r="F21" s="134"/>
      <c r="G21" s="134"/>
      <c r="H21" s="134"/>
      <c r="I21" s="133"/>
      <c r="J21" s="72"/>
    </row>
    <row r="22" spans="1:11">
      <c r="A22" s="95" t="s">
        <v>53</v>
      </c>
      <c r="B22" s="98"/>
      <c r="C22" s="99"/>
      <c r="D22" s="135"/>
      <c r="E22" s="136"/>
      <c r="F22" s="137"/>
      <c r="G22" s="137"/>
      <c r="H22" s="137"/>
      <c r="I22" s="136"/>
      <c r="J22" s="72"/>
    </row>
    <row r="23" spans="1:11">
      <c r="A23" s="76" t="s">
        <v>54</v>
      </c>
      <c r="B23" s="75" t="s">
        <v>55</v>
      </c>
      <c r="C23" s="73" t="s">
        <v>56</v>
      </c>
      <c r="D23" s="213" t="s">
        <v>157</v>
      </c>
      <c r="E23" s="214" t="s">
        <v>157</v>
      </c>
      <c r="F23" s="213" t="s">
        <v>157</v>
      </c>
      <c r="G23" s="213" t="s">
        <v>157</v>
      </c>
      <c r="H23" s="213" t="s">
        <v>157</v>
      </c>
      <c r="I23" s="214" t="s">
        <v>157</v>
      </c>
      <c r="J23" s="72"/>
      <c r="K23" s="233" t="s">
        <v>182</v>
      </c>
    </row>
    <row r="24" spans="1:11">
      <c r="A24" s="76" t="s">
        <v>119</v>
      </c>
      <c r="B24" s="75" t="s">
        <v>57</v>
      </c>
      <c r="C24" s="73" t="s">
        <v>118</v>
      </c>
      <c r="D24" s="269" t="s">
        <v>205</v>
      </c>
      <c r="E24" s="271" t="s">
        <v>205</v>
      </c>
      <c r="F24" s="270" t="s">
        <v>205</v>
      </c>
      <c r="G24" s="270" t="s">
        <v>205</v>
      </c>
      <c r="H24" s="270" t="s">
        <v>205</v>
      </c>
      <c r="I24" s="271" t="s">
        <v>205</v>
      </c>
      <c r="J24" s="72"/>
      <c r="K24" s="233" t="s">
        <v>182</v>
      </c>
    </row>
    <row r="25" spans="1:11">
      <c r="A25" s="76" t="s">
        <v>92</v>
      </c>
      <c r="B25" s="75" t="s">
        <v>93</v>
      </c>
      <c r="C25" s="73" t="s">
        <v>94</v>
      </c>
      <c r="D25" s="138" t="s">
        <v>87</v>
      </c>
      <c r="E25" s="139" t="s">
        <v>87</v>
      </c>
      <c r="F25" s="140" t="s">
        <v>87</v>
      </c>
      <c r="G25" s="140" t="s">
        <v>87</v>
      </c>
      <c r="H25" s="140" t="s">
        <v>87</v>
      </c>
      <c r="I25" s="139" t="s">
        <v>87</v>
      </c>
      <c r="J25" s="72"/>
      <c r="K25" s="71" t="s">
        <v>180</v>
      </c>
    </row>
    <row r="26" spans="1:11">
      <c r="A26" s="76" t="s">
        <v>58</v>
      </c>
      <c r="B26" s="75" t="s">
        <v>59</v>
      </c>
      <c r="C26" s="73" t="s">
        <v>60</v>
      </c>
      <c r="D26" s="269" t="s">
        <v>157</v>
      </c>
      <c r="E26" s="271" t="s">
        <v>157</v>
      </c>
      <c r="F26" s="270" t="s">
        <v>157</v>
      </c>
      <c r="G26" s="270" t="s">
        <v>157</v>
      </c>
      <c r="H26" s="270" t="s">
        <v>157</v>
      </c>
      <c r="I26" s="271" t="s">
        <v>157</v>
      </c>
      <c r="J26" s="72"/>
      <c r="K26" s="233" t="s">
        <v>182</v>
      </c>
    </row>
    <row r="27" spans="1:11">
      <c r="A27" s="76" t="s">
        <v>172</v>
      </c>
      <c r="B27" s="75" t="s">
        <v>61</v>
      </c>
      <c r="C27" s="73" t="s">
        <v>62</v>
      </c>
      <c r="D27" s="138" t="s">
        <v>87</v>
      </c>
      <c r="E27" s="139" t="s">
        <v>87</v>
      </c>
      <c r="F27" s="140" t="s">
        <v>87</v>
      </c>
      <c r="G27" s="140" t="s">
        <v>87</v>
      </c>
      <c r="H27" s="140" t="s">
        <v>87</v>
      </c>
      <c r="I27" s="139" t="s">
        <v>87</v>
      </c>
      <c r="J27" s="72"/>
      <c r="K27" s="71" t="s">
        <v>180</v>
      </c>
    </row>
    <row r="28" spans="1:11">
      <c r="A28" s="76" t="s">
        <v>173</v>
      </c>
      <c r="B28" s="75" t="s">
        <v>63</v>
      </c>
      <c r="C28" s="73" t="s">
        <v>56</v>
      </c>
      <c r="D28" s="138" t="s">
        <v>87</v>
      </c>
      <c r="E28" s="139" t="s">
        <v>87</v>
      </c>
      <c r="F28" s="140" t="s">
        <v>87</v>
      </c>
      <c r="G28" s="140" t="s">
        <v>87</v>
      </c>
      <c r="H28" s="140" t="s">
        <v>87</v>
      </c>
      <c r="I28" s="139" t="s">
        <v>87</v>
      </c>
      <c r="J28" s="72"/>
      <c r="K28" s="71" t="s">
        <v>180</v>
      </c>
    </row>
    <row r="29" spans="1:11">
      <c r="A29" s="76" t="s">
        <v>174</v>
      </c>
      <c r="B29" s="75" t="s">
        <v>80</v>
      </c>
      <c r="C29" s="73" t="s">
        <v>81</v>
      </c>
      <c r="D29" s="138" t="s">
        <v>87</v>
      </c>
      <c r="E29" s="139" t="s">
        <v>87</v>
      </c>
      <c r="F29" s="140" t="s">
        <v>87</v>
      </c>
      <c r="G29" s="140" t="s">
        <v>87</v>
      </c>
      <c r="H29" s="140" t="s">
        <v>87</v>
      </c>
      <c r="I29" s="139" t="s">
        <v>87</v>
      </c>
      <c r="J29" s="72"/>
      <c r="K29" s="71" t="s">
        <v>180</v>
      </c>
    </row>
    <row r="30" spans="1:11" ht="18">
      <c r="A30" s="195" t="s">
        <v>176</v>
      </c>
      <c r="B30" s="196" t="s">
        <v>177</v>
      </c>
      <c r="C30" s="168" t="s">
        <v>178</v>
      </c>
      <c r="D30" s="200" t="s">
        <v>87</v>
      </c>
      <c r="E30" s="201" t="s">
        <v>87</v>
      </c>
      <c r="F30" s="202" t="s">
        <v>87</v>
      </c>
      <c r="G30" s="202" t="s">
        <v>87</v>
      </c>
      <c r="H30" s="202" t="s">
        <v>87</v>
      </c>
      <c r="I30" s="201" t="s">
        <v>87</v>
      </c>
      <c r="J30" s="72"/>
      <c r="K30" s="232" t="s">
        <v>181</v>
      </c>
    </row>
    <row r="31" spans="1:11">
      <c r="A31" s="223" t="s">
        <v>175</v>
      </c>
      <c r="B31" s="218" t="s">
        <v>167</v>
      </c>
      <c r="C31" s="73" t="s">
        <v>82</v>
      </c>
      <c r="D31" s="155" t="s">
        <v>87</v>
      </c>
      <c r="E31" s="156" t="s">
        <v>87</v>
      </c>
      <c r="F31" s="157" t="s">
        <v>87</v>
      </c>
      <c r="G31" s="157" t="s">
        <v>87</v>
      </c>
      <c r="H31" s="157" t="s">
        <v>87</v>
      </c>
      <c r="I31" s="156" t="s">
        <v>87</v>
      </c>
      <c r="J31" s="72"/>
      <c r="K31" s="71" t="s">
        <v>180</v>
      </c>
    </row>
    <row r="32" spans="1:11">
      <c r="A32" s="223" t="s">
        <v>109</v>
      </c>
      <c r="B32" s="75" t="s">
        <v>83</v>
      </c>
      <c r="C32" s="73" t="s">
        <v>91</v>
      </c>
      <c r="D32" s="155" t="s">
        <v>87</v>
      </c>
      <c r="E32" s="156" t="s">
        <v>87</v>
      </c>
      <c r="F32" s="157" t="s">
        <v>87</v>
      </c>
      <c r="G32" s="157" t="s">
        <v>87</v>
      </c>
      <c r="H32" s="157" t="s">
        <v>87</v>
      </c>
      <c r="I32" s="156" t="s">
        <v>87</v>
      </c>
      <c r="J32" s="72">
        <f>J31+1</f>
        <v>1</v>
      </c>
      <c r="K32" s="71" t="s">
        <v>180</v>
      </c>
    </row>
    <row r="33" spans="1:11">
      <c r="A33" s="224" t="s">
        <v>108</v>
      </c>
      <c r="B33" s="219" t="s">
        <v>168</v>
      </c>
      <c r="C33" s="79" t="s">
        <v>82</v>
      </c>
      <c r="D33" s="158" t="s">
        <v>87</v>
      </c>
      <c r="E33" s="159" t="s">
        <v>87</v>
      </c>
      <c r="F33" s="160" t="s">
        <v>87</v>
      </c>
      <c r="G33" s="160" t="s">
        <v>87</v>
      </c>
      <c r="H33" s="160" t="s">
        <v>87</v>
      </c>
      <c r="I33" s="159" t="s">
        <v>87</v>
      </c>
      <c r="J33" s="72"/>
      <c r="K33" s="71" t="s">
        <v>180</v>
      </c>
    </row>
    <row r="34" spans="1:11">
      <c r="A34" s="76"/>
      <c r="B34" s="75"/>
      <c r="C34" s="73"/>
      <c r="D34" s="138"/>
      <c r="E34" s="139"/>
      <c r="F34" s="140"/>
      <c r="G34" s="140"/>
      <c r="H34" s="140"/>
      <c r="I34" s="139"/>
      <c r="J34" s="72"/>
    </row>
    <row r="35" spans="1:11">
      <c r="A35" s="95" t="s">
        <v>84</v>
      </c>
      <c r="B35" s="98"/>
      <c r="C35" s="99"/>
      <c r="D35" s="135"/>
      <c r="E35" s="136"/>
      <c r="F35" s="137"/>
      <c r="G35" s="137"/>
      <c r="H35" s="137"/>
      <c r="I35" s="136"/>
      <c r="J35" s="72"/>
    </row>
    <row r="36" spans="1:11">
      <c r="A36" s="77" t="s">
        <v>58</v>
      </c>
      <c r="B36" s="80" t="s">
        <v>85</v>
      </c>
      <c r="C36" s="79" t="s">
        <v>86</v>
      </c>
      <c r="D36" s="144" t="s">
        <v>87</v>
      </c>
      <c r="E36" s="145" t="s">
        <v>87</v>
      </c>
      <c r="F36" s="146" t="s">
        <v>87</v>
      </c>
      <c r="G36" s="146" t="s">
        <v>87</v>
      </c>
      <c r="H36" s="146" t="s">
        <v>87</v>
      </c>
      <c r="I36" s="145" t="s">
        <v>87</v>
      </c>
      <c r="J36" s="72"/>
      <c r="K36" s="71" t="s">
        <v>183</v>
      </c>
    </row>
    <row r="37" spans="1:11">
      <c r="A37" s="76"/>
      <c r="B37" s="75"/>
      <c r="C37" s="73"/>
      <c r="D37" s="147"/>
      <c r="E37" s="148"/>
      <c r="F37" s="149"/>
      <c r="G37" s="149"/>
      <c r="H37" s="149"/>
      <c r="I37" s="148"/>
      <c r="J37" s="72"/>
      <c r="K37" s="232"/>
    </row>
    <row r="38" spans="1:11">
      <c r="A38" s="95" t="s">
        <v>64</v>
      </c>
      <c r="B38" s="98"/>
      <c r="C38" s="99"/>
      <c r="D38" s="135"/>
      <c r="E38" s="136"/>
      <c r="F38" s="137"/>
      <c r="G38" s="137"/>
      <c r="H38" s="137"/>
      <c r="I38" s="136"/>
      <c r="J38" s="72"/>
    </row>
    <row r="39" spans="1:11">
      <c r="A39" s="76" t="s">
        <v>65</v>
      </c>
      <c r="B39" s="75" t="s">
        <v>66</v>
      </c>
      <c r="C39" s="73" t="s">
        <v>23</v>
      </c>
      <c r="D39" s="132" t="s">
        <v>87</v>
      </c>
      <c r="E39" s="133" t="s">
        <v>87</v>
      </c>
      <c r="F39" s="134" t="s">
        <v>87</v>
      </c>
      <c r="G39" s="134" t="s">
        <v>87</v>
      </c>
      <c r="H39" s="134" t="s">
        <v>87</v>
      </c>
      <c r="I39" s="133" t="s">
        <v>87</v>
      </c>
      <c r="J39" s="72"/>
      <c r="K39" s="71" t="s">
        <v>183</v>
      </c>
    </row>
    <row r="40" spans="1:11">
      <c r="A40" s="76" t="s">
        <v>67</v>
      </c>
      <c r="B40" s="78" t="s">
        <v>68</v>
      </c>
      <c r="C40" s="73" t="s">
        <v>34</v>
      </c>
      <c r="D40" s="215" t="s">
        <v>87</v>
      </c>
      <c r="E40" s="216" t="s">
        <v>87</v>
      </c>
      <c r="F40" s="217" t="s">
        <v>87</v>
      </c>
      <c r="G40" s="217" t="s">
        <v>87</v>
      </c>
      <c r="H40" s="217" t="s">
        <v>87</v>
      </c>
      <c r="I40" s="216" t="s">
        <v>87</v>
      </c>
      <c r="J40" s="72"/>
      <c r="K40" s="71" t="s">
        <v>183</v>
      </c>
    </row>
    <row r="41" spans="1:11">
      <c r="A41" s="76" t="s">
        <v>69</v>
      </c>
      <c r="B41" s="75" t="s">
        <v>70</v>
      </c>
      <c r="C41" s="73" t="s">
        <v>34</v>
      </c>
      <c r="D41" s="215" t="s">
        <v>87</v>
      </c>
      <c r="E41" s="216" t="s">
        <v>87</v>
      </c>
      <c r="F41" s="217" t="s">
        <v>87</v>
      </c>
      <c r="G41" s="217" t="s">
        <v>87</v>
      </c>
      <c r="H41" s="217" t="s">
        <v>87</v>
      </c>
      <c r="I41" s="216" t="s">
        <v>87</v>
      </c>
      <c r="J41" s="72"/>
      <c r="K41" s="71" t="s">
        <v>183</v>
      </c>
    </row>
    <row r="42" spans="1:11">
      <c r="A42" s="76" t="s">
        <v>71</v>
      </c>
      <c r="B42" s="75" t="s">
        <v>72</v>
      </c>
      <c r="C42" s="73" t="s">
        <v>34</v>
      </c>
      <c r="D42" s="215" t="s">
        <v>87</v>
      </c>
      <c r="E42" s="216" t="s">
        <v>87</v>
      </c>
      <c r="F42" s="217" t="s">
        <v>87</v>
      </c>
      <c r="G42" s="217" t="s">
        <v>87</v>
      </c>
      <c r="H42" s="217" t="s">
        <v>87</v>
      </c>
      <c r="I42" s="216" t="s">
        <v>87</v>
      </c>
      <c r="J42" s="72"/>
      <c r="K42" s="71" t="s">
        <v>183</v>
      </c>
    </row>
    <row r="43" spans="1:11">
      <c r="A43" s="204" t="s">
        <v>117</v>
      </c>
      <c r="B43" s="205" t="s">
        <v>116</v>
      </c>
      <c r="C43" s="206" t="s">
        <v>34</v>
      </c>
      <c r="D43" s="207" t="s">
        <v>87</v>
      </c>
      <c r="E43" s="208" t="s">
        <v>87</v>
      </c>
      <c r="F43" s="209" t="s">
        <v>87</v>
      </c>
      <c r="G43" s="209" t="s">
        <v>87</v>
      </c>
      <c r="H43" s="209" t="s">
        <v>87</v>
      </c>
      <c r="I43" s="208" t="s">
        <v>87</v>
      </c>
      <c r="J43" s="72"/>
      <c r="K43" s="232" t="s">
        <v>181</v>
      </c>
    </row>
    <row r="44" spans="1:11">
      <c r="A44" s="76"/>
      <c r="B44" s="75"/>
      <c r="C44" s="73"/>
      <c r="D44" s="147"/>
      <c r="E44" s="133"/>
      <c r="F44" s="134"/>
      <c r="G44" s="134"/>
      <c r="H44" s="134"/>
      <c r="I44" s="133"/>
      <c r="J44" s="72"/>
    </row>
    <row r="45" spans="1:11">
      <c r="A45" s="90" t="s">
        <v>115</v>
      </c>
      <c r="B45" s="91" t="s">
        <v>114</v>
      </c>
      <c r="C45" s="92" t="s">
        <v>103</v>
      </c>
      <c r="D45" s="150" t="s">
        <v>88</v>
      </c>
      <c r="E45" s="151" t="s">
        <v>88</v>
      </c>
      <c r="F45" s="150" t="s">
        <v>88</v>
      </c>
      <c r="G45" s="150" t="s">
        <v>88</v>
      </c>
      <c r="H45" s="150" t="s">
        <v>88</v>
      </c>
      <c r="I45" s="151" t="s">
        <v>88</v>
      </c>
      <c r="J45" s="72"/>
      <c r="K45" s="232" t="s">
        <v>181</v>
      </c>
    </row>
    <row r="46" spans="1:11">
      <c r="A46" s="76"/>
      <c r="B46" s="75"/>
      <c r="C46" s="73"/>
      <c r="D46" s="147"/>
      <c r="E46" s="133"/>
      <c r="F46" s="134"/>
      <c r="G46" s="134"/>
      <c r="H46" s="134"/>
      <c r="I46" s="133"/>
      <c r="J46" s="72"/>
    </row>
    <row r="47" spans="1:11">
      <c r="A47" s="95" t="s">
        <v>113</v>
      </c>
      <c r="B47" s="98"/>
      <c r="C47" s="99"/>
      <c r="D47" s="135"/>
      <c r="E47" s="136"/>
      <c r="F47" s="137"/>
      <c r="G47" s="137"/>
      <c r="H47" s="137"/>
      <c r="I47" s="136"/>
      <c r="J47" s="72"/>
    </row>
    <row r="48" spans="1:11">
      <c r="A48" s="76" t="s">
        <v>73</v>
      </c>
      <c r="B48" s="75" t="s">
        <v>74</v>
      </c>
      <c r="C48" s="73" t="s">
        <v>7</v>
      </c>
      <c r="D48" s="215" t="s">
        <v>87</v>
      </c>
      <c r="E48" s="216" t="s">
        <v>87</v>
      </c>
      <c r="F48" s="217" t="s">
        <v>87</v>
      </c>
      <c r="G48" s="217" t="s">
        <v>87</v>
      </c>
      <c r="H48" s="217" t="s">
        <v>87</v>
      </c>
      <c r="I48" s="216" t="s">
        <v>87</v>
      </c>
      <c r="J48" s="72">
        <f>J47+1</f>
        <v>1</v>
      </c>
      <c r="K48" s="71" t="s">
        <v>180</v>
      </c>
    </row>
    <row r="49" spans="1:11">
      <c r="A49" s="76" t="s">
        <v>170</v>
      </c>
      <c r="B49" s="75" t="s">
        <v>75</v>
      </c>
      <c r="C49" s="73" t="s">
        <v>76</v>
      </c>
      <c r="D49" s="215" t="s">
        <v>87</v>
      </c>
      <c r="E49" s="216" t="s">
        <v>87</v>
      </c>
      <c r="F49" s="217" t="s">
        <v>87</v>
      </c>
      <c r="G49" s="217" t="s">
        <v>87</v>
      </c>
      <c r="H49" s="217" t="s">
        <v>87</v>
      </c>
      <c r="I49" s="216" t="s">
        <v>87</v>
      </c>
      <c r="J49" s="72">
        <f>J48+1</f>
        <v>2</v>
      </c>
      <c r="K49" s="71" t="s">
        <v>180</v>
      </c>
    </row>
    <row r="50" spans="1:11">
      <c r="A50" s="76" t="s">
        <v>112</v>
      </c>
      <c r="B50" s="78" t="s">
        <v>77</v>
      </c>
      <c r="C50" s="73" t="s">
        <v>34</v>
      </c>
      <c r="D50" s="215" t="s">
        <v>87</v>
      </c>
      <c r="E50" s="216" t="s">
        <v>87</v>
      </c>
      <c r="F50" s="217" t="s">
        <v>87</v>
      </c>
      <c r="G50" s="217" t="s">
        <v>87</v>
      </c>
      <c r="H50" s="217" t="s">
        <v>87</v>
      </c>
      <c r="I50" s="216" t="s">
        <v>87</v>
      </c>
      <c r="J50" s="72"/>
      <c r="K50" s="71" t="s">
        <v>180</v>
      </c>
    </row>
    <row r="51" spans="1:11">
      <c r="A51" s="76" t="s">
        <v>111</v>
      </c>
      <c r="B51" s="75" t="s">
        <v>110</v>
      </c>
      <c r="C51" s="73" t="s">
        <v>76</v>
      </c>
      <c r="D51" s="152" t="s">
        <v>87</v>
      </c>
      <c r="E51" s="153" t="s">
        <v>87</v>
      </c>
      <c r="F51" s="154" t="s">
        <v>87</v>
      </c>
      <c r="G51" s="154" t="s">
        <v>87</v>
      </c>
      <c r="H51" s="154" t="s">
        <v>87</v>
      </c>
      <c r="I51" s="153" t="s">
        <v>87</v>
      </c>
      <c r="J51" s="72"/>
      <c r="K51" s="71" t="s">
        <v>180</v>
      </c>
    </row>
    <row r="52" spans="1:11">
      <c r="A52" s="74" t="s">
        <v>78</v>
      </c>
      <c r="B52" s="75" t="s">
        <v>79</v>
      </c>
      <c r="C52" s="73" t="s">
        <v>76</v>
      </c>
      <c r="D52" s="272" t="s">
        <v>88</v>
      </c>
      <c r="E52" s="242" t="s">
        <v>88</v>
      </c>
      <c r="F52" s="273" t="s">
        <v>88</v>
      </c>
      <c r="G52" s="273" t="s">
        <v>88</v>
      </c>
      <c r="H52" s="273" t="s">
        <v>88</v>
      </c>
      <c r="I52" s="242" t="s">
        <v>88</v>
      </c>
      <c r="J52" s="72"/>
      <c r="K52" s="233" t="s">
        <v>182</v>
      </c>
    </row>
    <row r="53" spans="1:11" ht="18">
      <c r="A53" s="95" t="s">
        <v>107</v>
      </c>
      <c r="B53" s="96" t="s">
        <v>106</v>
      </c>
      <c r="C53" s="97" t="s">
        <v>103</v>
      </c>
      <c r="D53" s="131" t="s">
        <v>87</v>
      </c>
      <c r="E53" s="130" t="s">
        <v>87</v>
      </c>
      <c r="F53" s="131" t="s">
        <v>87</v>
      </c>
      <c r="G53" s="131" t="s">
        <v>87</v>
      </c>
      <c r="H53" s="131" t="s">
        <v>87</v>
      </c>
      <c r="I53" s="130" t="s">
        <v>87</v>
      </c>
      <c r="J53" s="72"/>
      <c r="K53" s="232" t="s">
        <v>181</v>
      </c>
    </row>
    <row r="54" spans="1:11">
      <c r="A54" s="76"/>
      <c r="B54" s="75"/>
      <c r="C54" s="73"/>
      <c r="D54" s="132"/>
      <c r="E54" s="133"/>
      <c r="F54" s="134"/>
      <c r="G54" s="134"/>
      <c r="H54" s="134"/>
      <c r="I54" s="133"/>
      <c r="J54" s="72"/>
    </row>
    <row r="55" spans="1:11">
      <c r="A55" s="197" t="s">
        <v>105</v>
      </c>
      <c r="B55" s="198" t="s">
        <v>104</v>
      </c>
      <c r="C55" s="199" t="s">
        <v>103</v>
      </c>
      <c r="D55" s="200" t="s">
        <v>88</v>
      </c>
      <c r="E55" s="201" t="s">
        <v>88</v>
      </c>
      <c r="F55" s="202" t="s">
        <v>88</v>
      </c>
      <c r="G55" s="202" t="s">
        <v>88</v>
      </c>
      <c r="H55" s="202" t="s">
        <v>88</v>
      </c>
      <c r="I55" s="201" t="s">
        <v>88</v>
      </c>
      <c r="J55" s="72"/>
      <c r="K55" s="232" t="s">
        <v>181</v>
      </c>
    </row>
    <row r="56" spans="1:11" ht="18">
      <c r="A56" s="102" t="s">
        <v>102</v>
      </c>
      <c r="B56" s="100" t="s">
        <v>101</v>
      </c>
      <c r="C56" s="101" t="s">
        <v>100</v>
      </c>
      <c r="D56" s="161" t="s">
        <v>87</v>
      </c>
      <c r="E56" s="162" t="s">
        <v>87</v>
      </c>
      <c r="F56" s="163" t="s">
        <v>87</v>
      </c>
      <c r="G56" s="163" t="s">
        <v>87</v>
      </c>
      <c r="H56" s="163" t="s">
        <v>87</v>
      </c>
      <c r="I56" s="162" t="s">
        <v>87</v>
      </c>
      <c r="J56" s="72">
        <f>J55+1</f>
        <v>1</v>
      </c>
      <c r="K56" s="71" t="s">
        <v>180</v>
      </c>
    </row>
    <row r="57" spans="1:11" ht="18">
      <c r="A57" s="203" t="s">
        <v>99</v>
      </c>
      <c r="B57" s="220" t="s">
        <v>169</v>
      </c>
      <c r="C57" s="199" t="s">
        <v>96</v>
      </c>
      <c r="D57" s="200" t="s">
        <v>88</v>
      </c>
      <c r="E57" s="201" t="s">
        <v>88</v>
      </c>
      <c r="F57" s="202" t="s">
        <v>88</v>
      </c>
      <c r="G57" s="202" t="s">
        <v>88</v>
      </c>
      <c r="H57" s="202" t="s">
        <v>88</v>
      </c>
      <c r="I57" s="201" t="s">
        <v>88</v>
      </c>
      <c r="J57" s="72"/>
      <c r="K57" s="232" t="s">
        <v>181</v>
      </c>
    </row>
    <row r="58" spans="1:11">
      <c r="A58" s="74"/>
      <c r="B58" s="221"/>
      <c r="C58" s="73"/>
      <c r="D58" s="164"/>
      <c r="E58" s="133"/>
      <c r="F58" s="134"/>
      <c r="G58" s="134"/>
      <c r="H58" s="134"/>
      <c r="I58" s="133"/>
      <c r="J58" s="72"/>
    </row>
    <row r="59" spans="1:11">
      <c r="A59" s="93" t="s">
        <v>98</v>
      </c>
      <c r="B59" s="222" t="s">
        <v>97</v>
      </c>
      <c r="C59" s="94" t="s">
        <v>96</v>
      </c>
      <c r="D59" s="165" t="s">
        <v>88</v>
      </c>
      <c r="E59" s="166" t="s">
        <v>88</v>
      </c>
      <c r="F59" s="165" t="s">
        <v>88</v>
      </c>
      <c r="G59" s="165" t="s">
        <v>88</v>
      </c>
      <c r="H59" s="165" t="s">
        <v>88</v>
      </c>
      <c r="I59" s="166" t="s">
        <v>88</v>
      </c>
      <c r="J59" s="72"/>
      <c r="K59" s="232" t="s">
        <v>181</v>
      </c>
    </row>
  </sheetData>
  <mergeCells count="1">
    <mergeCell ref="L2:AE2"/>
  </mergeCells>
  <pageMargins left="0.7" right="0.7" top="0.75" bottom="0.75" header="0.3" footer="0.3"/>
  <pageSetup paperSize="9" scale="41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A5AB-0DF0-C747-82AA-1BDFDD0BEFFD}">
  <sheetPr>
    <tabColor theme="0" tint="-0.499984740745262"/>
    <pageSetUpPr fitToPage="1"/>
  </sheetPr>
  <dimension ref="A1:AD59"/>
  <sheetViews>
    <sheetView zoomScale="80" zoomScaleNormal="80" workbookViewId="0">
      <selection activeCell="A22" sqref="A22"/>
    </sheetView>
  </sheetViews>
  <sheetFormatPr baseColWidth="10" defaultColWidth="10.796875" defaultRowHeight="15.6"/>
  <cols>
    <col min="1" max="1" width="93.796875" style="71" customWidth="1"/>
    <col min="2" max="2" width="29.69921875" style="71" customWidth="1"/>
    <col min="3" max="3" width="23.19921875" style="71" customWidth="1"/>
    <col min="4" max="8" width="45.796875" style="128" customWidth="1"/>
    <col min="9" max="9" width="10.796875" style="71" customWidth="1"/>
    <col min="10" max="10" width="59.69921875" style="71" customWidth="1"/>
    <col min="11" max="16384" width="10.796875" style="71"/>
  </cols>
  <sheetData>
    <row r="1" spans="1:30">
      <c r="A1" s="274" t="s">
        <v>215</v>
      </c>
      <c r="D1" s="71"/>
      <c r="G1" s="1"/>
      <c r="H1" s="1"/>
      <c r="J1" s="83" t="s">
        <v>179</v>
      </c>
    </row>
    <row r="2" spans="1:30">
      <c r="A2" s="83"/>
      <c r="D2" s="71"/>
      <c r="G2" s="1"/>
      <c r="H2" s="1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</row>
    <row r="3" spans="1:30">
      <c r="A3" s="95" t="s">
        <v>156</v>
      </c>
      <c r="B3" s="96" t="s">
        <v>155</v>
      </c>
      <c r="C3" s="97" t="s">
        <v>154</v>
      </c>
      <c r="D3" s="130" t="s">
        <v>184</v>
      </c>
      <c r="E3" s="130" t="s">
        <v>184</v>
      </c>
      <c r="F3" s="130" t="s">
        <v>184</v>
      </c>
      <c r="G3" s="130" t="s">
        <v>184</v>
      </c>
      <c r="H3" s="130" t="s">
        <v>184</v>
      </c>
      <c r="I3" s="72"/>
    </row>
    <row r="4" spans="1:30">
      <c r="A4" s="76" t="s">
        <v>153</v>
      </c>
      <c r="B4" s="75" t="s">
        <v>152</v>
      </c>
      <c r="C4" s="73" t="s">
        <v>8</v>
      </c>
      <c r="D4" s="234" t="s">
        <v>185</v>
      </c>
      <c r="E4" s="234" t="s">
        <v>206</v>
      </c>
      <c r="F4" s="234" t="s">
        <v>206</v>
      </c>
      <c r="G4" s="234" t="s">
        <v>207</v>
      </c>
      <c r="H4" s="234" t="s">
        <v>207</v>
      </c>
      <c r="I4" s="72"/>
      <c r="J4" s="233" t="s">
        <v>182</v>
      </c>
    </row>
    <row r="5" spans="1:30">
      <c r="A5" s="76" t="s">
        <v>15</v>
      </c>
      <c r="B5" s="75" t="s">
        <v>7</v>
      </c>
      <c r="C5" s="73" t="s">
        <v>7</v>
      </c>
      <c r="D5" s="234" t="s">
        <v>187</v>
      </c>
      <c r="E5" s="234" t="s">
        <v>186</v>
      </c>
      <c r="F5" s="234" t="s">
        <v>187</v>
      </c>
      <c r="G5" s="234" t="s">
        <v>186</v>
      </c>
      <c r="H5" s="234" t="s">
        <v>187</v>
      </c>
      <c r="I5" s="72"/>
      <c r="J5" s="233" t="s">
        <v>182</v>
      </c>
    </row>
    <row r="6" spans="1:30">
      <c r="A6" s="76" t="s">
        <v>151</v>
      </c>
      <c r="B6" s="75" t="s">
        <v>7</v>
      </c>
      <c r="C6" s="73" t="s">
        <v>7</v>
      </c>
      <c r="D6" s="234" t="s">
        <v>88</v>
      </c>
      <c r="E6" s="234" t="s">
        <v>88</v>
      </c>
      <c r="F6" s="234" t="s">
        <v>88</v>
      </c>
      <c r="G6" s="234" t="s">
        <v>88</v>
      </c>
      <c r="H6" s="234" t="s">
        <v>88</v>
      </c>
      <c r="I6" s="72"/>
      <c r="J6" s="233" t="s">
        <v>182</v>
      </c>
    </row>
    <row r="7" spans="1:30">
      <c r="A7" s="77" t="s">
        <v>149</v>
      </c>
      <c r="B7" s="80" t="s">
        <v>7</v>
      </c>
      <c r="C7" s="79" t="s">
        <v>7</v>
      </c>
      <c r="D7" s="235" t="s">
        <v>88</v>
      </c>
      <c r="E7" s="235" t="s">
        <v>88</v>
      </c>
      <c r="F7" s="235" t="s">
        <v>88</v>
      </c>
      <c r="G7" s="235" t="s">
        <v>88</v>
      </c>
      <c r="H7" s="235" t="s">
        <v>88</v>
      </c>
      <c r="I7" s="72"/>
      <c r="J7" s="233" t="s">
        <v>182</v>
      </c>
    </row>
    <row r="8" spans="1:30">
      <c r="A8" s="76"/>
      <c r="B8" s="75"/>
      <c r="C8" s="73"/>
      <c r="D8" s="133"/>
      <c r="E8" s="133"/>
      <c r="F8" s="133"/>
      <c r="G8" s="133"/>
      <c r="H8" s="133"/>
      <c r="I8" s="72"/>
    </row>
    <row r="9" spans="1:30">
      <c r="A9" s="95" t="s">
        <v>16</v>
      </c>
      <c r="B9" s="98"/>
      <c r="C9" s="99"/>
      <c r="D9" s="136"/>
      <c r="E9" s="136"/>
      <c r="F9" s="136"/>
      <c r="G9" s="136"/>
      <c r="H9" s="136"/>
      <c r="I9" s="72"/>
    </row>
    <row r="10" spans="1:30">
      <c r="A10" s="275" t="s">
        <v>145</v>
      </c>
      <c r="B10" s="276" t="s">
        <v>17</v>
      </c>
      <c r="C10" s="277" t="s">
        <v>8</v>
      </c>
      <c r="D10" s="278" t="s">
        <v>88</v>
      </c>
      <c r="E10" s="278" t="s">
        <v>88</v>
      </c>
      <c r="F10" s="279" t="s">
        <v>88</v>
      </c>
      <c r="G10" s="278" t="s">
        <v>88</v>
      </c>
      <c r="H10" s="280" t="s">
        <v>88</v>
      </c>
      <c r="I10" s="72"/>
      <c r="J10" s="233" t="s">
        <v>182</v>
      </c>
    </row>
    <row r="11" spans="1:30">
      <c r="A11" s="76" t="s">
        <v>18</v>
      </c>
      <c r="B11" s="75" t="s">
        <v>19</v>
      </c>
      <c r="C11" s="73" t="s">
        <v>20</v>
      </c>
      <c r="D11" s="281" t="s">
        <v>188</v>
      </c>
      <c r="E11" s="281" t="s">
        <v>188</v>
      </c>
      <c r="F11" s="281" t="s">
        <v>188</v>
      </c>
      <c r="G11" s="281" t="s">
        <v>188</v>
      </c>
      <c r="H11" s="234" t="s">
        <v>188</v>
      </c>
      <c r="I11" s="72"/>
      <c r="J11" s="233" t="s">
        <v>182</v>
      </c>
    </row>
    <row r="12" spans="1:30">
      <c r="A12" s="76" t="s">
        <v>21</v>
      </c>
      <c r="B12" s="75" t="s">
        <v>22</v>
      </c>
      <c r="C12" s="73" t="s">
        <v>23</v>
      </c>
      <c r="D12" s="281" t="s">
        <v>88</v>
      </c>
      <c r="E12" s="281" t="s">
        <v>88</v>
      </c>
      <c r="F12" s="282" t="s">
        <v>88</v>
      </c>
      <c r="G12" s="281" t="s">
        <v>88</v>
      </c>
      <c r="H12" s="237" t="s">
        <v>88</v>
      </c>
      <c r="I12" s="72"/>
      <c r="J12" s="233" t="s">
        <v>182</v>
      </c>
    </row>
    <row r="13" spans="1:30">
      <c r="A13" s="74" t="s">
        <v>24</v>
      </c>
      <c r="B13" s="75" t="s">
        <v>25</v>
      </c>
      <c r="C13" s="73" t="s">
        <v>26</v>
      </c>
      <c r="D13" s="238" t="s">
        <v>88</v>
      </c>
      <c r="E13" s="238" t="s">
        <v>88</v>
      </c>
      <c r="F13" s="238" t="s">
        <v>88</v>
      </c>
      <c r="G13" s="238" t="s">
        <v>88</v>
      </c>
      <c r="H13" s="242" t="s">
        <v>88</v>
      </c>
      <c r="I13" s="72"/>
      <c r="J13" s="233" t="s">
        <v>182</v>
      </c>
      <c r="K13" s="81"/>
      <c r="L13" s="81"/>
    </row>
    <row r="14" spans="1:30">
      <c r="A14" s="197" t="s">
        <v>144</v>
      </c>
      <c r="B14" s="198" t="s">
        <v>143</v>
      </c>
      <c r="C14" s="199" t="s">
        <v>38</v>
      </c>
      <c r="D14" s="281" t="s">
        <v>88</v>
      </c>
      <c r="E14" s="281" t="s">
        <v>88</v>
      </c>
      <c r="F14" s="281" t="s">
        <v>88</v>
      </c>
      <c r="G14" s="281" t="s">
        <v>88</v>
      </c>
      <c r="H14" s="234" t="s">
        <v>88</v>
      </c>
      <c r="I14" s="72"/>
      <c r="J14" s="233" t="s">
        <v>182</v>
      </c>
      <c r="K14" s="82"/>
      <c r="L14" s="81"/>
    </row>
    <row r="15" spans="1:30">
      <c r="A15" s="76" t="s">
        <v>142</v>
      </c>
      <c r="B15" s="75" t="s">
        <v>141</v>
      </c>
      <c r="C15" s="73" t="s">
        <v>38</v>
      </c>
      <c r="D15" s="281" t="s">
        <v>88</v>
      </c>
      <c r="E15" s="281" t="s">
        <v>88</v>
      </c>
      <c r="F15" s="282" t="s">
        <v>88</v>
      </c>
      <c r="G15" s="281" t="s">
        <v>88</v>
      </c>
      <c r="H15" s="237" t="s">
        <v>88</v>
      </c>
      <c r="I15" s="72"/>
      <c r="J15" s="233" t="s">
        <v>182</v>
      </c>
      <c r="K15" s="82"/>
      <c r="L15" s="81"/>
    </row>
    <row r="16" spans="1:30">
      <c r="A16" s="203" t="s">
        <v>140</v>
      </c>
      <c r="B16" s="198" t="s">
        <v>40</v>
      </c>
      <c r="C16" s="199" t="s">
        <v>38</v>
      </c>
      <c r="D16" s="281" t="s">
        <v>88</v>
      </c>
      <c r="E16" s="281" t="s">
        <v>88</v>
      </c>
      <c r="F16" s="281" t="s">
        <v>88</v>
      </c>
      <c r="G16" s="281" t="s">
        <v>88</v>
      </c>
      <c r="H16" s="234" t="s">
        <v>88</v>
      </c>
      <c r="I16" s="72"/>
      <c r="J16" s="233" t="s">
        <v>182</v>
      </c>
      <c r="K16" s="82"/>
      <c r="L16" s="81"/>
    </row>
    <row r="17" spans="1:10">
      <c r="A17" s="74" t="s">
        <v>44</v>
      </c>
      <c r="B17" s="75" t="s">
        <v>45</v>
      </c>
      <c r="C17" s="73" t="s">
        <v>46</v>
      </c>
      <c r="D17" s="281" t="s">
        <v>88</v>
      </c>
      <c r="E17" s="281" t="s">
        <v>88</v>
      </c>
      <c r="F17" s="282" t="s">
        <v>88</v>
      </c>
      <c r="G17" s="281" t="s">
        <v>88</v>
      </c>
      <c r="H17" s="237" t="s">
        <v>88</v>
      </c>
      <c r="I17" s="72"/>
      <c r="J17" s="233" t="s">
        <v>182</v>
      </c>
    </row>
    <row r="18" spans="1:10">
      <c r="A18" s="203" t="s">
        <v>47</v>
      </c>
      <c r="B18" s="244" t="s">
        <v>48</v>
      </c>
      <c r="C18" s="199" t="s">
        <v>7</v>
      </c>
      <c r="D18" s="281" t="s">
        <v>208</v>
      </c>
      <c r="E18" s="281" t="s">
        <v>209</v>
      </c>
      <c r="F18" s="281" t="s">
        <v>209</v>
      </c>
      <c r="G18" s="281" t="s">
        <v>209</v>
      </c>
      <c r="H18" s="281" t="s">
        <v>209</v>
      </c>
      <c r="I18" s="72"/>
      <c r="J18" s="233" t="s">
        <v>182</v>
      </c>
    </row>
    <row r="19" spans="1:10">
      <c r="A19" s="203" t="s">
        <v>49</v>
      </c>
      <c r="B19" s="244" t="s">
        <v>50</v>
      </c>
      <c r="C19" s="199" t="s">
        <v>7</v>
      </c>
      <c r="D19" s="281" t="s">
        <v>208</v>
      </c>
      <c r="E19" s="281" t="s">
        <v>209</v>
      </c>
      <c r="F19" s="281" t="s">
        <v>209</v>
      </c>
      <c r="G19" s="281" t="s">
        <v>209</v>
      </c>
      <c r="H19" s="281" t="s">
        <v>209</v>
      </c>
      <c r="I19" s="72"/>
      <c r="J19" s="233" t="s">
        <v>182</v>
      </c>
    </row>
    <row r="20" spans="1:10">
      <c r="A20" s="283" t="s">
        <v>171</v>
      </c>
      <c r="B20" s="80" t="s">
        <v>39</v>
      </c>
      <c r="C20" s="79" t="s">
        <v>34</v>
      </c>
      <c r="D20" s="284" t="s">
        <v>208</v>
      </c>
      <c r="E20" s="284" t="s">
        <v>209</v>
      </c>
      <c r="F20" s="284" t="s">
        <v>209</v>
      </c>
      <c r="G20" s="284" t="s">
        <v>209</v>
      </c>
      <c r="H20" s="285" t="s">
        <v>209</v>
      </c>
      <c r="I20" s="72"/>
      <c r="J20" s="233" t="s">
        <v>182</v>
      </c>
    </row>
    <row r="21" spans="1:10">
      <c r="A21" s="76"/>
      <c r="B21" s="75"/>
      <c r="C21" s="73"/>
      <c r="D21" s="133"/>
      <c r="E21" s="133"/>
      <c r="F21" s="133"/>
      <c r="G21" s="133"/>
      <c r="H21" s="133"/>
      <c r="I21" s="72"/>
    </row>
    <row r="22" spans="1:10">
      <c r="A22" s="95" t="s">
        <v>53</v>
      </c>
      <c r="B22" s="98"/>
      <c r="C22" s="99"/>
      <c r="D22" s="136"/>
      <c r="E22" s="136"/>
      <c r="F22" s="136"/>
      <c r="G22" s="136"/>
      <c r="H22" s="136"/>
      <c r="I22" s="72"/>
    </row>
    <row r="23" spans="1:10">
      <c r="A23" s="76" t="s">
        <v>54</v>
      </c>
      <c r="B23" s="75" t="s">
        <v>55</v>
      </c>
      <c r="C23" s="73" t="s">
        <v>56</v>
      </c>
      <c r="D23" s="238" t="s">
        <v>210</v>
      </c>
      <c r="E23" s="238" t="s">
        <v>211</v>
      </c>
      <c r="F23" s="238" t="s">
        <v>211</v>
      </c>
      <c r="G23" s="238" t="s">
        <v>212</v>
      </c>
      <c r="H23" s="238" t="s">
        <v>212</v>
      </c>
      <c r="I23" s="72"/>
      <c r="J23" s="233" t="s">
        <v>182</v>
      </c>
    </row>
    <row r="24" spans="1:10">
      <c r="A24" s="76" t="s">
        <v>119</v>
      </c>
      <c r="B24" s="75" t="s">
        <v>57</v>
      </c>
      <c r="C24" s="73" t="s">
        <v>118</v>
      </c>
      <c r="D24" s="242" t="s">
        <v>88</v>
      </c>
      <c r="E24" s="242" t="s">
        <v>88</v>
      </c>
      <c r="F24" s="242" t="s">
        <v>88</v>
      </c>
      <c r="G24" s="242" t="s">
        <v>88</v>
      </c>
      <c r="H24" s="242" t="s">
        <v>88</v>
      </c>
      <c r="I24" s="72"/>
      <c r="J24" s="233" t="s">
        <v>182</v>
      </c>
    </row>
    <row r="25" spans="1:10">
      <c r="A25" s="76" t="s">
        <v>92</v>
      </c>
      <c r="B25" s="75" t="s">
        <v>93</v>
      </c>
      <c r="C25" s="73" t="s">
        <v>94</v>
      </c>
      <c r="D25" s="139" t="s">
        <v>213</v>
      </c>
      <c r="E25" s="139" t="s">
        <v>189</v>
      </c>
      <c r="F25" s="139" t="s">
        <v>189</v>
      </c>
      <c r="G25" s="139" t="s">
        <v>189</v>
      </c>
      <c r="H25" s="139" t="s">
        <v>189</v>
      </c>
      <c r="I25" s="72"/>
      <c r="J25" s="71" t="s">
        <v>180</v>
      </c>
    </row>
    <row r="26" spans="1:10">
      <c r="A26" s="76" t="s">
        <v>58</v>
      </c>
      <c r="B26" s="75" t="s">
        <v>59</v>
      </c>
      <c r="C26" s="73" t="s">
        <v>60</v>
      </c>
      <c r="D26" s="238" t="s">
        <v>210</v>
      </c>
      <c r="E26" s="238" t="s">
        <v>211</v>
      </c>
      <c r="F26" s="238" t="s">
        <v>211</v>
      </c>
      <c r="G26" s="238" t="s">
        <v>212</v>
      </c>
      <c r="H26" s="238" t="s">
        <v>212</v>
      </c>
      <c r="I26" s="72"/>
      <c r="J26" s="233" t="s">
        <v>182</v>
      </c>
    </row>
    <row r="27" spans="1:10">
      <c r="A27" s="76" t="s">
        <v>172</v>
      </c>
      <c r="B27" s="75" t="s">
        <v>61</v>
      </c>
      <c r="C27" s="73" t="s">
        <v>62</v>
      </c>
      <c r="D27" s="139" t="s">
        <v>213</v>
      </c>
      <c r="E27" s="139" t="s">
        <v>189</v>
      </c>
      <c r="F27" s="139" t="s">
        <v>189</v>
      </c>
      <c r="G27" s="139" t="s">
        <v>189</v>
      </c>
      <c r="H27" s="139" t="s">
        <v>189</v>
      </c>
      <c r="I27" s="72"/>
      <c r="J27" s="71" t="s">
        <v>180</v>
      </c>
    </row>
    <row r="28" spans="1:10">
      <c r="A28" s="77" t="s">
        <v>173</v>
      </c>
      <c r="B28" s="80" t="s">
        <v>63</v>
      </c>
      <c r="C28" s="79" t="s">
        <v>56</v>
      </c>
      <c r="D28" s="284" t="s">
        <v>214</v>
      </c>
      <c r="E28" s="284" t="s">
        <v>191</v>
      </c>
      <c r="F28" s="284" t="s">
        <v>191</v>
      </c>
      <c r="G28" s="284" t="s">
        <v>191</v>
      </c>
      <c r="H28" s="284" t="s">
        <v>191</v>
      </c>
      <c r="I28" s="72"/>
      <c r="J28" s="233" t="s">
        <v>182</v>
      </c>
    </row>
    <row r="29" spans="1:10">
      <c r="A29" s="76"/>
      <c r="B29" s="75"/>
      <c r="C29" s="73"/>
      <c r="D29" s="133"/>
      <c r="E29" s="133"/>
      <c r="F29" s="139"/>
      <c r="G29" s="133"/>
      <c r="H29" s="139"/>
      <c r="I29" s="72"/>
      <c r="J29"/>
    </row>
    <row r="30" spans="1:10">
      <c r="A30" s="95" t="s">
        <v>84</v>
      </c>
      <c r="B30" s="98"/>
      <c r="C30" s="99"/>
      <c r="D30" s="136"/>
      <c r="E30" s="136"/>
      <c r="F30" s="136"/>
      <c r="G30" s="136"/>
      <c r="H30" s="136"/>
      <c r="I30" s="72"/>
      <c r="J30" s="232"/>
    </row>
    <row r="31" spans="1:10">
      <c r="A31" s="77" t="s">
        <v>58</v>
      </c>
      <c r="B31" s="80" t="s">
        <v>85</v>
      </c>
      <c r="C31" s="79" t="s">
        <v>86</v>
      </c>
      <c r="D31" s="241" t="s">
        <v>213</v>
      </c>
      <c r="E31" s="241" t="s">
        <v>189</v>
      </c>
      <c r="F31" s="241" t="s">
        <v>189</v>
      </c>
      <c r="G31" s="241" t="s">
        <v>189</v>
      </c>
      <c r="H31" s="241" t="s">
        <v>189</v>
      </c>
      <c r="I31" s="72"/>
      <c r="J31" s="71" t="s">
        <v>180</v>
      </c>
    </row>
    <row r="32" spans="1:10">
      <c r="A32" s="76"/>
      <c r="B32" s="75"/>
      <c r="C32" s="73"/>
      <c r="D32" s="133"/>
      <c r="E32" s="133"/>
      <c r="F32" s="148"/>
      <c r="G32" s="133"/>
      <c r="H32" s="148"/>
      <c r="I32" s="72"/>
    </row>
    <row r="33" spans="1:10">
      <c r="A33" s="95" t="s">
        <v>64</v>
      </c>
      <c r="B33" s="98"/>
      <c r="C33" s="99"/>
      <c r="D33" s="136"/>
      <c r="E33" s="136"/>
      <c r="F33" s="136"/>
      <c r="G33" s="136"/>
      <c r="H33" s="136"/>
      <c r="I33" s="72"/>
    </row>
    <row r="34" spans="1:10">
      <c r="A34" s="76" t="s">
        <v>65</v>
      </c>
      <c r="B34" s="75" t="s">
        <v>66</v>
      </c>
      <c r="C34" s="73" t="s">
        <v>23</v>
      </c>
      <c r="D34" s="139" t="s">
        <v>213</v>
      </c>
      <c r="E34" s="139" t="s">
        <v>189</v>
      </c>
      <c r="F34" s="139" t="s">
        <v>189</v>
      </c>
      <c r="G34" s="139" t="s">
        <v>189</v>
      </c>
      <c r="H34" s="139" t="s">
        <v>189</v>
      </c>
      <c r="I34" s="72"/>
      <c r="J34" s="71" t="s">
        <v>180</v>
      </c>
    </row>
    <row r="35" spans="1:10">
      <c r="A35" s="76" t="s">
        <v>67</v>
      </c>
      <c r="B35" s="78" t="s">
        <v>68</v>
      </c>
      <c r="C35" s="73" t="s">
        <v>34</v>
      </c>
      <c r="D35" s="139" t="s">
        <v>213</v>
      </c>
      <c r="E35" s="139" t="s">
        <v>189</v>
      </c>
      <c r="F35" s="139" t="s">
        <v>189</v>
      </c>
      <c r="G35" s="139" t="s">
        <v>189</v>
      </c>
      <c r="H35" s="139" t="s">
        <v>189</v>
      </c>
      <c r="I35" s="72"/>
      <c r="J35" s="71" t="s">
        <v>180</v>
      </c>
    </row>
    <row r="36" spans="1:10">
      <c r="A36" s="76" t="s">
        <v>69</v>
      </c>
      <c r="B36" s="75" t="s">
        <v>70</v>
      </c>
      <c r="C36" s="73" t="s">
        <v>34</v>
      </c>
      <c r="D36" s="139" t="s">
        <v>213</v>
      </c>
      <c r="E36" s="139" t="s">
        <v>189</v>
      </c>
      <c r="F36" s="139" t="s">
        <v>189</v>
      </c>
      <c r="G36" s="139" t="s">
        <v>189</v>
      </c>
      <c r="H36" s="139" t="s">
        <v>189</v>
      </c>
      <c r="I36" s="72"/>
      <c r="J36" s="71" t="s">
        <v>180</v>
      </c>
    </row>
    <row r="37" spans="1:10">
      <c r="A37" s="76" t="s">
        <v>71</v>
      </c>
      <c r="B37" s="75" t="s">
        <v>72</v>
      </c>
      <c r="C37" s="73" t="s">
        <v>34</v>
      </c>
      <c r="D37" s="139" t="s">
        <v>213</v>
      </c>
      <c r="E37" s="139" t="s">
        <v>189</v>
      </c>
      <c r="F37" s="139" t="s">
        <v>189</v>
      </c>
      <c r="G37" s="139" t="s">
        <v>189</v>
      </c>
      <c r="H37" s="139" t="s">
        <v>189</v>
      </c>
      <c r="I37" s="72"/>
      <c r="J37" s="71" t="s">
        <v>180</v>
      </c>
    </row>
    <row r="38" spans="1:10">
      <c r="A38" s="204" t="s">
        <v>117</v>
      </c>
      <c r="B38" s="205" t="s">
        <v>116</v>
      </c>
      <c r="C38" s="206" t="s">
        <v>34</v>
      </c>
      <c r="D38" s="208" t="s">
        <v>213</v>
      </c>
      <c r="E38" s="208" t="s">
        <v>189</v>
      </c>
      <c r="F38" s="208" t="s">
        <v>189</v>
      </c>
      <c r="G38" s="208" t="s">
        <v>189</v>
      </c>
      <c r="H38" s="208" t="s">
        <v>189</v>
      </c>
      <c r="I38" s="72"/>
      <c r="J38" s="232" t="s">
        <v>181</v>
      </c>
    </row>
    <row r="39" spans="1:10">
      <c r="A39" s="76"/>
      <c r="B39" s="75"/>
      <c r="C39" s="73"/>
      <c r="D39" s="133"/>
      <c r="E39" s="133"/>
      <c r="F39" s="133"/>
      <c r="G39" s="133"/>
      <c r="H39" s="133"/>
      <c r="I39" s="72"/>
    </row>
    <row r="40" spans="1:10">
      <c r="A40" s="90" t="s">
        <v>115</v>
      </c>
      <c r="B40" s="91" t="s">
        <v>114</v>
      </c>
      <c r="C40" s="92" t="s">
        <v>103</v>
      </c>
      <c r="D40" s="166" t="s">
        <v>88</v>
      </c>
      <c r="E40" s="166" t="s">
        <v>88</v>
      </c>
      <c r="F40" s="151" t="s">
        <v>88</v>
      </c>
      <c r="G40" s="166" t="s">
        <v>88</v>
      </c>
      <c r="H40" s="151" t="s">
        <v>88</v>
      </c>
      <c r="I40" s="72"/>
      <c r="J40" s="232" t="s">
        <v>181</v>
      </c>
    </row>
    <row r="41" spans="1:10">
      <c r="A41" s="76"/>
      <c r="B41" s="75"/>
      <c r="C41" s="73"/>
      <c r="D41" s="133"/>
      <c r="E41" s="133"/>
      <c r="F41" s="133"/>
      <c r="G41" s="133"/>
      <c r="H41" s="133"/>
      <c r="I41" s="72"/>
      <c r="J41" s="71" t="s">
        <v>183</v>
      </c>
    </row>
    <row r="42" spans="1:10">
      <c r="A42" s="95" t="s">
        <v>113</v>
      </c>
      <c r="B42" s="98"/>
      <c r="C42" s="99"/>
      <c r="D42" s="136"/>
      <c r="E42" s="136"/>
      <c r="F42" s="136"/>
      <c r="G42" s="136"/>
      <c r="H42" s="136"/>
      <c r="I42" s="72"/>
      <c r="J42" s="71" t="s">
        <v>183</v>
      </c>
    </row>
    <row r="43" spans="1:10">
      <c r="A43" s="76" t="s">
        <v>73</v>
      </c>
      <c r="B43" s="75" t="s">
        <v>74</v>
      </c>
      <c r="C43" s="73" t="s">
        <v>7</v>
      </c>
      <c r="D43" s="139" t="s">
        <v>213</v>
      </c>
      <c r="E43" s="139" t="s">
        <v>189</v>
      </c>
      <c r="F43" s="139" t="s">
        <v>189</v>
      </c>
      <c r="G43" s="139" t="s">
        <v>189</v>
      </c>
      <c r="H43" s="139" t="s">
        <v>189</v>
      </c>
      <c r="I43" s="72"/>
      <c r="J43" s="71" t="s">
        <v>183</v>
      </c>
    </row>
    <row r="44" spans="1:10">
      <c r="A44" s="76" t="s">
        <v>170</v>
      </c>
      <c r="B44" s="75" t="s">
        <v>75</v>
      </c>
      <c r="C44" s="73" t="s">
        <v>76</v>
      </c>
      <c r="D44" s="139" t="s">
        <v>213</v>
      </c>
      <c r="E44" s="139" t="s">
        <v>189</v>
      </c>
      <c r="F44" s="139" t="s">
        <v>189</v>
      </c>
      <c r="G44" s="139" t="s">
        <v>189</v>
      </c>
      <c r="H44" s="139" t="s">
        <v>189</v>
      </c>
      <c r="I44" s="72"/>
      <c r="J44" s="71" t="s">
        <v>183</v>
      </c>
    </row>
    <row r="45" spans="1:10">
      <c r="A45" s="76" t="s">
        <v>112</v>
      </c>
      <c r="B45" s="78" t="s">
        <v>77</v>
      </c>
      <c r="C45" s="73" t="s">
        <v>34</v>
      </c>
      <c r="D45" s="139" t="s">
        <v>213</v>
      </c>
      <c r="E45" s="139" t="s">
        <v>189</v>
      </c>
      <c r="F45" s="139" t="s">
        <v>189</v>
      </c>
      <c r="G45" s="139" t="s">
        <v>189</v>
      </c>
      <c r="H45" s="139" t="s">
        <v>189</v>
      </c>
      <c r="I45" s="72"/>
      <c r="J45" s="71" t="s">
        <v>183</v>
      </c>
    </row>
    <row r="46" spans="1:10">
      <c r="A46" s="76" t="s">
        <v>111</v>
      </c>
      <c r="B46" s="75" t="s">
        <v>110</v>
      </c>
      <c r="C46" s="73" t="s">
        <v>76</v>
      </c>
      <c r="D46" s="139" t="s">
        <v>213</v>
      </c>
      <c r="E46" s="139" t="s">
        <v>189</v>
      </c>
      <c r="F46" s="139" t="s">
        <v>189</v>
      </c>
      <c r="G46" s="139" t="s">
        <v>189</v>
      </c>
      <c r="H46" s="139" t="s">
        <v>189</v>
      </c>
      <c r="I46" s="72"/>
      <c r="J46" s="71" t="s">
        <v>183</v>
      </c>
    </row>
    <row r="47" spans="1:10">
      <c r="A47" s="74" t="s">
        <v>78</v>
      </c>
      <c r="B47" s="75" t="s">
        <v>79</v>
      </c>
      <c r="C47" s="73" t="s">
        <v>76</v>
      </c>
      <c r="D47" s="234" t="s">
        <v>88</v>
      </c>
      <c r="E47" s="234" t="s">
        <v>88</v>
      </c>
      <c r="F47" s="237" t="s">
        <v>88</v>
      </c>
      <c r="G47" s="234" t="s">
        <v>88</v>
      </c>
      <c r="H47" s="237" t="s">
        <v>88</v>
      </c>
      <c r="I47" s="72"/>
      <c r="J47" s="233" t="s">
        <v>182</v>
      </c>
    </row>
    <row r="48" spans="1:10">
      <c r="A48" s="76" t="s">
        <v>174</v>
      </c>
      <c r="B48" s="75" t="s">
        <v>80</v>
      </c>
      <c r="C48" s="73" t="s">
        <v>81</v>
      </c>
      <c r="D48" s="238" t="s">
        <v>210</v>
      </c>
      <c r="E48" s="238" t="s">
        <v>211</v>
      </c>
      <c r="F48" s="238" t="s">
        <v>190</v>
      </c>
      <c r="G48" s="238" t="s">
        <v>211</v>
      </c>
      <c r="H48" s="238" t="s">
        <v>190</v>
      </c>
      <c r="I48" s="72"/>
      <c r="J48" s="233" t="s">
        <v>182</v>
      </c>
    </row>
    <row r="49" spans="1:10" ht="18">
      <c r="A49" s="286" t="s">
        <v>176</v>
      </c>
      <c r="B49" s="287" t="s">
        <v>177</v>
      </c>
      <c r="C49" s="199" t="s">
        <v>178</v>
      </c>
      <c r="D49" s="239" t="s">
        <v>213</v>
      </c>
      <c r="E49" s="239" t="s">
        <v>189</v>
      </c>
      <c r="F49" s="239" t="s">
        <v>189</v>
      </c>
      <c r="G49" s="239" t="s">
        <v>189</v>
      </c>
      <c r="H49" s="239" t="s">
        <v>189</v>
      </c>
      <c r="I49" s="72"/>
      <c r="J49" s="232" t="s">
        <v>181</v>
      </c>
    </row>
    <row r="50" spans="1:10">
      <c r="A50" s="223" t="s">
        <v>175</v>
      </c>
      <c r="B50" s="218" t="s">
        <v>167</v>
      </c>
      <c r="C50" s="73" t="s">
        <v>82</v>
      </c>
      <c r="D50" s="139" t="s">
        <v>213</v>
      </c>
      <c r="E50" s="139" t="s">
        <v>189</v>
      </c>
      <c r="F50" s="139" t="s">
        <v>189</v>
      </c>
      <c r="G50" s="139" t="s">
        <v>189</v>
      </c>
      <c r="H50" s="139" t="s">
        <v>189</v>
      </c>
      <c r="I50" s="72"/>
      <c r="J50" s="71" t="s">
        <v>180</v>
      </c>
    </row>
    <row r="51" spans="1:10">
      <c r="A51" s="223" t="s">
        <v>109</v>
      </c>
      <c r="B51" s="75" t="s">
        <v>83</v>
      </c>
      <c r="C51" s="73" t="s">
        <v>91</v>
      </c>
      <c r="D51" s="139" t="s">
        <v>213</v>
      </c>
      <c r="E51" s="139" t="s">
        <v>189</v>
      </c>
      <c r="F51" s="139" t="s">
        <v>189</v>
      </c>
      <c r="G51" s="139" t="s">
        <v>189</v>
      </c>
      <c r="H51" s="139" t="s">
        <v>189</v>
      </c>
      <c r="I51" s="72"/>
      <c r="J51" s="71" t="s">
        <v>180</v>
      </c>
    </row>
    <row r="52" spans="1:10">
      <c r="A52" s="224" t="s">
        <v>108</v>
      </c>
      <c r="B52" s="219" t="s">
        <v>168</v>
      </c>
      <c r="C52" s="79" t="s">
        <v>82</v>
      </c>
      <c r="D52" s="240" t="s">
        <v>213</v>
      </c>
      <c r="E52" s="240" t="s">
        <v>189</v>
      </c>
      <c r="F52" s="240" t="s">
        <v>189</v>
      </c>
      <c r="G52" s="240" t="s">
        <v>189</v>
      </c>
      <c r="H52" s="240" t="s">
        <v>189</v>
      </c>
      <c r="I52" s="72"/>
      <c r="J52" s="71" t="s">
        <v>180</v>
      </c>
    </row>
    <row r="53" spans="1:10" ht="18">
      <c r="A53" s="95" t="s">
        <v>107</v>
      </c>
      <c r="B53" s="96" t="s">
        <v>106</v>
      </c>
      <c r="C53" s="97" t="s">
        <v>103</v>
      </c>
      <c r="D53" s="243" t="s">
        <v>213</v>
      </c>
      <c r="E53" s="243" t="s">
        <v>189</v>
      </c>
      <c r="F53" s="243" t="s">
        <v>189</v>
      </c>
      <c r="G53" s="243" t="s">
        <v>189</v>
      </c>
      <c r="H53" s="243" t="s">
        <v>189</v>
      </c>
      <c r="I53" s="72"/>
      <c r="J53" s="232" t="s">
        <v>181</v>
      </c>
    </row>
    <row r="54" spans="1:10">
      <c r="A54" s="76"/>
      <c r="B54" s="75"/>
      <c r="C54" s="73"/>
      <c r="D54" s="133"/>
      <c r="E54" s="133"/>
      <c r="F54" s="133"/>
      <c r="G54" s="133"/>
      <c r="H54" s="133"/>
      <c r="I54" s="72"/>
    </row>
    <row r="55" spans="1:10">
      <c r="A55" s="197" t="s">
        <v>105</v>
      </c>
      <c r="B55" s="198" t="s">
        <v>104</v>
      </c>
      <c r="C55" s="199" t="s">
        <v>103</v>
      </c>
      <c r="D55" s="236" t="s">
        <v>88</v>
      </c>
      <c r="E55" s="236" t="s">
        <v>88</v>
      </c>
      <c r="F55" s="236" t="s">
        <v>88</v>
      </c>
      <c r="G55" s="236" t="s">
        <v>88</v>
      </c>
      <c r="H55" s="236" t="s">
        <v>88</v>
      </c>
      <c r="I55" s="72"/>
      <c r="J55" s="232" t="s">
        <v>181</v>
      </c>
    </row>
    <row r="56" spans="1:10" ht="18">
      <c r="A56" s="102" t="s">
        <v>102</v>
      </c>
      <c r="B56" s="100" t="s">
        <v>101</v>
      </c>
      <c r="C56" s="101" t="s">
        <v>100</v>
      </c>
      <c r="D56" s="139" t="s">
        <v>213</v>
      </c>
      <c r="E56" s="139" t="s">
        <v>189</v>
      </c>
      <c r="F56" s="139" t="s">
        <v>189</v>
      </c>
      <c r="G56" s="139" t="s">
        <v>189</v>
      </c>
      <c r="H56" s="139" t="s">
        <v>189</v>
      </c>
      <c r="I56" s="72"/>
      <c r="J56" s="71" t="s">
        <v>180</v>
      </c>
    </row>
    <row r="57" spans="1:10" ht="18">
      <c r="A57" s="203" t="s">
        <v>99</v>
      </c>
      <c r="B57" s="220" t="s">
        <v>169</v>
      </c>
      <c r="C57" s="199" t="s">
        <v>96</v>
      </c>
      <c r="D57" s="236" t="s">
        <v>88</v>
      </c>
      <c r="E57" s="236" t="s">
        <v>88</v>
      </c>
      <c r="F57" s="236" t="s">
        <v>88</v>
      </c>
      <c r="G57" s="236" t="s">
        <v>88</v>
      </c>
      <c r="H57" s="236" t="s">
        <v>88</v>
      </c>
      <c r="I57" s="72"/>
      <c r="J57" s="232" t="s">
        <v>181</v>
      </c>
    </row>
    <row r="58" spans="1:10">
      <c r="A58" s="74"/>
      <c r="B58" s="221"/>
      <c r="C58" s="73"/>
      <c r="D58" s="133"/>
      <c r="E58" s="133"/>
      <c r="F58" s="133"/>
      <c r="G58" s="133"/>
      <c r="H58" s="133"/>
      <c r="I58" s="72"/>
    </row>
    <row r="59" spans="1:10">
      <c r="A59" s="93" t="s">
        <v>98</v>
      </c>
      <c r="B59" s="222" t="s">
        <v>97</v>
      </c>
      <c r="C59" s="94" t="s">
        <v>96</v>
      </c>
      <c r="D59" s="166" t="s">
        <v>88</v>
      </c>
      <c r="E59" s="166" t="s">
        <v>88</v>
      </c>
      <c r="F59" s="166" t="s">
        <v>88</v>
      </c>
      <c r="G59" s="166" t="s">
        <v>88</v>
      </c>
      <c r="H59" s="166" t="s">
        <v>88</v>
      </c>
      <c r="I59" s="72"/>
      <c r="J59" s="232" t="s">
        <v>181</v>
      </c>
    </row>
  </sheetData>
  <mergeCells count="1">
    <mergeCell ref="K2:AD2"/>
  </mergeCells>
  <pageMargins left="0.7" right="0.7" top="0.75" bottom="0.75" header="0.3" footer="0.3"/>
  <pageSetup paperSize="9" scale="5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f4ba004b-9e9a-49ed-84ff-f3311c109b55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2020712-424a-4400-ad0c-f33a0c7e775a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95417-3DA7-4C5F-90D6-461AC378E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(CPMA&gt;10%)</vt:lpstr>
      <vt:lpstr>SUR DOSSIER (HORS CATEGORIE)</vt:lpstr>
      <vt:lpstr>'SUR DOSSIER (CPMA&gt;10%)'!Zone_d_impression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JEANMART Emile</cp:lastModifiedBy>
  <cp:lastPrinted>2022-01-13T20:26:42Z</cp:lastPrinted>
  <dcterms:created xsi:type="dcterms:W3CDTF">2021-12-29T12:27:39Z</dcterms:created>
  <dcterms:modified xsi:type="dcterms:W3CDTF">2024-06-24T09:16:56Z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2024-06-24T09:16:19Z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78686886-fd60-4961-bf38-01109920a3ec</vt:lpwstr>
  </property>
  <property fmtid="{D5CDD505-2E9C-101B-9397-08002B2CF9AE}" pid="10" name="MSIP_Label_97a477d1-147d-4e34-b5e3-7b26d2f44870_ContentBits">
    <vt:lpwstr>0</vt:lpwstr>
  </property>
</Properties>
</file>