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2-APPUI MARCHE REGIONAL ENERGIE/6. Consultation CPMA/5. Documents de consultation SPW/Nouveau régime/"/>
    </mc:Choice>
  </mc:AlternateContent>
  <xr:revisionPtr revIDLastSave="859" documentId="8_{4FB5972E-38ED-4A4C-9A33-AD82B9485522}" xr6:coauthVersionLast="47" xr6:coauthVersionMax="47" xr10:uidLastSave="{AEA3F7DE-1FC2-244B-A922-8DE2C318D660}"/>
  <bookViews>
    <workbookView xWindow="0" yWindow="760" windowWidth="34560" windowHeight="21580" xr2:uid="{84B4E203-FCC3-364E-8738-079039B1566F}"/>
  </bookViews>
  <sheets>
    <sheet name="INTRODUCTION" sheetId="14" r:id="rId1"/>
    <sheet name="VALEURS DE REFERENCE" sheetId="11" r:id="rId2"/>
    <sheet name="SUR DOSSIER (CPMA &gt;10%)" sheetId="12" r:id="rId3"/>
    <sheet name="SUR DOSSIER (HORS CATEGORIE)" sheetId="15" r:id="rId4"/>
  </sheets>
  <externalReferences>
    <externalReference r:id="rId5"/>
    <externalReference r:id="rId6"/>
  </externalReferences>
  <definedNames>
    <definedName name="CH4_biogaz" localSheetId="2">[1]Hypothèses_CatB!$B$2</definedName>
    <definedName name="CH4_biogaz" localSheetId="3">[1]Hypothèses_CatB!$B$2</definedName>
    <definedName name="CH4_biogaz" localSheetId="1">[1]Hypothèses_CatB!$B$2</definedName>
    <definedName name="CH4_biogaz">[2]Hypothèses_CatB!$B$2</definedName>
    <definedName name="CH4_biogaz_MLI" localSheetId="2">[1]Hypothèses_CatB!$B$3</definedName>
    <definedName name="CH4_biogaz_MLI" localSheetId="3">[1]Hypothèses_CatB!$B$3</definedName>
    <definedName name="CH4_biogaz_MLI" localSheetId="1">[1]Hypothèses_CatB!$B$3</definedName>
    <definedName name="CH4_biogaz_MLI">[2]Hypothèses_CatB!$B$3</definedName>
    <definedName name="Etalon_NOPEX" localSheetId="2">[1]Hypothèses_CatB!$B$5</definedName>
    <definedName name="Etalon_NOPEX" localSheetId="3">[1]Hypothèses_CatB!$B$5</definedName>
    <definedName name="Etalon_NOPEX" localSheetId="1">[1]Hypothèses_CatB!$B$5</definedName>
    <definedName name="Etalon_NOPEX">[2]Hypothèses_CatB!$B$5</definedName>
    <definedName name="OPEX1" localSheetId="2">[1]Hypothèses_CatB!$B$10</definedName>
    <definedName name="OPEX1" localSheetId="3">[1]Hypothèses_CatB!$B$10</definedName>
    <definedName name="OPEX1" localSheetId="1">[1]Hypothèses_CatB!$B$10</definedName>
    <definedName name="OPEX1">[2]Hypothèses_CatB!$B$10</definedName>
    <definedName name="OPEX2" localSheetId="2">[1]Hypothèses_CatB!$B$9</definedName>
    <definedName name="OPEX2" localSheetId="3">[1]Hypothèses_CatB!$B$9</definedName>
    <definedName name="OPEX2" localSheetId="1">[1]Hypothèses_CatB!$B$9</definedName>
    <definedName name="OPEX2">[2]Hypothèses_CatB!$B$9</definedName>
    <definedName name="PCI_CH4" localSheetId="2">[1]Hypothèses_CatB!$B$4</definedName>
    <definedName name="PCI_CH4" localSheetId="3">[1]Hypothèses_CatB!$B$4</definedName>
    <definedName name="PCI_CH4" localSheetId="1">[1]Hypothèses_CatB!$B$4</definedName>
    <definedName name="PCI_CH4">[2]Hypothèses_CatB!$B$4</definedName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 &gt;10%)'!$A$1:$R$58</definedName>
    <definedName name="_xlnm.Print_Area" localSheetId="3">'SUR DOSSIER (HORS CATEGORIE)'!$A$1:$K$58</definedName>
    <definedName name="_xlnm.Print_Area" localSheetId="1">'VALEURS DE REFERENCE'!$A$1:$P$76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5" l="1"/>
  <c r="J47" i="15"/>
  <c r="J48" i="15" s="1"/>
  <c r="J55" i="15"/>
  <c r="E64" i="11" l="1"/>
  <c r="F64" i="11" s="1"/>
  <c r="G64" i="11" s="1"/>
  <c r="D46" i="11" l="1"/>
  <c r="Q47" i="12"/>
  <c r="Q48" i="12" s="1"/>
  <c r="Q31" i="12"/>
  <c r="Q55" i="12"/>
  <c r="E46" i="11" l="1"/>
  <c r="E3" i="1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D20" i="11"/>
  <c r="D22" i="11" s="1"/>
  <c r="E20" i="11"/>
  <c r="E22" i="11" s="1"/>
  <c r="F20" i="11"/>
  <c r="F22" i="11" s="1"/>
  <c r="G20" i="11"/>
  <c r="G22" i="11" s="1"/>
  <c r="H20" i="11"/>
  <c r="H22" i="11" s="1"/>
  <c r="I20" i="11"/>
  <c r="I22" i="11" s="1"/>
  <c r="J20" i="11"/>
  <c r="J22" i="11" s="1"/>
  <c r="K20" i="11"/>
  <c r="K22" i="11" s="1"/>
  <c r="L20" i="11"/>
  <c r="L22" i="11" s="1"/>
  <c r="M20" i="11"/>
  <c r="M22" i="11" s="1"/>
  <c r="N20" i="11"/>
  <c r="N22" i="11" s="1"/>
  <c r="O20" i="11"/>
  <c r="O22" i="11" s="1"/>
  <c r="P20" i="11"/>
  <c r="P22" i="11" s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H39" i="11"/>
  <c r="I39" i="11"/>
  <c r="J39" i="11"/>
  <c r="D40" i="11"/>
  <c r="E40" i="11"/>
  <c r="F40" i="11"/>
  <c r="G40" i="11"/>
  <c r="K40" i="11"/>
  <c r="L40" i="11"/>
  <c r="M40" i="11"/>
  <c r="N40" i="11"/>
  <c r="O40" i="11"/>
  <c r="P40" i="11"/>
  <c r="J43" i="11"/>
  <c r="I43" i="11" s="1"/>
  <c r="M43" i="11"/>
  <c r="L43" i="11" s="1"/>
  <c r="P43" i="11"/>
  <c r="O43" i="11" s="1"/>
  <c r="K44" i="11"/>
  <c r="L44" i="11"/>
  <c r="M44" i="11"/>
  <c r="N44" i="11"/>
  <c r="O44" i="11"/>
  <c r="P44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J70" i="11"/>
  <c r="F46" i="11" l="1"/>
  <c r="D70" i="11"/>
  <c r="D72" i="11" s="1"/>
  <c r="D74" i="11" s="1"/>
  <c r="D76" i="11" s="1"/>
  <c r="P70" i="11"/>
  <c r="P72" i="11" s="1"/>
  <c r="P74" i="11" s="1"/>
  <c r="P76" i="11" s="1"/>
  <c r="F70" i="11"/>
  <c r="F72" i="11" s="1"/>
  <c r="F74" i="11" s="1"/>
  <c r="F76" i="11" s="1"/>
  <c r="H70" i="11"/>
  <c r="H72" i="11" s="1"/>
  <c r="H74" i="11" s="1"/>
  <c r="H76" i="11" s="1"/>
  <c r="G70" i="11"/>
  <c r="G72" i="11" s="1"/>
  <c r="G74" i="11" s="1"/>
  <c r="G76" i="11" s="1"/>
  <c r="O24" i="11"/>
  <c r="K70" i="11"/>
  <c r="K72" i="11" s="1"/>
  <c r="K74" i="11" s="1"/>
  <c r="K76" i="11" s="1"/>
  <c r="I70" i="11"/>
  <c r="I72" i="11" s="1"/>
  <c r="I74" i="11" s="1"/>
  <c r="I76" i="11" s="1"/>
  <c r="E70" i="11"/>
  <c r="E72" i="11" s="1"/>
  <c r="E74" i="11" s="1"/>
  <c r="E76" i="11" s="1"/>
  <c r="M25" i="11"/>
  <c r="E31" i="11"/>
  <c r="E35" i="11" s="1"/>
  <c r="G31" i="11"/>
  <c r="G35" i="11" s="1"/>
  <c r="F31" i="11"/>
  <c r="F35" i="11" s="1"/>
  <c r="I31" i="11"/>
  <c r="I35" i="11" s="1"/>
  <c r="H30" i="11"/>
  <c r="H34" i="11" s="1"/>
  <c r="G36" i="11"/>
  <c r="E30" i="11"/>
  <c r="E34" i="11" s="1"/>
  <c r="K36" i="11"/>
  <c r="K25" i="11"/>
  <c r="L25" i="11"/>
  <c r="J30" i="11"/>
  <c r="J34" i="11" s="1"/>
  <c r="K31" i="11"/>
  <c r="K35" i="11" s="1"/>
  <c r="H31" i="11"/>
  <c r="H35" i="11" s="1"/>
  <c r="L36" i="11"/>
  <c r="K30" i="11"/>
  <c r="K34" i="11" s="1"/>
  <c r="P36" i="11"/>
  <c r="D36" i="11"/>
  <c r="J44" i="11"/>
  <c r="J40" i="11"/>
  <c r="J72" i="11"/>
  <c r="J74" i="11" s="1"/>
  <c r="J76" i="11" s="1"/>
  <c r="I44" i="11"/>
  <c r="I40" i="11"/>
  <c r="P24" i="11"/>
  <c r="P25" i="11"/>
  <c r="J31" i="11"/>
  <c r="J35" i="11" s="1"/>
  <c r="J25" i="11"/>
  <c r="J24" i="11"/>
  <c r="O36" i="11"/>
  <c r="N36" i="11"/>
  <c r="M36" i="11"/>
  <c r="O70" i="11"/>
  <c r="O72" i="11" s="1"/>
  <c r="O74" i="11" s="1"/>
  <c r="O76" i="11" s="1"/>
  <c r="N70" i="11"/>
  <c r="N72" i="11" s="1"/>
  <c r="N74" i="11" s="1"/>
  <c r="N76" i="11" s="1"/>
  <c r="F36" i="11"/>
  <c r="F24" i="11"/>
  <c r="F30" i="11"/>
  <c r="F34" i="11" s="1"/>
  <c r="F25" i="11"/>
  <c r="M31" i="11"/>
  <c r="M35" i="11" s="1"/>
  <c r="H44" i="11"/>
  <c r="H40" i="11"/>
  <c r="N25" i="11"/>
  <c r="M24" i="11"/>
  <c r="N24" i="11"/>
  <c r="J36" i="11"/>
  <c r="I25" i="11"/>
  <c r="I24" i="11"/>
  <c r="P30" i="11"/>
  <c r="P34" i="11" s="1"/>
  <c r="P31" i="11"/>
  <c r="P35" i="11" s="1"/>
  <c r="D30" i="11"/>
  <c r="D34" i="11" s="1"/>
  <c r="D31" i="11"/>
  <c r="D35" i="11" s="1"/>
  <c r="M70" i="11"/>
  <c r="M72" i="11" s="1"/>
  <c r="M74" i="11" s="1"/>
  <c r="M76" i="11" s="1"/>
  <c r="I36" i="11"/>
  <c r="E24" i="11"/>
  <c r="E25" i="11"/>
  <c r="H24" i="11"/>
  <c r="H25" i="11"/>
  <c r="O30" i="11"/>
  <c r="O34" i="11" s="1"/>
  <c r="L70" i="11"/>
  <c r="L72" i="11" s="1"/>
  <c r="L74" i="11" s="1"/>
  <c r="L76" i="11" s="1"/>
  <c r="H36" i="11"/>
  <c r="I30" i="11"/>
  <c r="I34" i="11" s="1"/>
  <c r="D24" i="11"/>
  <c r="D25" i="11"/>
  <c r="G24" i="11"/>
  <c r="G25" i="11"/>
  <c r="N30" i="11"/>
  <c r="N34" i="11" s="1"/>
  <c r="E36" i="11"/>
  <c r="G30" i="11"/>
  <c r="G34" i="11" s="1"/>
  <c r="L30" i="11"/>
  <c r="L34" i="11" s="1"/>
  <c r="O25" i="11"/>
  <c r="O31" i="11"/>
  <c r="O35" i="11" s="1"/>
  <c r="L24" i="11"/>
  <c r="N31" i="11"/>
  <c r="N35" i="11" s="1"/>
  <c r="K24" i="11"/>
  <c r="M30" i="11"/>
  <c r="M34" i="11" s="1"/>
  <c r="L31" i="11"/>
  <c r="L35" i="11" s="1"/>
  <c r="G46" i="11" l="1"/>
  <c r="H46" i="11" l="1"/>
  <c r="I46" i="11" l="1"/>
  <c r="J46" i="11" l="1"/>
  <c r="K46" i="11" l="1"/>
  <c r="L46" i="11" l="1"/>
  <c r="M46" i="11" l="1"/>
  <c r="N46" i="11" l="1"/>
  <c r="P46" i="11" l="1"/>
  <c r="O46" i="11"/>
</calcChain>
</file>

<file path=xl/sharedStrings.xml><?xml version="1.0" encoding="utf-8"?>
<sst xmlns="http://schemas.openxmlformats.org/spreadsheetml/2006/main" count="1434" uniqueCount="223">
  <si>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</si>
  <si>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</si>
  <si>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</si>
  <si>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</si>
  <si>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</si>
  <si>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</si>
  <si>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</si>
  <si>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-</t>
  </si>
  <si>
    <t>kW</t>
  </si>
  <si>
    <t>]3000 - 5000]</t>
  </si>
  <si>
    <t>PARAMETRES TECHNIQUES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</si>
  <si>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</si>
  <si>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</si>
  <si>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</si>
  <si>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</si>
  <si>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</si>
  <si>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</si>
  <si>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</si>
  <si>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</si>
  <si>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</si>
  <si>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</si>
  <si>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</si>
  <si>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</si>
  <si>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</si>
  <si>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</si>
  <si>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</si>
  <si>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</si>
  <si>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</si>
  <si>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</si>
  <si>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</si>
  <si>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</si>
  <si>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</si>
  <si>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</si>
  <si>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PES</t>
  </si>
  <si>
    <t>aQ</t>
  </si>
  <si>
    <t>Niveau de température max. chaleur valorisée</t>
  </si>
  <si>
    <t>TQ</t>
  </si>
  <si>
    <t>°C</t>
  </si>
  <si>
    <t>CCO2</t>
  </si>
  <si>
    <t>Taux d'économie de CO2 - Zone GN</t>
  </si>
  <si>
    <t>kCO2 REF1</t>
  </si>
  <si>
    <t>Taux d'économie de CO2 - Hors zone GN</t>
  </si>
  <si>
    <t>kCO2 REF2</t>
  </si>
  <si>
    <t>kgCO2eq/MWhe</t>
  </si>
  <si>
    <t>kgCO2eq/MWhq</t>
  </si>
  <si>
    <t>PARAMETRES ECONOMIQUES</t>
  </si>
  <si>
    <t>Coût d'investissement initial</t>
  </si>
  <si>
    <t>CAPEX</t>
  </si>
  <si>
    <t>EUR HTVA/kWe</t>
  </si>
  <si>
    <t>SUB</t>
  </si>
  <si>
    <t>Frais d'exploitation et de maintenance</t>
  </si>
  <si>
    <t>OPEX</t>
  </si>
  <si>
    <t>EUR HTVA/kWe.an</t>
  </si>
  <si>
    <t>R</t>
  </si>
  <si>
    <t>Heures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</si>
  <si>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</si>
  <si>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</si>
  <si>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</si>
  <si>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</si>
  <si>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</si>
  <si>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</si>
  <si>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</si>
  <si>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</si>
  <si>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</si>
  <si>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</si>
  <si>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Année de mise en service</t>
  </si>
  <si>
    <t>T(1)</t>
  </si>
  <si>
    <t>P BE-MARKET (1)</t>
  </si>
  <si>
    <t>EUR HTVA/MWhe</t>
  </si>
  <si>
    <t>l</t>
  </si>
  <si>
    <t>Tarif d'injection appliqué par le gestionnaire de réseau</t>
  </si>
  <si>
    <t>T(1) INJ</t>
  </si>
  <si>
    <t>P FUEL MIX (1)</t>
  </si>
  <si>
    <t>EUR HTVA/MWhp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</si>
  <si>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</si>
  <si>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</si>
  <si>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 GN (1)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</si>
  <si>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</si>
  <si>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</si>
  <si>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</si>
  <si>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</si>
  <si>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MIX 1</t>
  </si>
  <si>
    <t>MIX 2</t>
  </si>
  <si>
    <t>Proposition de valeurs de référence - Nouvelle unité - BIOMASSE SOLIDE</t>
  </si>
  <si>
    <t>]0 -100]</t>
  </si>
  <si>
    <t>]200 - 500]</t>
  </si>
  <si>
    <t>]500 - 1000]</t>
  </si>
  <si>
    <t>]0 - 1000]</t>
  </si>
  <si>
    <t>]1000 - 3000]</t>
  </si>
  <si>
    <t>CATEGORIE RD(UE) 2015/2402 COGEN HR</t>
  </si>
  <si>
    <t>S4</t>
  </si>
  <si>
    <t>S5</t>
  </si>
  <si>
    <t>MIX 3</t>
  </si>
  <si>
    <t>MIX 4</t>
  </si>
  <si>
    <t>REF</t>
  </si>
  <si>
    <t>Dossier</t>
  </si>
  <si>
    <t>EUR HTVA/MWhp PCI</t>
  </si>
  <si>
    <t>Délai versement aide</t>
  </si>
  <si>
    <t>D_SUB</t>
  </si>
  <si>
    <t>année</t>
  </si>
  <si>
    <t>Rendement chaleur de référence COGEN-HR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</si>
  <si>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</si>
  <si>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</si>
  <si>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</si>
  <si>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</si>
  <si>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r>
      <t>Taux d'octroi</t>
    </r>
    <r>
      <rPr>
        <i/>
        <vertAlign val="subscript"/>
        <sz val="10.5"/>
        <color theme="1"/>
        <rFont val="Arial"/>
        <family val="2"/>
      </rPr>
      <t xml:space="preserve">compensation </t>
    </r>
    <r>
      <rPr>
        <i/>
        <sz val="10.5"/>
        <color theme="1"/>
        <rFont val="Arial"/>
        <family val="2"/>
      </rPr>
      <t xml:space="preserve">(1) </t>
    </r>
  </si>
  <si>
    <t>Taux d'octroi de CV compensation</t>
  </si>
  <si>
    <t>EUR/CV</t>
  </si>
  <si>
    <t>Prix de marché certificats verts</t>
  </si>
  <si>
    <t>EUR/MWh</t>
  </si>
  <si>
    <t>Spma (1)</t>
  </si>
  <si>
    <t>Surcoût de production moyen actualisé</t>
  </si>
  <si>
    <r>
      <t>V</t>
    </r>
    <r>
      <rPr>
        <b/>
        <vertAlign val="subscript"/>
        <sz val="12"/>
        <color theme="1"/>
        <rFont val="Calibri (Corps)"/>
      </rPr>
      <t>ELEC_VERTE</t>
    </r>
    <r>
      <rPr>
        <b/>
        <sz val="12"/>
        <color theme="1"/>
        <rFont val="Calibri"/>
        <family val="2"/>
        <scheme val="minor"/>
      </rPr>
      <t xml:space="preserve"> (1)</t>
    </r>
  </si>
  <si>
    <t>VALEUR ELECTRICITE VERTE PRODUITE</t>
  </si>
  <si>
    <t>Rendement référence chaudière au gaz naturel</t>
  </si>
  <si>
    <t>Prix du gaz naturel</t>
  </si>
  <si>
    <t>P(1) LGO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</si>
  <si>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</si>
  <si>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</si>
  <si>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</si>
  <si>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</si>
  <si>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</si>
  <si>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</si>
  <si>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</si>
  <si>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</si>
  <si>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</si>
  <si>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REDUCTION (el+h)</t>
  </si>
  <si>
    <t>Réduction d'émission de GES résultant de la production de chaleur utile</t>
  </si>
  <si>
    <t>REDUCTION (h)</t>
  </si>
  <si>
    <t>REDUCTION (el)</t>
  </si>
  <si>
    <t>Réduction d'émission de GES résultant de la production d'électricité</t>
  </si>
  <si>
    <r>
      <t>EC</t>
    </r>
    <r>
      <rPr>
        <i/>
        <vertAlign val="subscript"/>
        <sz val="12"/>
        <color theme="1"/>
        <rFont val="Calibri (Corps)"/>
      </rPr>
      <t>F(h)</t>
    </r>
  </si>
  <si>
    <t>Emissions de GES résultant du combustible fossile de référence pour la chaleur utile</t>
  </si>
  <si>
    <r>
      <t>EC</t>
    </r>
    <r>
      <rPr>
        <i/>
        <vertAlign val="subscript"/>
        <sz val="12"/>
        <color theme="1"/>
        <rFont val="Calibri (Corps)"/>
      </rPr>
      <t>F(el)</t>
    </r>
  </si>
  <si>
    <t>Emissions de GES résultant du combustible fossile de référence pour l'électricité</t>
  </si>
  <si>
    <r>
      <t>EC</t>
    </r>
    <r>
      <rPr>
        <i/>
        <vertAlign val="subscript"/>
        <sz val="12"/>
        <color theme="1"/>
        <rFont val="Calibri (Corps)"/>
      </rPr>
      <t>B(h)</t>
    </r>
  </si>
  <si>
    <t>Emissions de GES résultant du mixte combustible biomasse pour la chaleur utile</t>
  </si>
  <si>
    <r>
      <t>EC</t>
    </r>
    <r>
      <rPr>
        <i/>
        <vertAlign val="subscript"/>
        <sz val="12"/>
        <color theme="1"/>
        <rFont val="Calibri (Corps)"/>
      </rPr>
      <t>B(el)</t>
    </r>
  </si>
  <si>
    <t>Emissions de GES résultant du mixte combustible biomasse pour l'électricité</t>
  </si>
  <si>
    <r>
      <t>C</t>
    </r>
    <r>
      <rPr>
        <i/>
        <vertAlign val="subscript"/>
        <sz val="12"/>
        <color theme="1"/>
        <rFont val="Calibri (Corps)"/>
      </rPr>
      <t>el</t>
    </r>
  </si>
  <si>
    <t>Fraction de l'exergie dans l'électricité</t>
  </si>
  <si>
    <r>
      <t>C</t>
    </r>
    <r>
      <rPr>
        <i/>
        <vertAlign val="subscript"/>
        <sz val="12"/>
        <color theme="1"/>
        <rFont val="Calibri (Corps)"/>
      </rPr>
      <t>h</t>
    </r>
  </si>
  <si>
    <t>Fraction de l'exergie dans la chaleur utile</t>
  </si>
  <si>
    <t>Vérification critère de réduction de GES</t>
  </si>
  <si>
    <t>kgCO2eq/MWhp</t>
  </si>
  <si>
    <t>Coefficient d'émissions de GES du mixte d'intrants</t>
  </si>
  <si>
    <t xml:space="preserve">Rendement chaleur net </t>
  </si>
  <si>
    <t>Puissance électrique nette développable</t>
  </si>
  <si>
    <t>T-MT</t>
  </si>
  <si>
    <t>MT</t>
  </si>
  <si>
    <t>T-BT</t>
  </si>
  <si>
    <t>RACCORDEMENT RESEAU</t>
  </si>
  <si>
    <t>]0 - 200]</t>
  </si>
  <si>
    <t>Unité de production</t>
  </si>
  <si>
    <t>CLASSES DE PUISSANCE</t>
  </si>
  <si>
    <t>COMBUSTION</t>
  </si>
  <si>
    <t>GAZEIFICATION</t>
  </si>
  <si>
    <t>TECHNOLOGIE</t>
  </si>
  <si>
    <t>Unité</t>
  </si>
  <si>
    <t>Symbole</t>
  </si>
  <si>
    <t>CATEGORIES</t>
  </si>
  <si>
    <t>BIOMASSE SOLIDE -  RESERVATION CV 2024</t>
  </si>
  <si>
    <t>MAX 1,2 x REF</t>
  </si>
  <si>
    <t>[2] Arrêté du Gouvernement wallon du 30 novembre 2006 relatif à la promotion de l’électricité produite au moyen de sources d’énergie renouvelables ou de cogénération</t>
  </si>
  <si>
    <t>Consultation des acteurs de marché du 01/03/2023 au 31/03/2023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</si>
  <si>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2024. </t>
    </r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</si>
  <si>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</si>
  <si>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</si>
  <si>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>arrêtés par le Ministre pour toute demande introduite en 2023 et validés par le Gouvernement wallon le 24 novembre 2022.</t>
    </r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</si>
  <si>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</si>
  <si>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</si>
  <si>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</si>
  <si>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r>
      <t xml:space="preserve"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 </t>
    </r>
    <r>
      <rPr>
        <b/>
        <sz val="12"/>
        <color theme="1"/>
        <rFont val="Calibri"/>
        <family val="2"/>
        <scheme val="minor"/>
      </rPr>
      <t xml:space="preserve">(Arrêté ministériel non publié à ce jour) </t>
    </r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</si>
  <si>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</si>
  <si>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</si>
  <si>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</si>
  <si>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r>
      <rPr>
        <sz val="12"/>
        <color theme="1"/>
        <rFont val="Symbol"/>
        <family val="1"/>
        <charset val="2"/>
      </rPr>
      <t>h</t>
    </r>
    <r>
      <rPr>
        <sz val="12"/>
        <color theme="1"/>
        <rFont val="Calibri"/>
        <family val="2"/>
        <scheme val="minor"/>
      </rPr>
      <t>q FUEL MIX</t>
    </r>
  </si>
  <si>
    <r>
      <rPr>
        <sz val="12"/>
        <color theme="1"/>
        <rFont val="Symbol"/>
        <family val="1"/>
        <charset val="2"/>
      </rPr>
      <t>h</t>
    </r>
    <r>
      <rPr>
        <sz val="12"/>
        <color theme="1"/>
        <rFont val="Calibri"/>
        <family val="2"/>
        <scheme val="minor"/>
      </rPr>
      <t>q GN</t>
    </r>
  </si>
  <si>
    <t>Durée de vie groupe électrogène</t>
  </si>
  <si>
    <t>Coût de remplacement groupe électrogène</t>
  </si>
  <si>
    <t>Prix mix de combustible</t>
  </si>
  <si>
    <t>Rendement référence chaudière mix de combustible</t>
  </si>
  <si>
    <t>Valeur de la chaleur produite par cogénération</t>
  </si>
  <si>
    <t>EUR/MWhp</t>
  </si>
  <si>
    <t>Taux d'économie en énergie primaire minimum imposé</t>
  </si>
  <si>
    <t>Critère de cogénération à haut-rendement</t>
  </si>
  <si>
    <r>
      <t>V</t>
    </r>
    <r>
      <rPr>
        <i/>
        <vertAlign val="subscript"/>
        <sz val="12"/>
        <color theme="1"/>
        <rFont val="Calibri (Corps)"/>
      </rPr>
      <t>Q_COGEN</t>
    </r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</si>
  <si>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</si>
  <si>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t>Prix de vente sur le marché de gros en Belgique</t>
  </si>
  <si>
    <t>Durée de vie du groupe électrogène</t>
  </si>
  <si>
    <t>Coût de remplacement du groupe électrogène</t>
  </si>
  <si>
    <t>Commentaire SPW</t>
  </si>
  <si>
    <t>Valeur non ouverte à un traitement sur dossier sur proposition du SPW</t>
  </si>
  <si>
    <t>Valeur ouverte à un traitement sur dossier sur propsition du SPW</t>
  </si>
  <si>
    <t>Valeur non ouverte à un traitement sur dossier par AGW</t>
  </si>
  <si>
    <t>Résultat de calcul</t>
  </si>
  <si>
    <t>HORS CATEGORIE</t>
  </si>
  <si>
    <t>]5000 - ]</t>
  </si>
  <si>
    <t>MIX DE COMBUSTIBLE</t>
  </si>
  <si>
    <t>AUTRE MIX</t>
  </si>
  <si>
    <t>]0 - 5000 ]</t>
  </si>
  <si>
    <t>MIX DE REFERENCE</t>
  </si>
  <si>
    <t>MIN 5000</t>
  </si>
  <si>
    <t>MIN 7500</t>
  </si>
  <si>
    <t>MIN REF catégorie ]500 - 1000]</t>
  </si>
  <si>
    <t>MAX 120 % REF catégorie ]500 - 1000]</t>
  </si>
  <si>
    <t>REF catégorie ]500 - 1000]</t>
  </si>
  <si>
    <t>MAX REF catégorie ]500 - 1000]</t>
  </si>
  <si>
    <t>REF catégorie ]3000 - 5000]</t>
  </si>
  <si>
    <t>REF Classe de puissance</t>
  </si>
  <si>
    <t>MAX 120 % REF classe de puissance</t>
  </si>
  <si>
    <t>MAX REF classe de puissance</t>
  </si>
  <si>
    <t>MIN REF classe de puissance</t>
  </si>
  <si>
    <t>]1000 - ]</t>
  </si>
  <si>
    <t>]0 - 1000 ]</t>
  </si>
  <si>
    <t>MAX REF catégorie ]3000 - 5000]</t>
  </si>
  <si>
    <t>MAX 120 % REF catégorie ]3000 - 5000]</t>
  </si>
  <si>
    <t>MIN REF catégorie  ]3000 - 5000]</t>
  </si>
  <si>
    <t>MIN (60 ; MAX 120 % REF classe de puissance)</t>
  </si>
  <si>
    <t>MIN (60 ; MAX 120 % REF catégorie ]500 - 1000])</t>
  </si>
  <si>
    <t>MIN(60 ; MAX 120 % REF catégorie ]500 - 1000])</t>
  </si>
  <si>
    <t>MIN (60 ; MAX 120 % REF catégorie ]3000 - 5000])</t>
  </si>
  <si>
    <t>01.03.2023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</si>
</sst>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sz val="12"/>
      <color theme="2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color theme="1"/>
      <name val="Arial"/>
      <family val="2"/>
    </font>
    <font>
      <sz val="12"/>
      <name val="Calibri"/>
      <family val="2"/>
      <scheme val="minor"/>
    </font>
    <font>
      <sz val="10.5"/>
      <color theme="1"/>
      <name val="Arial"/>
      <family val="2"/>
    </font>
    <font>
      <i/>
      <sz val="12"/>
      <name val="Calibri"/>
      <family val="2"/>
      <scheme val="minor"/>
    </font>
    <font>
      <i/>
      <sz val="10.5"/>
      <color theme="1"/>
      <name val="Arial"/>
      <family val="2"/>
    </font>
    <font>
      <i/>
      <vertAlign val="subscript"/>
      <sz val="10.5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 (Corps)"/>
    </font>
    <font>
      <b/>
      <vertAlign val="subscript"/>
      <sz val="12"/>
      <color theme="1"/>
      <name val="Calibri (Corps)"/>
    </font>
    <font>
      <b/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vertAlign val="subscript"/>
      <sz val="12"/>
      <color theme="1"/>
      <name val="Calibri (Corps)"/>
    </font>
    <font>
      <sz val="12"/>
      <color theme="1"/>
      <name val="Calibri"/>
      <family val="2"/>
      <charset val="2"/>
      <scheme val="minor"/>
    </font>
    <font>
      <i/>
      <sz val="12"/>
      <color theme="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7" fillId="2" borderId="0" xfId="0" applyFont="1" applyFill="1"/>
    <xf numFmtId="0" fontId="4" fillId="0" borderId="0" xfId="2"/>
    <xf numFmtId="0" fontId="12" fillId="2" borderId="0" xfId="0" applyFont="1" applyFill="1"/>
    <xf numFmtId="164" fontId="15" fillId="2" borderId="1" xfId="0" applyNumberFormat="1" applyFont="1" applyFill="1" applyBorder="1"/>
    <xf numFmtId="164" fontId="15" fillId="2" borderId="0" xfId="0" applyNumberFormat="1" applyFont="1" applyFill="1"/>
    <xf numFmtId="164" fontId="15" fillId="2" borderId="5" xfId="0" applyNumberFormat="1" applyFont="1" applyFill="1" applyBorder="1"/>
    <xf numFmtId="0" fontId="15" fillId="2" borderId="1" xfId="0" applyFont="1" applyFill="1" applyBorder="1"/>
    <xf numFmtId="0" fontId="16" fillId="2" borderId="0" xfId="0" applyFont="1" applyFill="1"/>
    <xf numFmtId="0" fontId="0" fillId="2" borderId="5" xfId="0" applyFill="1" applyBorder="1" applyAlignment="1">
      <alignment horizontal="left"/>
    </xf>
    <xf numFmtId="0" fontId="15" fillId="2" borderId="0" xfId="0" applyFont="1" applyFill="1"/>
    <xf numFmtId="0" fontId="15" fillId="2" borderId="5" xfId="0" applyFont="1" applyFill="1" applyBorder="1"/>
    <xf numFmtId="0" fontId="0" fillId="2" borderId="5" xfId="0" applyFill="1" applyBorder="1"/>
    <xf numFmtId="10" fontId="15" fillId="2" borderId="1" xfId="0" applyNumberFormat="1" applyFont="1" applyFill="1" applyBorder="1"/>
    <xf numFmtId="10" fontId="15" fillId="2" borderId="0" xfId="0" applyNumberFormat="1" applyFont="1" applyFill="1"/>
    <xf numFmtId="10" fontId="15" fillId="2" borderId="1" xfId="0" applyNumberFormat="1" applyFont="1" applyFill="1" applyBorder="1" applyAlignment="1">
      <alignment horizontal="right"/>
    </xf>
    <xf numFmtId="10" fontId="15" fillId="2" borderId="5" xfId="0" applyNumberFormat="1" applyFont="1" applyFill="1" applyBorder="1" applyAlignment="1">
      <alignment horizontal="right"/>
    </xf>
    <xf numFmtId="10" fontId="15" fillId="2" borderId="0" xfId="0" applyNumberFormat="1" applyFont="1" applyFill="1" applyAlignment="1">
      <alignment horizontal="right"/>
    </xf>
    <xf numFmtId="10" fontId="15" fillId="2" borderId="5" xfId="0" applyNumberFormat="1" applyFont="1" applyFill="1" applyBorder="1"/>
    <xf numFmtId="0" fontId="0" fillId="2" borderId="8" xfId="0" applyFill="1" applyBorder="1"/>
    <xf numFmtId="2" fontId="15" fillId="2" borderId="1" xfId="0" applyNumberFormat="1" applyFont="1" applyFill="1" applyBorder="1" applyAlignment="1">
      <alignment horizontal="right"/>
    </xf>
    <xf numFmtId="2" fontId="15" fillId="2" borderId="0" xfId="0" applyNumberFormat="1" applyFont="1" applyFill="1" applyAlignment="1">
      <alignment horizontal="right"/>
    </xf>
    <xf numFmtId="2" fontId="15" fillId="2" borderId="5" xfId="0" applyNumberFormat="1" applyFont="1" applyFill="1" applyBorder="1" applyAlignment="1">
      <alignment horizontal="right"/>
    </xf>
    <xf numFmtId="2" fontId="15" fillId="2" borderId="1" xfId="0" applyNumberFormat="1" applyFont="1" applyFill="1" applyBorder="1"/>
    <xf numFmtId="2" fontId="15" fillId="2" borderId="0" xfId="0" applyNumberFormat="1" applyFont="1" applyFill="1"/>
    <xf numFmtId="2" fontId="15" fillId="2" borderId="5" xfId="0" applyNumberFormat="1" applyFont="1" applyFill="1" applyBorder="1"/>
    <xf numFmtId="10" fontId="15" fillId="2" borderId="1" xfId="1" applyNumberFormat="1" applyFont="1" applyFill="1" applyBorder="1"/>
    <xf numFmtId="10" fontId="15" fillId="2" borderId="0" xfId="1" applyNumberFormat="1" applyFont="1" applyFill="1" applyBorder="1"/>
    <xf numFmtId="10" fontId="15" fillId="2" borderId="5" xfId="1" applyNumberFormat="1" applyFont="1" applyFill="1" applyBorder="1"/>
    <xf numFmtId="3" fontId="15" fillId="2" borderId="9" xfId="0" applyNumberFormat="1" applyFont="1" applyFill="1" applyBorder="1"/>
    <xf numFmtId="3" fontId="15" fillId="2" borderId="10" xfId="0" applyNumberFormat="1" applyFont="1" applyFill="1" applyBorder="1"/>
    <xf numFmtId="0" fontId="15" fillId="2" borderId="9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23" fillId="2" borderId="0" xfId="0" applyFont="1" applyFill="1"/>
    <xf numFmtId="0" fontId="15" fillId="2" borderId="6" xfId="0" applyFont="1" applyFill="1" applyBorder="1"/>
    <xf numFmtId="0" fontId="0" fillId="2" borderId="7" xfId="0" applyFill="1" applyBorder="1"/>
    <xf numFmtId="3" fontId="15" fillId="2" borderId="1" xfId="0" applyNumberFormat="1" applyFont="1" applyFill="1" applyBorder="1"/>
    <xf numFmtId="3" fontId="15" fillId="2" borderId="0" xfId="0" applyNumberFormat="1" applyFont="1" applyFill="1"/>
    <xf numFmtId="3" fontId="15" fillId="2" borderId="1" xfId="0" applyNumberFormat="1" applyFont="1" applyFill="1" applyBorder="1" applyAlignment="1">
      <alignment horizontal="right"/>
    </xf>
    <xf numFmtId="3" fontId="15" fillId="2" borderId="5" xfId="0" applyNumberFormat="1" applyFont="1" applyFill="1" applyBorder="1" applyAlignment="1">
      <alignment horizontal="right"/>
    </xf>
    <xf numFmtId="3" fontId="15" fillId="2" borderId="0" xfId="0" applyNumberFormat="1" applyFont="1" applyFill="1" applyAlignment="1">
      <alignment horizontal="right"/>
    </xf>
    <xf numFmtId="3" fontId="15" fillId="2" borderId="5" xfId="0" applyNumberFormat="1" applyFont="1" applyFill="1" applyBorder="1"/>
    <xf numFmtId="0" fontId="15" fillId="2" borderId="1" xfId="1" applyNumberFormat="1" applyFont="1" applyFill="1" applyBorder="1"/>
    <xf numFmtId="0" fontId="15" fillId="2" borderId="0" xfId="1" applyNumberFormat="1" applyFont="1" applyFill="1" applyBorder="1"/>
    <xf numFmtId="0" fontId="15" fillId="2" borderId="1" xfId="1" applyNumberFormat="1" applyFont="1" applyFill="1" applyBorder="1" applyAlignment="1">
      <alignment horizontal="right"/>
    </xf>
    <xf numFmtId="0" fontId="15" fillId="2" borderId="0" xfId="1" applyNumberFormat="1" applyFont="1" applyFill="1" applyBorder="1" applyAlignment="1">
      <alignment horizontal="right"/>
    </xf>
    <xf numFmtId="0" fontId="15" fillId="2" borderId="5" xfId="1" applyNumberFormat="1" applyFont="1" applyFill="1" applyBorder="1" applyAlignment="1">
      <alignment horizontal="right"/>
    </xf>
    <xf numFmtId="0" fontId="15" fillId="2" borderId="5" xfId="1" applyNumberFormat="1" applyFont="1" applyFill="1" applyBorder="1"/>
    <xf numFmtId="9" fontId="15" fillId="2" borderId="1" xfId="1" applyFont="1" applyFill="1" applyBorder="1"/>
    <xf numFmtId="9" fontId="15" fillId="2" borderId="0" xfId="1" applyFont="1" applyFill="1" applyBorder="1"/>
    <xf numFmtId="9" fontId="15" fillId="2" borderId="5" xfId="1" applyFont="1" applyFill="1" applyBorder="1"/>
    <xf numFmtId="0" fontId="24" fillId="5" borderId="0" xfId="0" applyFont="1" applyFill="1"/>
    <xf numFmtId="0" fontId="26" fillId="2" borderId="0" xfId="0" applyFont="1" applyFill="1"/>
    <xf numFmtId="0" fontId="3" fillId="6" borderId="0" xfId="0" applyFont="1" applyFill="1"/>
    <xf numFmtId="0" fontId="3" fillId="7" borderId="4" xfId="0" applyFont="1" applyFill="1" applyBorder="1"/>
    <xf numFmtId="0" fontId="3" fillId="7" borderId="3" xfId="0" applyFont="1" applyFill="1" applyBorder="1"/>
    <xf numFmtId="0" fontId="13" fillId="7" borderId="2" xfId="0" applyFont="1" applyFill="1" applyBorder="1"/>
    <xf numFmtId="0" fontId="13" fillId="7" borderId="4" xfId="0" applyFont="1" applyFill="1" applyBorder="1" applyAlignment="1">
      <alignment horizontal="right"/>
    </xf>
    <xf numFmtId="0" fontId="13" fillId="7" borderId="3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0" fillId="7" borderId="3" xfId="0" applyFill="1" applyBorder="1"/>
    <xf numFmtId="0" fontId="15" fillId="7" borderId="2" xfId="0" applyFont="1" applyFill="1" applyBorder="1"/>
    <xf numFmtId="0" fontId="15" fillId="7" borderId="4" xfId="0" applyFont="1" applyFill="1" applyBorder="1"/>
    <xf numFmtId="0" fontId="15" fillId="7" borderId="3" xfId="0" applyFont="1" applyFill="1" applyBorder="1"/>
    <xf numFmtId="0" fontId="15" fillId="7" borderId="4" xfId="0" applyFont="1" applyFill="1" applyBorder="1" applyAlignment="1">
      <alignment horizontal="right"/>
    </xf>
    <xf numFmtId="0" fontId="15" fillId="7" borderId="3" xfId="0" applyFont="1" applyFill="1" applyBorder="1" applyAlignment="1">
      <alignment horizontal="right"/>
    </xf>
    <xf numFmtId="0" fontId="15" fillId="7" borderId="2" xfId="0" applyFont="1" applyFill="1" applyBorder="1" applyAlignment="1">
      <alignment horizontal="right"/>
    </xf>
    <xf numFmtId="0" fontId="15" fillId="7" borderId="11" xfId="0" applyFont="1" applyFill="1" applyBorder="1"/>
    <xf numFmtId="0" fontId="15" fillId="7" borderId="10" xfId="0" applyFont="1" applyFill="1" applyBorder="1"/>
    <xf numFmtId="0" fontId="15" fillId="7" borderId="9" xfId="0" applyFont="1" applyFill="1" applyBorder="1"/>
    <xf numFmtId="0" fontId="15" fillId="7" borderId="11" xfId="0" applyFont="1" applyFill="1" applyBorder="1" applyAlignment="1">
      <alignment horizontal="right"/>
    </xf>
    <xf numFmtId="0" fontId="15" fillId="7" borderId="10" xfId="0" applyFont="1" applyFill="1" applyBorder="1" applyAlignment="1">
      <alignment horizontal="right"/>
    </xf>
    <xf numFmtId="0" fontId="15" fillId="7" borderId="9" xfId="0" applyFont="1" applyFill="1" applyBorder="1" applyAlignment="1">
      <alignment horizontal="right"/>
    </xf>
    <xf numFmtId="4" fontId="13" fillId="7" borderId="4" xfId="0" applyNumberFormat="1" applyFont="1" applyFill="1" applyBorder="1"/>
    <xf numFmtId="4" fontId="13" fillId="7" borderId="3" xfId="0" applyNumberFormat="1" applyFont="1" applyFill="1" applyBorder="1"/>
    <xf numFmtId="4" fontId="13" fillId="7" borderId="2" xfId="0" applyNumberFormat="1" applyFont="1" applyFill="1" applyBorder="1"/>
    <xf numFmtId="0" fontId="20" fillId="2" borderId="0" xfId="0" applyFont="1" applyFill="1"/>
    <xf numFmtId="0" fontId="2" fillId="2" borderId="0" xfId="5" applyFill="1"/>
    <xf numFmtId="0" fontId="2" fillId="2" borderId="0" xfId="5" applyFill="1" applyAlignment="1">
      <alignment horizontal="left"/>
    </xf>
    <xf numFmtId="0" fontId="12" fillId="2" borderId="0" xfId="5" applyFont="1" applyFill="1"/>
    <xf numFmtId="0" fontId="2" fillId="2" borderId="1" xfId="5" applyFill="1" applyBorder="1"/>
    <xf numFmtId="0" fontId="16" fillId="2" borderId="0" xfId="5" applyFont="1" applyFill="1"/>
    <xf numFmtId="0" fontId="2" fillId="2" borderId="5" xfId="5" applyFill="1" applyBorder="1" applyAlignment="1">
      <alignment horizontal="left"/>
    </xf>
    <xf numFmtId="0" fontId="2" fillId="2" borderId="5" xfId="5" applyFill="1" applyBorder="1"/>
    <xf numFmtId="0" fontId="9" fillId="2" borderId="6" xfId="5" applyFont="1" applyFill="1" applyBorder="1"/>
    <xf numFmtId="0" fontId="10" fillId="2" borderId="7" xfId="5" applyFont="1" applyFill="1" applyBorder="1"/>
    <xf numFmtId="0" fontId="2" fillId="2" borderId="8" xfId="5" applyFill="1" applyBorder="1"/>
    <xf numFmtId="0" fontId="9" fillId="2" borderId="1" xfId="5" applyFont="1" applyFill="1" applyBorder="1"/>
    <xf numFmtId="0" fontId="9" fillId="2" borderId="0" xfId="5" applyFont="1" applyFill="1"/>
    <xf numFmtId="0" fontId="10" fillId="2" borderId="0" xfId="5" applyFont="1" applyFill="1"/>
    <xf numFmtId="0" fontId="6" fillId="2" borderId="0" xfId="5" applyFont="1" applyFill="1"/>
    <xf numFmtId="0" fontId="7" fillId="2" borderId="0" xfId="5" applyFont="1" applyFill="1"/>
    <xf numFmtId="0" fontId="2" fillId="2" borderId="6" xfId="5" applyFill="1" applyBorder="1"/>
    <xf numFmtId="0" fontId="2" fillId="2" borderId="7" xfId="5" applyFill="1" applyBorder="1"/>
    <xf numFmtId="0" fontId="2" fillId="5" borderId="0" xfId="5" applyFill="1"/>
    <xf numFmtId="0" fontId="6" fillId="2" borderId="0" xfId="5" quotePrefix="1" applyFont="1" applyFill="1"/>
    <xf numFmtId="0" fontId="24" fillId="5" borderId="0" xfId="5" applyFont="1" applyFill="1"/>
    <xf numFmtId="0" fontId="2" fillId="2" borderId="5" xfId="5" applyFill="1" applyBorder="1" applyAlignment="1">
      <alignment horizontal="left" indent="1"/>
    </xf>
    <xf numFmtId="0" fontId="3" fillId="8" borderId="4" xfId="0" applyFont="1" applyFill="1" applyBorder="1"/>
    <xf numFmtId="0" fontId="3" fillId="8" borderId="3" xfId="0" applyFont="1" applyFill="1" applyBorder="1"/>
    <xf numFmtId="0" fontId="13" fillId="8" borderId="2" xfId="0" applyFont="1" applyFill="1" applyBorder="1"/>
    <xf numFmtId="0" fontId="3" fillId="8" borderId="4" xfId="0" applyFont="1" applyFill="1" applyBorder="1" applyAlignment="1">
      <alignment horizontal="left"/>
    </xf>
    <xf numFmtId="0" fontId="14" fillId="8" borderId="3" xfId="0" applyFont="1" applyFill="1" applyBorder="1"/>
    <xf numFmtId="164" fontId="13" fillId="8" borderId="3" xfId="0" applyNumberFormat="1" applyFont="1" applyFill="1" applyBorder="1"/>
    <xf numFmtId="164" fontId="13" fillId="8" borderId="2" xfId="0" applyNumberFormat="1" applyFont="1" applyFill="1" applyBorder="1"/>
    <xf numFmtId="0" fontId="3" fillId="8" borderId="4" xfId="5" applyFont="1" applyFill="1" applyBorder="1" applyAlignment="1">
      <alignment horizontal="left"/>
    </xf>
    <xf numFmtId="0" fontId="14" fillId="8" borderId="3" xfId="5" applyFont="1" applyFill="1" applyBorder="1"/>
    <xf numFmtId="0" fontId="3" fillId="8" borderId="2" xfId="5" applyFont="1" applyFill="1" applyBorder="1"/>
    <xf numFmtId="0" fontId="3" fillId="8" borderId="4" xfId="5" applyFont="1" applyFill="1" applyBorder="1"/>
    <xf numFmtId="0" fontId="3" fillId="8" borderId="3" xfId="5" applyFont="1" applyFill="1" applyBorder="1"/>
    <xf numFmtId="0" fontId="3" fillId="7" borderId="4" xfId="5" applyFont="1" applyFill="1" applyBorder="1"/>
    <xf numFmtId="0" fontId="3" fillId="7" borderId="3" xfId="5" applyFont="1" applyFill="1" applyBorder="1"/>
    <xf numFmtId="0" fontId="3" fillId="7" borderId="2" xfId="5" applyFont="1" applyFill="1" applyBorder="1"/>
    <xf numFmtId="0" fontId="2" fillId="7" borderId="3" xfId="5" applyFill="1" applyBorder="1"/>
    <xf numFmtId="0" fontId="2" fillId="7" borderId="2" xfId="5" applyFill="1" applyBorder="1"/>
    <xf numFmtId="0" fontId="15" fillId="2" borderId="8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9" fontId="15" fillId="2" borderId="5" xfId="1" applyFont="1" applyFill="1" applyBorder="1" applyAlignment="1">
      <alignment horizontal="right"/>
    </xf>
    <xf numFmtId="9" fontId="15" fillId="2" borderId="0" xfId="1" applyFont="1" applyFill="1" applyBorder="1" applyAlignment="1">
      <alignment horizontal="right"/>
    </xf>
    <xf numFmtId="9" fontId="15" fillId="2" borderId="1" xfId="1" applyFont="1" applyFill="1" applyBorder="1" applyAlignment="1">
      <alignment horizontal="right"/>
    </xf>
    <xf numFmtId="1" fontId="15" fillId="2" borderId="5" xfId="1" applyNumberFormat="1" applyFont="1" applyFill="1" applyBorder="1"/>
    <xf numFmtId="1" fontId="15" fillId="2" borderId="0" xfId="1" applyNumberFormat="1" applyFont="1" applyFill="1" applyBorder="1"/>
    <xf numFmtId="1" fontId="15" fillId="2" borderId="1" xfId="1" applyNumberFormat="1" applyFont="1" applyFill="1" applyBorder="1"/>
    <xf numFmtId="165" fontId="15" fillId="2" borderId="0" xfId="1" applyNumberFormat="1" applyFont="1" applyFill="1" applyBorder="1"/>
    <xf numFmtId="10" fontId="15" fillId="2" borderId="8" xfId="0" applyNumberFormat="1" applyFont="1" applyFill="1" applyBorder="1"/>
    <xf numFmtId="10" fontId="15" fillId="2" borderId="7" xfId="0" applyNumberFormat="1" applyFont="1" applyFill="1" applyBorder="1"/>
    <xf numFmtId="10" fontId="15" fillId="2" borderId="6" xfId="0" applyNumberFormat="1" applyFont="1" applyFill="1" applyBorder="1"/>
    <xf numFmtId="9" fontId="15" fillId="2" borderId="8" xfId="1" applyFont="1" applyFill="1" applyBorder="1"/>
    <xf numFmtId="9" fontId="15" fillId="2" borderId="7" xfId="1" applyFont="1" applyFill="1" applyBorder="1"/>
    <xf numFmtId="9" fontId="15" fillId="2" borderId="6" xfId="1" applyFont="1" applyFill="1" applyBorder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20" fillId="3" borderId="5" xfId="0" applyFont="1" applyFill="1" applyBorder="1"/>
    <xf numFmtId="0" fontId="20" fillId="3" borderId="0" xfId="0" applyFont="1" applyFill="1"/>
    <xf numFmtId="0" fontId="17" fillId="3" borderId="1" xfId="0" applyFont="1" applyFill="1" applyBorder="1"/>
    <xf numFmtId="4" fontId="17" fillId="3" borderId="5" xfId="0" applyNumberFormat="1" applyFont="1" applyFill="1" applyBorder="1"/>
    <xf numFmtId="4" fontId="17" fillId="3" borderId="0" xfId="0" applyNumberFormat="1" applyFont="1" applyFill="1"/>
    <xf numFmtId="4" fontId="17" fillId="3" borderId="1" xfId="0" applyNumberFormat="1" applyFont="1" applyFill="1" applyBorder="1"/>
    <xf numFmtId="0" fontId="20" fillId="3" borderId="5" xfId="0" applyFont="1" applyFill="1" applyBorder="1" applyAlignment="1">
      <alignment horizontal="left"/>
    </xf>
    <xf numFmtId="0" fontId="18" fillId="3" borderId="0" xfId="0" applyFont="1" applyFill="1"/>
    <xf numFmtId="164" fontId="17" fillId="3" borderId="5" xfId="0" applyNumberFormat="1" applyFont="1" applyFill="1" applyBorder="1"/>
    <xf numFmtId="164" fontId="17" fillId="3" borderId="0" xfId="0" applyNumberFormat="1" applyFont="1" applyFill="1"/>
    <xf numFmtId="164" fontId="17" fillId="3" borderId="1" xfId="0" applyNumberFormat="1" applyFont="1" applyFill="1" applyBorder="1"/>
    <xf numFmtId="0" fontId="0" fillId="5" borderId="0" xfId="0" applyFill="1"/>
    <xf numFmtId="0" fontId="28" fillId="2" borderId="7" xfId="0" applyFont="1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 applyAlignment="1">
      <alignment horizontal="left"/>
    </xf>
    <xf numFmtId="2" fontId="15" fillId="2" borderId="8" xfId="0" applyNumberFormat="1" applyFont="1" applyFill="1" applyBorder="1"/>
    <xf numFmtId="2" fontId="15" fillId="2" borderId="7" xfId="0" applyNumberFormat="1" applyFont="1" applyFill="1" applyBorder="1"/>
    <xf numFmtId="2" fontId="15" fillId="2" borderId="6" xfId="0" applyNumberFormat="1" applyFont="1" applyFill="1" applyBorder="1"/>
    <xf numFmtId="2" fontId="15" fillId="2" borderId="8" xfId="0" applyNumberFormat="1" applyFont="1" applyFill="1" applyBorder="1" applyAlignment="1">
      <alignment horizontal="right"/>
    </xf>
    <xf numFmtId="2" fontId="15" fillId="2" borderId="7" xfId="0" applyNumberFormat="1" applyFont="1" applyFill="1" applyBorder="1" applyAlignment="1">
      <alignment horizontal="right"/>
    </xf>
    <xf numFmtId="2" fontId="15" fillId="2" borderId="6" xfId="0" applyNumberFormat="1" applyFont="1" applyFill="1" applyBorder="1" applyAlignment="1">
      <alignment horizontal="right"/>
    </xf>
    <xf numFmtId="2" fontId="13" fillId="8" borderId="4" xfId="0" applyNumberFormat="1" applyFont="1" applyFill="1" applyBorder="1"/>
    <xf numFmtId="4" fontId="13" fillId="8" borderId="3" xfId="0" applyNumberFormat="1" applyFont="1" applyFill="1" applyBorder="1"/>
    <xf numFmtId="4" fontId="13" fillId="8" borderId="2" xfId="0" applyNumberFormat="1" applyFont="1" applyFill="1" applyBorder="1"/>
    <xf numFmtId="4" fontId="13" fillId="8" borderId="4" xfId="0" applyNumberFormat="1" applyFont="1" applyFill="1" applyBorder="1" applyAlignment="1">
      <alignment horizontal="right"/>
    </xf>
    <xf numFmtId="4" fontId="13" fillId="8" borderId="3" xfId="0" applyNumberFormat="1" applyFont="1" applyFill="1" applyBorder="1" applyAlignment="1">
      <alignment horizontal="right"/>
    </xf>
    <xf numFmtId="4" fontId="13" fillId="8" borderId="2" xfId="0" applyNumberFormat="1" applyFont="1" applyFill="1" applyBorder="1" applyAlignment="1">
      <alignment horizontal="right"/>
    </xf>
    <xf numFmtId="0" fontId="3" fillId="3" borderId="5" xfId="0" applyFont="1" applyFill="1" applyBorder="1"/>
    <xf numFmtId="0" fontId="0" fillId="3" borderId="0" xfId="0" applyFill="1"/>
    <xf numFmtId="0" fontId="15" fillId="3" borderId="1" xfId="0" applyFont="1" applyFill="1" applyBorder="1"/>
    <xf numFmtId="0" fontId="15" fillId="3" borderId="5" xfId="0" applyFont="1" applyFill="1" applyBorder="1"/>
    <xf numFmtId="0" fontId="15" fillId="3" borderId="0" xfId="0" applyFont="1" applyFill="1"/>
    <xf numFmtId="0" fontId="15" fillId="3" borderId="5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15" fillId="3" borderId="1" xfId="0" applyFont="1" applyFill="1" applyBorder="1" applyAlignment="1">
      <alignment horizontal="right"/>
    </xf>
    <xf numFmtId="0" fontId="20" fillId="3" borderId="5" xfId="0" applyFont="1" applyFill="1" applyBorder="1" applyAlignment="1">
      <alignment horizontal="left" indent="1"/>
    </xf>
    <xf numFmtId="0" fontId="25" fillId="3" borderId="0" xfId="0" applyFont="1" applyFill="1"/>
    <xf numFmtId="9" fontId="17" fillId="3" borderId="5" xfId="1" applyFont="1" applyFill="1" applyBorder="1"/>
    <xf numFmtId="9" fontId="17" fillId="3" borderId="0" xfId="1" applyFont="1" applyFill="1" applyBorder="1"/>
    <xf numFmtId="9" fontId="17" fillId="3" borderId="1" xfId="1" applyFont="1" applyFill="1" applyBorder="1"/>
    <xf numFmtId="0" fontId="20" fillId="3" borderId="0" xfId="0" applyFont="1" applyFill="1" applyAlignment="1">
      <alignment horizontal="left"/>
    </xf>
    <xf numFmtId="9" fontId="17" fillId="3" borderId="5" xfId="1" applyFont="1" applyFill="1" applyBorder="1" applyAlignment="1">
      <alignment horizontal="right"/>
    </xf>
    <xf numFmtId="9" fontId="17" fillId="3" borderId="0" xfId="1" applyFont="1" applyFill="1" applyBorder="1" applyAlignment="1">
      <alignment horizontal="right"/>
    </xf>
    <xf numFmtId="9" fontId="17" fillId="3" borderId="1" xfId="1" applyFont="1" applyFill="1" applyBorder="1" applyAlignment="1">
      <alignment horizontal="right"/>
    </xf>
    <xf numFmtId="0" fontId="25" fillId="3" borderId="0" xfId="0" applyFont="1" applyFill="1" applyAlignment="1">
      <alignment horizontal="left"/>
    </xf>
    <xf numFmtId="1" fontId="17" fillId="3" borderId="5" xfId="1" applyNumberFormat="1" applyFont="1" applyFill="1" applyBorder="1"/>
    <xf numFmtId="1" fontId="17" fillId="3" borderId="0" xfId="1" applyNumberFormat="1" applyFont="1" applyFill="1" applyBorder="1"/>
    <xf numFmtId="1" fontId="17" fillId="3" borderId="1" xfId="1" applyNumberFormat="1" applyFont="1" applyFill="1" applyBorder="1"/>
    <xf numFmtId="0" fontId="20" fillId="3" borderId="5" xfId="0" applyFont="1" applyFill="1" applyBorder="1" applyAlignment="1">
      <alignment horizontal="left" vertical="top" wrapText="1" indent="1"/>
    </xf>
    <xf numFmtId="165" fontId="17" fillId="3" borderId="5" xfId="0" applyNumberFormat="1" applyFont="1" applyFill="1" applyBorder="1"/>
    <xf numFmtId="165" fontId="17" fillId="3" borderId="0" xfId="0" applyNumberFormat="1" applyFont="1" applyFill="1"/>
    <xf numFmtId="165" fontId="17" fillId="3" borderId="1" xfId="0" applyNumberFormat="1" applyFont="1" applyFill="1" applyBorder="1"/>
    <xf numFmtId="1" fontId="17" fillId="3" borderId="5" xfId="0" applyNumberFormat="1" applyFont="1" applyFill="1" applyBorder="1"/>
    <xf numFmtId="1" fontId="17" fillId="3" borderId="0" xfId="0" applyNumberFormat="1" applyFont="1" applyFill="1"/>
    <xf numFmtId="1" fontId="17" fillId="3" borderId="1" xfId="0" applyNumberFormat="1" applyFont="1" applyFill="1" applyBorder="1"/>
    <xf numFmtId="0" fontId="17" fillId="3" borderId="5" xfId="0" applyFont="1" applyFill="1" applyBorder="1"/>
    <xf numFmtId="0" fontId="17" fillId="3" borderId="0" xfId="0" applyFont="1" applyFill="1"/>
    <xf numFmtId="9" fontId="17" fillId="3" borderId="5" xfId="4" applyFont="1" applyFill="1" applyBorder="1"/>
    <xf numFmtId="9" fontId="17" fillId="3" borderId="0" xfId="4" applyFont="1" applyFill="1" applyBorder="1"/>
    <xf numFmtId="9" fontId="17" fillId="3" borderId="1" xfId="4" applyFont="1" applyFill="1" applyBorder="1"/>
    <xf numFmtId="0" fontId="20" fillId="3" borderId="8" xfId="0" applyFont="1" applyFill="1" applyBorder="1" applyAlignment="1">
      <alignment horizontal="left" vertical="top" wrapText="1" indent="1"/>
    </xf>
    <xf numFmtId="0" fontId="20" fillId="3" borderId="7" xfId="0" applyFont="1" applyFill="1" applyBorder="1"/>
    <xf numFmtId="0" fontId="17" fillId="3" borderId="6" xfId="0" applyFont="1" applyFill="1" applyBorder="1"/>
    <xf numFmtId="9" fontId="17" fillId="3" borderId="8" xfId="4" applyFont="1" applyFill="1" applyBorder="1"/>
    <xf numFmtId="9" fontId="17" fillId="3" borderId="7" xfId="4" applyFont="1" applyFill="1" applyBorder="1"/>
    <xf numFmtId="9" fontId="17" fillId="3" borderId="6" xfId="4" applyFont="1" applyFill="1" applyBorder="1"/>
    <xf numFmtId="0" fontId="0" fillId="2" borderId="5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9" fontId="15" fillId="2" borderId="5" xfId="1" applyFont="1" applyFill="1" applyBorder="1" applyAlignment="1"/>
    <xf numFmtId="9" fontId="15" fillId="2" borderId="0" xfId="1" applyFont="1" applyFill="1" applyBorder="1" applyAlignment="1"/>
    <xf numFmtId="9" fontId="15" fillId="2" borderId="1" xfId="1" applyFont="1" applyFill="1" applyBorder="1" applyAlignment="1"/>
    <xf numFmtId="9" fontId="17" fillId="3" borderId="5" xfId="1" applyFont="1" applyFill="1" applyBorder="1" applyAlignment="1"/>
    <xf numFmtId="9" fontId="17" fillId="3" borderId="0" xfId="1" applyFont="1" applyFill="1" applyBorder="1" applyAlignment="1"/>
    <xf numFmtId="9" fontId="17" fillId="3" borderId="1" xfId="1" applyFont="1" applyFill="1" applyBorder="1" applyAlignment="1"/>
    <xf numFmtId="164" fontId="17" fillId="3" borderId="5" xfId="1" applyNumberFormat="1" applyFont="1" applyFill="1" applyBorder="1"/>
    <xf numFmtId="164" fontId="17" fillId="3" borderId="0" xfId="1" applyNumberFormat="1" applyFont="1" applyFill="1" applyBorder="1"/>
    <xf numFmtId="164" fontId="17" fillId="3" borderId="1" xfId="1" applyNumberFormat="1" applyFont="1" applyFill="1" applyBorder="1"/>
    <xf numFmtId="3" fontId="17" fillId="3" borderId="5" xfId="0" applyNumberFormat="1" applyFont="1" applyFill="1" applyBorder="1" applyAlignment="1">
      <alignment horizontal="right"/>
    </xf>
    <xf numFmtId="3" fontId="17" fillId="3" borderId="0" xfId="0" applyNumberFormat="1" applyFont="1" applyFill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0" fontId="29" fillId="2" borderId="0" xfId="0" applyFont="1" applyFill="1"/>
    <xf numFmtId="0" fontId="20" fillId="5" borderId="0" xfId="0" applyFont="1" applyFill="1"/>
    <xf numFmtId="0" fontId="20" fillId="3" borderId="5" xfId="5" applyFont="1" applyFill="1" applyBorder="1" applyAlignment="1">
      <alignment horizontal="left"/>
    </xf>
    <xf numFmtId="0" fontId="18" fillId="3" borderId="0" xfId="5" applyFont="1" applyFill="1"/>
    <xf numFmtId="0" fontId="20" fillId="3" borderId="1" xfId="5" applyFont="1" applyFill="1" applyBorder="1"/>
    <xf numFmtId="0" fontId="20" fillId="3" borderId="5" xfId="5" applyFont="1" applyFill="1" applyBorder="1"/>
    <xf numFmtId="0" fontId="20" fillId="3" borderId="0" xfId="5" applyFont="1" applyFill="1"/>
    <xf numFmtId="0" fontId="15" fillId="2" borderId="5" xfId="5" applyFont="1" applyFill="1" applyBorder="1"/>
    <xf numFmtId="0" fontId="20" fillId="3" borderId="8" xfId="0" applyFont="1" applyFill="1" applyBorder="1"/>
    <xf numFmtId="10" fontId="17" fillId="3" borderId="8" xfId="1" applyNumberFormat="1" applyFont="1" applyFill="1" applyBorder="1"/>
    <xf numFmtId="10" fontId="17" fillId="3" borderId="7" xfId="1" applyNumberFormat="1" applyFont="1" applyFill="1" applyBorder="1"/>
    <xf numFmtId="10" fontId="17" fillId="3" borderId="6" xfId="1" applyNumberFormat="1" applyFont="1" applyFill="1" applyBorder="1"/>
    <xf numFmtId="0" fontId="20" fillId="3" borderId="8" xfId="5" applyFont="1" applyFill="1" applyBorder="1"/>
    <xf numFmtId="0" fontId="20" fillId="3" borderId="7" xfId="5" applyFont="1" applyFill="1" applyBorder="1"/>
    <xf numFmtId="0" fontId="20" fillId="3" borderId="6" xfId="5" applyFont="1" applyFill="1" applyBorder="1"/>
    <xf numFmtId="0" fontId="2" fillId="2" borderId="8" xfId="5" applyFill="1" applyBorder="1" applyAlignment="1">
      <alignment horizontal="left" indent="1"/>
    </xf>
    <xf numFmtId="0" fontId="0" fillId="2" borderId="5" xfId="5" applyFont="1" applyFill="1" applyBorder="1"/>
    <xf numFmtId="0" fontId="0" fillId="2" borderId="5" xfId="5" applyFont="1" applyFill="1" applyBorder="1" applyAlignment="1">
      <alignment horizontal="left" indent="1"/>
    </xf>
    <xf numFmtId="0" fontId="13" fillId="7" borderId="4" xfId="5" applyFont="1" applyFill="1" applyBorder="1" applyAlignment="1">
      <alignment horizontal="right"/>
    </xf>
    <xf numFmtId="0" fontId="13" fillId="7" borderId="3" xfId="5" applyFont="1" applyFill="1" applyBorder="1" applyAlignment="1">
      <alignment horizontal="right"/>
    </xf>
    <xf numFmtId="0" fontId="13" fillId="7" borderId="2" xfId="5" applyFont="1" applyFill="1" applyBorder="1" applyAlignment="1">
      <alignment horizontal="right"/>
    </xf>
    <xf numFmtId="0" fontId="15" fillId="2" borderId="5" xfId="5" applyFont="1" applyFill="1" applyBorder="1" applyAlignment="1">
      <alignment horizontal="right"/>
    </xf>
    <xf numFmtId="0" fontId="15" fillId="2" borderId="0" xfId="5" applyFont="1" applyFill="1" applyAlignment="1">
      <alignment horizontal="right"/>
    </xf>
    <xf numFmtId="0" fontId="15" fillId="2" borderId="1" xfId="5" applyFont="1" applyFill="1" applyBorder="1" applyAlignment="1">
      <alignment horizontal="right"/>
    </xf>
    <xf numFmtId="0" fontId="15" fillId="2" borderId="8" xfId="5" applyFont="1" applyFill="1" applyBorder="1" applyAlignment="1">
      <alignment horizontal="right"/>
    </xf>
    <xf numFmtId="0" fontId="15" fillId="2" borderId="7" xfId="5" applyFont="1" applyFill="1" applyBorder="1" applyAlignment="1">
      <alignment horizontal="right"/>
    </xf>
    <xf numFmtId="0" fontId="15" fillId="2" borderId="6" xfId="5" applyFont="1" applyFill="1" applyBorder="1" applyAlignment="1">
      <alignment horizontal="right"/>
    </xf>
    <xf numFmtId="0" fontId="15" fillId="2" borderId="3" xfId="5" applyFont="1" applyFill="1" applyBorder="1" applyAlignment="1">
      <alignment horizontal="right"/>
    </xf>
    <xf numFmtId="0" fontId="15" fillId="7" borderId="4" xfId="5" applyFont="1" applyFill="1" applyBorder="1" applyAlignment="1">
      <alignment horizontal="right"/>
    </xf>
    <xf numFmtId="0" fontId="15" fillId="7" borderId="3" xfId="5" applyFont="1" applyFill="1" applyBorder="1" applyAlignment="1">
      <alignment horizontal="right"/>
    </xf>
    <xf numFmtId="0" fontId="15" fillId="7" borderId="2" xfId="5" applyFont="1" applyFill="1" applyBorder="1" applyAlignment="1">
      <alignment horizontal="right"/>
    </xf>
    <xf numFmtId="3" fontId="15" fillId="2" borderId="5" xfId="5" applyNumberFormat="1" applyFont="1" applyFill="1" applyBorder="1" applyAlignment="1">
      <alignment horizontal="right"/>
    </xf>
    <xf numFmtId="3" fontId="15" fillId="2" borderId="0" xfId="5" applyNumberFormat="1" applyFont="1" applyFill="1" applyAlignment="1">
      <alignment horizontal="right"/>
    </xf>
    <xf numFmtId="3" fontId="15" fillId="2" borderId="1" xfId="5" applyNumberFormat="1" applyFont="1" applyFill="1" applyBorder="1" applyAlignment="1">
      <alignment horizontal="right"/>
    </xf>
    <xf numFmtId="10" fontId="15" fillId="4" borderId="0" xfId="6" applyNumberFormat="1" applyFont="1" applyFill="1" applyAlignment="1">
      <alignment horizontal="right"/>
    </xf>
    <xf numFmtId="10" fontId="15" fillId="4" borderId="1" xfId="6" applyNumberFormat="1" applyFont="1" applyFill="1" applyBorder="1" applyAlignment="1">
      <alignment horizontal="right"/>
    </xf>
    <xf numFmtId="10" fontId="15" fillId="4" borderId="9" xfId="6" applyNumberFormat="1" applyFont="1" applyFill="1" applyBorder="1" applyAlignment="1">
      <alignment horizontal="right"/>
    </xf>
    <xf numFmtId="0" fontId="15" fillId="2" borderId="5" xfId="6" applyNumberFormat="1" applyFont="1" applyFill="1" applyBorder="1" applyAlignment="1">
      <alignment horizontal="right"/>
    </xf>
    <xf numFmtId="0" fontId="15" fillId="2" borderId="0" xfId="6" applyNumberFormat="1" applyFont="1" applyFill="1" applyBorder="1" applyAlignment="1">
      <alignment horizontal="right"/>
    </xf>
    <xf numFmtId="0" fontId="15" fillId="2" borderId="1" xfId="6" applyNumberFormat="1" applyFont="1" applyFill="1" applyBorder="1" applyAlignment="1">
      <alignment horizontal="right"/>
    </xf>
    <xf numFmtId="2" fontId="15" fillId="2" borderId="5" xfId="5" applyNumberFormat="1" applyFont="1" applyFill="1" applyBorder="1" applyAlignment="1">
      <alignment horizontal="right"/>
    </xf>
    <xf numFmtId="2" fontId="15" fillId="2" borderId="0" xfId="5" applyNumberFormat="1" applyFont="1" applyFill="1" applyAlignment="1">
      <alignment horizontal="right"/>
    </xf>
    <xf numFmtId="2" fontId="15" fillId="2" borderId="1" xfId="5" applyNumberFormat="1" applyFont="1" applyFill="1" applyBorder="1" applyAlignment="1">
      <alignment horizontal="right"/>
    </xf>
    <xf numFmtId="9" fontId="15" fillId="2" borderId="5" xfId="5" applyNumberFormat="1" applyFont="1" applyFill="1" applyBorder="1" applyAlignment="1">
      <alignment horizontal="right"/>
    </xf>
    <xf numFmtId="9" fontId="15" fillId="2" borderId="0" xfId="5" applyNumberFormat="1" applyFont="1" applyFill="1" applyAlignment="1">
      <alignment horizontal="right"/>
    </xf>
    <xf numFmtId="9" fontId="15" fillId="2" borderId="1" xfId="5" applyNumberFormat="1" applyFont="1" applyFill="1" applyBorder="1" applyAlignment="1">
      <alignment horizontal="right"/>
    </xf>
    <xf numFmtId="9" fontId="15" fillId="2" borderId="8" xfId="6" applyFont="1" applyFill="1" applyBorder="1" applyAlignment="1">
      <alignment horizontal="right"/>
    </xf>
    <xf numFmtId="9" fontId="15" fillId="2" borderId="7" xfId="6" applyFont="1" applyFill="1" applyBorder="1" applyAlignment="1">
      <alignment horizontal="right"/>
    </xf>
    <xf numFmtId="9" fontId="15" fillId="2" borderId="6" xfId="6" applyFont="1" applyFill="1" applyBorder="1" applyAlignment="1">
      <alignment horizontal="right"/>
    </xf>
    <xf numFmtId="10" fontId="15" fillId="2" borderId="8" xfId="5" applyNumberFormat="1" applyFont="1" applyFill="1" applyBorder="1" applyAlignment="1">
      <alignment horizontal="right"/>
    </xf>
    <xf numFmtId="10" fontId="15" fillId="2" borderId="7" xfId="5" applyNumberFormat="1" applyFont="1" applyFill="1" applyBorder="1" applyAlignment="1">
      <alignment horizontal="right"/>
    </xf>
    <xf numFmtId="10" fontId="15" fillId="2" borderId="6" xfId="5" applyNumberFormat="1" applyFont="1" applyFill="1" applyBorder="1" applyAlignment="1">
      <alignment horizontal="right"/>
    </xf>
    <xf numFmtId="10" fontId="15" fillId="2" borderId="5" xfId="5" applyNumberFormat="1" applyFont="1" applyFill="1" applyBorder="1" applyAlignment="1">
      <alignment horizontal="right"/>
    </xf>
    <xf numFmtId="10" fontId="15" fillId="2" borderId="0" xfId="5" applyNumberFormat="1" applyFont="1" applyFill="1" applyAlignment="1">
      <alignment horizontal="right"/>
    </xf>
    <xf numFmtId="10" fontId="15" fillId="2" borderId="1" xfId="5" applyNumberFormat="1" applyFont="1" applyFill="1" applyBorder="1" applyAlignment="1">
      <alignment horizontal="right"/>
    </xf>
    <xf numFmtId="10" fontId="15" fillId="2" borderId="5" xfId="6" applyNumberFormat="1" applyFont="1" applyFill="1" applyBorder="1" applyAlignment="1">
      <alignment horizontal="right"/>
    </xf>
    <xf numFmtId="10" fontId="15" fillId="2" borderId="0" xfId="6" applyNumberFormat="1" applyFont="1" applyFill="1" applyBorder="1" applyAlignment="1">
      <alignment horizontal="right"/>
    </xf>
    <xf numFmtId="10" fontId="15" fillId="2" borderId="1" xfId="6" applyNumberFormat="1" applyFont="1" applyFill="1" applyBorder="1" applyAlignment="1">
      <alignment horizontal="right"/>
    </xf>
    <xf numFmtId="10" fontId="17" fillId="3" borderId="8" xfId="6" applyNumberFormat="1" applyFont="1" applyFill="1" applyBorder="1" applyAlignment="1">
      <alignment horizontal="right"/>
    </xf>
    <xf numFmtId="10" fontId="17" fillId="3" borderId="7" xfId="6" applyNumberFormat="1" applyFont="1" applyFill="1" applyBorder="1" applyAlignment="1">
      <alignment horizontal="right"/>
    </xf>
    <xf numFmtId="10" fontId="17" fillId="3" borderId="6" xfId="6" applyNumberFormat="1" applyFont="1" applyFill="1" applyBorder="1" applyAlignment="1">
      <alignment horizontal="right"/>
    </xf>
    <xf numFmtId="164" fontId="13" fillId="8" borderId="3" xfId="0" applyNumberFormat="1" applyFont="1" applyFill="1" applyBorder="1" applyAlignment="1">
      <alignment horizontal="right"/>
    </xf>
    <xf numFmtId="164" fontId="13" fillId="8" borderId="2" xfId="0" applyNumberFormat="1" applyFont="1" applyFill="1" applyBorder="1" applyAlignment="1">
      <alignment horizontal="right"/>
    </xf>
    <xf numFmtId="4" fontId="13" fillId="7" borderId="4" xfId="5" applyNumberFormat="1" applyFont="1" applyFill="1" applyBorder="1" applyAlignment="1">
      <alignment horizontal="right"/>
    </xf>
    <xf numFmtId="4" fontId="13" fillId="7" borderId="3" xfId="5" applyNumberFormat="1" applyFont="1" applyFill="1" applyBorder="1" applyAlignment="1">
      <alignment horizontal="right"/>
    </xf>
    <xf numFmtId="4" fontId="13" fillId="7" borderId="2" xfId="5" applyNumberFormat="1" applyFont="1" applyFill="1" applyBorder="1" applyAlignment="1">
      <alignment horizontal="right"/>
    </xf>
    <xf numFmtId="164" fontId="17" fillId="3" borderId="5" xfId="5" applyNumberFormat="1" applyFont="1" applyFill="1" applyBorder="1" applyAlignment="1">
      <alignment horizontal="right"/>
    </xf>
    <xf numFmtId="164" fontId="17" fillId="3" borderId="0" xfId="5" applyNumberFormat="1" applyFont="1" applyFill="1" applyAlignment="1">
      <alignment horizontal="right"/>
    </xf>
    <xf numFmtId="164" fontId="17" fillId="3" borderId="1" xfId="5" applyNumberFormat="1" applyFont="1" applyFill="1" applyBorder="1" applyAlignment="1">
      <alignment horizontal="right"/>
    </xf>
    <xf numFmtId="4" fontId="15" fillId="2" borderId="0" xfId="5" applyNumberFormat="1" applyFont="1" applyFill="1" applyAlignment="1">
      <alignment horizontal="right"/>
    </xf>
    <xf numFmtId="4" fontId="15" fillId="2" borderId="1" xfId="5" applyNumberFormat="1" applyFont="1" applyFill="1" applyBorder="1" applyAlignment="1">
      <alignment horizontal="right"/>
    </xf>
    <xf numFmtId="164" fontId="15" fillId="2" borderId="5" xfId="5" applyNumberFormat="1" applyFont="1" applyFill="1" applyBorder="1" applyAlignment="1">
      <alignment horizontal="right"/>
    </xf>
    <xf numFmtId="164" fontId="15" fillId="2" borderId="0" xfId="5" applyNumberFormat="1" applyFont="1" applyFill="1" applyAlignment="1">
      <alignment horizontal="right"/>
    </xf>
    <xf numFmtId="164" fontId="15" fillId="2" borderId="1" xfId="5" applyNumberFormat="1" applyFont="1" applyFill="1" applyBorder="1" applyAlignment="1">
      <alignment horizontal="right"/>
    </xf>
    <xf numFmtId="0" fontId="3" fillId="2" borderId="0" xfId="5" applyFont="1" applyFill="1" applyAlignment="1">
      <alignment horizontal="center"/>
    </xf>
    <xf numFmtId="164" fontId="17" fillId="3" borderId="5" xfId="1" applyNumberFormat="1" applyFont="1" applyFill="1" applyBorder="1" applyAlignment="1">
      <alignment horizontal="right"/>
    </xf>
    <xf numFmtId="164" fontId="17" fillId="3" borderId="0" xfId="1" applyNumberFormat="1" applyFont="1" applyFill="1" applyBorder="1" applyAlignment="1">
      <alignment horizontal="right"/>
    </xf>
    <xf numFmtId="164" fontId="17" fillId="3" borderId="1" xfId="1" applyNumberFormat="1" applyFont="1" applyFill="1" applyBorder="1" applyAlignment="1">
      <alignment horizontal="right"/>
    </xf>
    <xf numFmtId="0" fontId="3" fillId="2" borderId="0" xfId="5" applyFont="1" applyFill="1"/>
    <xf numFmtId="0" fontId="2" fillId="4" borderId="0" xfId="5" applyFill="1"/>
    <xf numFmtId="0" fontId="0" fillId="2" borderId="0" xfId="5" applyFont="1" applyFill="1"/>
    <xf numFmtId="0" fontId="15" fillId="4" borderId="1" xfId="5" applyFont="1" applyFill="1" applyBorder="1" applyAlignment="1">
      <alignment horizontal="right"/>
    </xf>
    <xf numFmtId="0" fontId="15" fillId="4" borderId="6" xfId="5" applyFont="1" applyFill="1" applyBorder="1" applyAlignment="1">
      <alignment horizontal="right"/>
    </xf>
    <xf numFmtId="3" fontId="15" fillId="4" borderId="1" xfId="5" applyNumberFormat="1" applyFont="1" applyFill="1" applyBorder="1" applyAlignment="1">
      <alignment horizontal="right"/>
    </xf>
    <xf numFmtId="10" fontId="15" fillId="4" borderId="13" xfId="6" applyNumberFormat="1" applyFont="1" applyFill="1" applyBorder="1" applyAlignment="1">
      <alignment horizontal="right"/>
    </xf>
    <xf numFmtId="3" fontId="15" fillId="2" borderId="12" xfId="5" applyNumberFormat="1" applyFont="1" applyFill="1" applyBorder="1" applyAlignment="1">
      <alignment horizontal="right"/>
    </xf>
    <xf numFmtId="3" fontId="15" fillId="2" borderId="2" xfId="5" applyNumberFormat="1" applyFont="1" applyFill="1" applyBorder="1" applyAlignment="1">
      <alignment horizontal="right"/>
    </xf>
    <xf numFmtId="3" fontId="15" fillId="2" borderId="14" xfId="5" applyNumberFormat="1" applyFont="1" applyFill="1" applyBorder="1" applyAlignment="1">
      <alignment horizontal="right"/>
    </xf>
    <xf numFmtId="3" fontId="17" fillId="3" borderId="1" xfId="5" applyNumberFormat="1" applyFont="1" applyFill="1" applyBorder="1" applyAlignment="1">
      <alignment horizontal="right"/>
    </xf>
    <xf numFmtId="4" fontId="17" fillId="3" borderId="5" xfId="0" applyNumberFormat="1" applyFont="1" applyFill="1" applyBorder="1" applyAlignment="1">
      <alignment horizontal="right"/>
    </xf>
    <xf numFmtId="4" fontId="17" fillId="3" borderId="0" xfId="0" applyNumberFormat="1" applyFont="1" applyFill="1" applyAlignment="1">
      <alignment horizontal="right"/>
    </xf>
    <xf numFmtId="4" fontId="17" fillId="3" borderId="1" xfId="0" applyNumberFormat="1" applyFont="1" applyFill="1" applyBorder="1" applyAlignment="1">
      <alignment horizontal="right"/>
    </xf>
    <xf numFmtId="4" fontId="15" fillId="2" borderId="5" xfId="0" applyNumberFormat="1" applyFont="1" applyFill="1" applyBorder="1"/>
    <xf numFmtId="4" fontId="15" fillId="2" borderId="0" xfId="0" applyNumberFormat="1" applyFont="1" applyFill="1"/>
    <xf numFmtId="4" fontId="15" fillId="2" borderId="1" xfId="0" applyNumberFormat="1" applyFont="1" applyFill="1" applyBorder="1"/>
    <xf numFmtId="4" fontId="15" fillId="2" borderId="5" xfId="0" applyNumberFormat="1" applyFont="1" applyFill="1" applyBorder="1" applyAlignment="1">
      <alignment horizontal="right"/>
    </xf>
    <xf numFmtId="4" fontId="15" fillId="2" borderId="0" xfId="0" applyNumberFormat="1" applyFont="1" applyFill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20" fillId="3" borderId="8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164" fontId="17" fillId="3" borderId="6" xfId="1" applyNumberFormat="1" applyFont="1" applyFill="1" applyBorder="1" applyAlignment="1">
      <alignment horizontal="right"/>
    </xf>
    <xf numFmtId="164" fontId="17" fillId="3" borderId="8" xfId="1" applyNumberFormat="1" applyFont="1" applyFill="1" applyBorder="1" applyAlignment="1">
      <alignment horizontal="right"/>
    </xf>
    <xf numFmtId="164" fontId="17" fillId="3" borderId="7" xfId="1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</cellXfs>
  <cellStyles count="9">
    <cellStyle name="Lien hypertexte" xfId="2" builtinId="8"/>
    <cellStyle name="Normal" xfId="0" builtinId="0"/>
    <cellStyle name="Normal 2" xfId="5" xr:uid="{D31D7A03-3920-47B9-87FF-512ED219977B}"/>
    <cellStyle name="Normal 2 4" xfId="8" xr:uid="{B8706586-293A-C54D-8F63-A85A7B18F797}"/>
    <cellStyle name="Normal 3" xfId="7" xr:uid="{2AF808C2-B403-47F2-9CA4-29D5AC8FC7E0}"/>
    <cellStyle name="Percent 2" xfId="6" xr:uid="{CD258C1C-BB58-4D17-B807-BD36FD6F8EA9}"/>
    <cellStyle name="Pourcentage" xfId="1" builtinId="5"/>
    <cellStyle name="Pourcentage 2" xfId="3" xr:uid="{E74AEBD8-E678-424B-8F59-9BDA913C4FE6}"/>
    <cellStyle name="Pourcentage 2 2" xfId="4" xr:uid="{C51BB74B-72BD-42E6-9D92-4869CC0F3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91EAFB-F01E-7E44-895B-A6D712E5C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9B06A501-4854-5047-A5D3-C0E26ED74EB8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-my.sharepoint.com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EBC8-F7FD-BF45-BC83-F4EEBCD56259}">
  <sheetPr>
    <tabColor theme="0" tint="-0.499984740745262"/>
    <pageSetUpPr fitToPage="1"/>
  </sheetPr>
  <dimension ref="A4:K41"/>
  <sheetViews>
    <sheetView tabSelected="1" topLeftCell="A10" zoomScale="109" zoomScaleNormal="100" zoomScaleSheetLayoutView="90" workbookViewId="0">
      <selection activeCell="C37" sqref="C37"/>
    </sheetView>
  </sheetViews>
  <sheetFormatPr baseColWidth="10" defaultColWidth="8.83203125" defaultRowHeight="16" x14ac:dyDescent="0.2"/>
  <cols>
    <col min="1" max="1" width="8.83203125" style="1"/>
    <col min="2" max="2" width="15.6640625" style="1" customWidth="1"/>
    <col min="3" max="16384" width="8.83203125" style="1"/>
  </cols>
  <sheetData>
    <row r="4" spans="1:11" x14ac:dyDescent="0.2">
      <c r="E4" s="329" t="s">
        <v>83</v>
      </c>
      <c r="F4" s="329"/>
      <c r="G4" s="329"/>
      <c r="H4" s="329"/>
      <c r="I4" s="329"/>
      <c r="J4" s="329"/>
      <c r="K4" s="329"/>
    </row>
    <row r="5" spans="1:11" x14ac:dyDescent="0.2">
      <c r="E5" s="329"/>
      <c r="F5" s="329"/>
      <c r="G5" s="329"/>
      <c r="H5" s="329"/>
      <c r="I5" s="329"/>
      <c r="J5" s="329"/>
      <c r="K5" s="329"/>
    </row>
    <row r="6" spans="1:11" x14ac:dyDescent="0.2">
      <c r="E6" s="329"/>
      <c r="F6" s="329"/>
      <c r="G6" s="329"/>
      <c r="H6" s="329"/>
      <c r="I6" s="329"/>
      <c r="J6" s="329"/>
      <c r="K6" s="329"/>
    </row>
    <row r="7" spans="1:11" x14ac:dyDescent="0.2">
      <c r="E7" s="329"/>
      <c r="F7" s="329"/>
      <c r="G7" s="329"/>
      <c r="H7" s="329"/>
      <c r="I7" s="329"/>
      <c r="J7" s="329"/>
      <c r="K7" s="329"/>
    </row>
    <row r="8" spans="1:11" x14ac:dyDescent="0.2">
      <c r="E8" s="329"/>
      <c r="F8" s="329"/>
      <c r="G8" s="329"/>
      <c r="H8" s="329"/>
      <c r="I8" s="329"/>
      <c r="J8" s="329"/>
      <c r="K8" s="329"/>
    </row>
    <row r="9" spans="1:11" x14ac:dyDescent="0.2">
      <c r="E9" s="329"/>
      <c r="F9" s="329"/>
      <c r="G9" s="329"/>
      <c r="H9" s="329"/>
      <c r="I9" s="329"/>
      <c r="J9" s="329"/>
      <c r="K9" s="329"/>
    </row>
    <row r="10" spans="1:11" x14ac:dyDescent="0.2">
      <c r="F10" s="4"/>
    </row>
    <row r="11" spans="1:11" x14ac:dyDescent="0.2"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1" x14ac:dyDescent="0.2">
      <c r="A12" s="141" t="s">
        <v>0</v>
      </c>
      <c r="C12" s="327" t="s">
        <v>164</v>
      </c>
      <c r="D12" s="327"/>
      <c r="E12" s="327"/>
      <c r="F12" s="327"/>
      <c r="G12" s="327"/>
      <c r="H12" s="327"/>
      <c r="I12" s="327"/>
      <c r="J12" s="327"/>
      <c r="K12" s="327"/>
    </row>
    <row r="13" spans="1:11" x14ac:dyDescent="0.2">
      <c r="A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spans="1:11" ht="25.5" customHeight="1" x14ac:dyDescent="0.2">
      <c r="A14" s="141" t="s">
        <v>1</v>
      </c>
      <c r="C14" s="327" t="s">
        <v>165</v>
      </c>
      <c r="D14" s="327"/>
      <c r="E14" s="327"/>
      <c r="F14" s="327"/>
      <c r="G14" s="327"/>
      <c r="H14" s="327"/>
      <c r="I14" s="327"/>
      <c r="J14" s="327"/>
      <c r="K14" s="327"/>
    </row>
    <row r="15" spans="1:11" ht="38.5" customHeight="1" x14ac:dyDescent="0.2">
      <c r="A15" s="141"/>
      <c r="C15" s="327"/>
      <c r="D15" s="327"/>
      <c r="E15" s="327"/>
      <c r="F15" s="327"/>
      <c r="G15" s="327"/>
      <c r="H15" s="327"/>
      <c r="I15" s="327"/>
      <c r="J15" s="327"/>
      <c r="K15" s="327"/>
    </row>
    <row r="16" spans="1:11" ht="59" customHeight="1" x14ac:dyDescent="0.2">
      <c r="A16" s="141"/>
      <c r="C16" s="327" t="s">
        <v>166</v>
      </c>
      <c r="D16" s="327"/>
      <c r="E16" s="327"/>
      <c r="F16" s="327"/>
      <c r="G16" s="327"/>
      <c r="H16" s="327"/>
      <c r="I16" s="327"/>
      <c r="J16" s="327"/>
      <c r="K16" s="327"/>
    </row>
    <row r="17" spans="1:11" ht="71" customHeight="1" x14ac:dyDescent="0.2">
      <c r="A17" s="142" t="s">
        <v>167</v>
      </c>
      <c r="C17" s="330" t="s">
        <v>168</v>
      </c>
      <c r="D17" s="330"/>
      <c r="E17" s="330"/>
      <c r="F17" s="330"/>
      <c r="G17" s="330"/>
      <c r="H17" s="330"/>
      <c r="I17" s="330"/>
      <c r="J17" s="330"/>
      <c r="K17" s="330"/>
    </row>
    <row r="18" spans="1:11" ht="73" customHeight="1" x14ac:dyDescent="0.2">
      <c r="A18" s="141" t="s">
        <v>169</v>
      </c>
      <c r="C18" s="327" t="s">
        <v>170</v>
      </c>
      <c r="D18" s="327"/>
      <c r="E18" s="327"/>
      <c r="F18" s="327"/>
      <c r="G18" s="327"/>
      <c r="H18" s="327"/>
      <c r="I18" s="327"/>
      <c r="J18" s="327"/>
      <c r="K18" s="327"/>
    </row>
    <row r="19" spans="1:11" x14ac:dyDescent="0.2">
      <c r="A19" s="140"/>
      <c r="C19" s="140"/>
      <c r="D19" s="140"/>
      <c r="E19" s="140"/>
      <c r="F19" s="140"/>
      <c r="G19" s="140"/>
      <c r="H19" s="140"/>
      <c r="I19" s="140"/>
      <c r="J19" s="140"/>
      <c r="K19" s="140"/>
    </row>
    <row r="20" spans="1:11" x14ac:dyDescent="0.2">
      <c r="A20" s="141" t="s">
        <v>2</v>
      </c>
      <c r="C20" s="140" t="s">
        <v>171</v>
      </c>
      <c r="D20" s="140"/>
      <c r="E20" s="140"/>
      <c r="F20" s="140"/>
      <c r="G20" s="140"/>
      <c r="H20" s="140"/>
      <c r="I20" s="140"/>
      <c r="J20" s="140"/>
      <c r="K20" s="140"/>
    </row>
    <row r="21" spans="1:11" x14ac:dyDescent="0.2">
      <c r="A21" s="140"/>
      <c r="C21" s="327" t="s">
        <v>163</v>
      </c>
      <c r="D21" s="327"/>
      <c r="E21" s="327"/>
      <c r="F21" s="327"/>
      <c r="G21" s="327"/>
      <c r="H21" s="327"/>
      <c r="I21" s="327"/>
      <c r="J21" s="327"/>
      <c r="K21" s="327"/>
    </row>
    <row r="22" spans="1:11" x14ac:dyDescent="0.2">
      <c r="A22" s="140"/>
      <c r="C22" s="327"/>
      <c r="D22" s="327"/>
      <c r="E22" s="327"/>
      <c r="F22" s="327"/>
      <c r="G22" s="327"/>
      <c r="H22" s="327"/>
      <c r="I22" s="327"/>
      <c r="J22" s="327"/>
      <c r="K22" s="327"/>
    </row>
    <row r="23" spans="1:11" x14ac:dyDescent="0.2">
      <c r="A23" s="140"/>
      <c r="C23" s="327" t="s">
        <v>101</v>
      </c>
      <c r="D23" s="327"/>
      <c r="E23" s="327"/>
      <c r="F23" s="327"/>
      <c r="G23" s="327"/>
      <c r="H23" s="327"/>
      <c r="I23" s="327"/>
      <c r="J23" s="327"/>
      <c r="K23" s="327"/>
    </row>
    <row r="24" spans="1:11" x14ac:dyDescent="0.2">
      <c r="A24" s="140"/>
      <c r="C24" s="327"/>
      <c r="D24" s="327"/>
      <c r="E24" s="327"/>
      <c r="F24" s="327"/>
      <c r="G24" s="327"/>
      <c r="H24" s="327"/>
      <c r="I24" s="327"/>
      <c r="J24" s="327"/>
      <c r="K24" s="327"/>
    </row>
    <row r="25" spans="1:11" x14ac:dyDescent="0.2">
      <c r="A25" s="140"/>
      <c r="C25" s="327"/>
      <c r="D25" s="327"/>
      <c r="E25" s="327"/>
      <c r="F25" s="327"/>
      <c r="G25" s="327"/>
      <c r="H25" s="327"/>
      <c r="I25" s="327"/>
      <c r="J25" s="327"/>
      <c r="K25" s="327"/>
    </row>
    <row r="26" spans="1:11" ht="97" customHeight="1" x14ac:dyDescent="0.2">
      <c r="A26" s="140"/>
      <c r="C26" s="327" t="s">
        <v>172</v>
      </c>
      <c r="D26" s="327"/>
      <c r="E26" s="327"/>
      <c r="F26" s="327"/>
      <c r="G26" s="327"/>
      <c r="H26" s="327"/>
      <c r="I26" s="327"/>
      <c r="J26" s="327"/>
      <c r="K26" s="327"/>
    </row>
    <row r="27" spans="1:11" ht="34" customHeight="1" x14ac:dyDescent="0.2">
      <c r="C27" s="327" t="s">
        <v>173</v>
      </c>
      <c r="D27" s="327"/>
      <c r="E27" s="327"/>
      <c r="F27" s="327"/>
      <c r="G27" s="327"/>
      <c r="H27" s="327"/>
      <c r="I27" s="327"/>
      <c r="J27" s="327"/>
      <c r="K27" s="327"/>
    </row>
    <row r="28" spans="1:11" x14ac:dyDescent="0.2">
      <c r="C28" s="140"/>
      <c r="D28" s="140"/>
      <c r="E28" s="140"/>
      <c r="F28" s="140"/>
      <c r="G28" s="140"/>
      <c r="H28" s="140"/>
      <c r="I28" s="140"/>
      <c r="J28" s="140"/>
      <c r="K28" s="140"/>
    </row>
    <row r="29" spans="1:11" ht="16" customHeight="1" x14ac:dyDescent="0.2">
      <c r="A29" s="3" t="s">
        <v>3</v>
      </c>
      <c r="C29" s="328" t="s">
        <v>6</v>
      </c>
      <c r="D29" s="328"/>
      <c r="E29" s="328"/>
      <c r="F29" s="328"/>
      <c r="G29" s="328"/>
      <c r="H29" s="328"/>
      <c r="I29" s="328"/>
      <c r="J29" s="328"/>
      <c r="K29" s="328"/>
    </row>
    <row r="30" spans="1:11" x14ac:dyDescent="0.2">
      <c r="C30" s="328"/>
      <c r="D30" s="328"/>
      <c r="E30" s="328"/>
      <c r="F30" s="328"/>
      <c r="G30" s="328"/>
      <c r="H30" s="328"/>
      <c r="I30" s="328"/>
      <c r="J30" s="328"/>
      <c r="K30" s="328"/>
    </row>
    <row r="31" spans="1:11" x14ac:dyDescent="0.2"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1" ht="11" customHeight="1" x14ac:dyDescent="0.2">
      <c r="C32" s="328"/>
      <c r="D32" s="328"/>
      <c r="E32" s="328"/>
      <c r="F32" s="328"/>
      <c r="G32" s="328"/>
      <c r="H32" s="328"/>
      <c r="I32" s="328"/>
      <c r="J32" s="328"/>
      <c r="K32" s="328"/>
    </row>
    <row r="33" spans="1:11" hidden="1" x14ac:dyDescent="0.2">
      <c r="C33" s="328"/>
      <c r="D33" s="328"/>
      <c r="E33" s="328"/>
      <c r="F33" s="328"/>
      <c r="G33" s="328"/>
      <c r="H33" s="328"/>
      <c r="I33" s="328"/>
      <c r="J33" s="328"/>
      <c r="K33" s="328"/>
    </row>
    <row r="34" spans="1:11" hidden="1" x14ac:dyDescent="0.2">
      <c r="C34" s="328"/>
      <c r="D34" s="328"/>
      <c r="E34" s="328"/>
      <c r="F34" s="328"/>
      <c r="G34" s="328"/>
      <c r="H34" s="328"/>
      <c r="I34" s="328"/>
      <c r="J34" s="328"/>
      <c r="K34" s="328"/>
    </row>
    <row r="35" spans="1:11" x14ac:dyDescent="0.2"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3" t="s">
        <v>4</v>
      </c>
      <c r="C36" s="1" t="s">
        <v>222</v>
      </c>
    </row>
    <row r="38" spans="1:11" x14ac:dyDescent="0.2">
      <c r="A38" s="3" t="s">
        <v>5</v>
      </c>
      <c r="C38" s="9" t="s">
        <v>174</v>
      </c>
      <c r="F38" s="7"/>
    </row>
    <row r="39" spans="1:11" x14ac:dyDescent="0.2">
      <c r="A39" s="3"/>
      <c r="C39" s="6"/>
      <c r="F39" s="7"/>
    </row>
    <row r="40" spans="1:11" x14ac:dyDescent="0.2"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3"/>
      <c r="C41" s="6"/>
      <c r="D41" s="5"/>
      <c r="E41" s="5"/>
      <c r="F41" s="5"/>
      <c r="G41" s="5"/>
      <c r="H41" s="5"/>
      <c r="I41" s="5"/>
      <c r="J41" s="5"/>
      <c r="K41" s="5"/>
    </row>
  </sheetData>
  <mergeCells count="11">
    <mergeCell ref="C18:K18"/>
    <mergeCell ref="E4:K9"/>
    <mergeCell ref="C12:K12"/>
    <mergeCell ref="C14:K15"/>
    <mergeCell ref="C16:K16"/>
    <mergeCell ref="C17:K17"/>
    <mergeCell ref="C21:K22"/>
    <mergeCell ref="C23:K25"/>
    <mergeCell ref="C26:K26"/>
    <mergeCell ref="C27:K27"/>
    <mergeCell ref="C29:K34"/>
  </mergeCells>
  <hyperlinks>
    <hyperlink ref="C38" r:id="rId1" display="mailto:consultations.certificatsverts@spw.wallonie.be" xr:uid="{A97AFC73-5F87-CD42-A06D-079D5AC81ECF}"/>
  </hyperlinks>
  <pageMargins left="0.7" right="0.7" top="0.75" bottom="0.75" header="0.3" footer="0.3"/>
  <pageSetup paperSize="9" scale="7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C3A4-EE12-4A46-84BF-CF1760EC9B06}">
  <sheetPr>
    <tabColor theme="0" tint="-0.499984740745262"/>
    <pageSetUpPr fitToPage="1"/>
  </sheetPr>
  <dimension ref="A1:U82"/>
  <sheetViews>
    <sheetView topLeftCell="A49" zoomScale="85" zoomScaleNormal="50" workbookViewId="0">
      <selection activeCell="A87" sqref="A87"/>
    </sheetView>
  </sheetViews>
  <sheetFormatPr baseColWidth="10" defaultColWidth="10.83203125" defaultRowHeight="16" outlineLevelRow="1" x14ac:dyDescent="0.2"/>
  <cols>
    <col min="1" max="1" width="66" style="1" customWidth="1"/>
    <col min="2" max="2" width="19.5" style="1" customWidth="1"/>
    <col min="3" max="3" width="20.1640625" style="1" customWidth="1"/>
    <col min="4" max="4" width="15.1640625" style="1" customWidth="1"/>
    <col min="5" max="5" width="17.33203125" style="1" customWidth="1"/>
    <col min="6" max="6" width="16.5" style="1" customWidth="1"/>
    <col min="7" max="7" width="17.1640625" style="1" customWidth="1"/>
    <col min="8" max="11" width="14.83203125" style="2" customWidth="1"/>
    <col min="12" max="12" width="14.33203125" style="1" customWidth="1"/>
    <col min="13" max="13" width="14.83203125" style="2" customWidth="1"/>
    <col min="14" max="14" width="14.33203125" style="1" customWidth="1"/>
    <col min="15" max="15" width="15.5" style="1" customWidth="1"/>
    <col min="16" max="16" width="14.83203125" style="1" customWidth="1"/>
    <col min="17" max="16384" width="10.83203125" style="1"/>
  </cols>
  <sheetData>
    <row r="1" spans="1:21" x14ac:dyDescent="0.2">
      <c r="A1" s="62" t="s">
        <v>161</v>
      </c>
    </row>
    <row r="2" spans="1:21" x14ac:dyDescent="0.2">
      <c r="A2" s="3"/>
    </row>
    <row r="3" spans="1:21" x14ac:dyDescent="0.2">
      <c r="A3" s="63" t="s">
        <v>160</v>
      </c>
      <c r="B3" s="64" t="s">
        <v>159</v>
      </c>
      <c r="C3" s="65" t="s">
        <v>158</v>
      </c>
      <c r="D3" s="66">
        <v>1</v>
      </c>
      <c r="E3" s="67">
        <f t="shared" ref="E3:P3" si="0">D3+1</f>
        <v>2</v>
      </c>
      <c r="F3" s="67">
        <f t="shared" si="0"/>
        <v>3</v>
      </c>
      <c r="G3" s="68">
        <f t="shared" si="0"/>
        <v>4</v>
      </c>
      <c r="H3" s="66">
        <f t="shared" si="0"/>
        <v>5</v>
      </c>
      <c r="I3" s="67">
        <f t="shared" si="0"/>
        <v>6</v>
      </c>
      <c r="J3" s="68">
        <f t="shared" si="0"/>
        <v>7</v>
      </c>
      <c r="K3" s="66">
        <f t="shared" si="0"/>
        <v>8</v>
      </c>
      <c r="L3" s="67">
        <f t="shared" si="0"/>
        <v>9</v>
      </c>
      <c r="M3" s="68">
        <f t="shared" si="0"/>
        <v>10</v>
      </c>
      <c r="N3" s="67">
        <f t="shared" si="0"/>
        <v>11</v>
      </c>
      <c r="O3" s="67">
        <f t="shared" si="0"/>
        <v>12</v>
      </c>
      <c r="P3" s="68">
        <f t="shared" si="0"/>
        <v>13</v>
      </c>
      <c r="Q3" s="10"/>
      <c r="S3" s="61"/>
    </row>
    <row r="4" spans="1:21" x14ac:dyDescent="0.2">
      <c r="A4" s="19" t="s">
        <v>157</v>
      </c>
      <c r="B4" s="1" t="s">
        <v>7</v>
      </c>
      <c r="C4" s="14" t="s">
        <v>7</v>
      </c>
      <c r="D4" s="40" t="s">
        <v>156</v>
      </c>
      <c r="E4" s="41" t="s">
        <v>156</v>
      </c>
      <c r="F4" s="41" t="s">
        <v>156</v>
      </c>
      <c r="G4" s="39" t="s">
        <v>156</v>
      </c>
      <c r="H4" s="40" t="s">
        <v>155</v>
      </c>
      <c r="I4" s="41" t="s">
        <v>155</v>
      </c>
      <c r="J4" s="39" t="s">
        <v>155</v>
      </c>
      <c r="K4" s="40" t="s">
        <v>155</v>
      </c>
      <c r="L4" s="41" t="s">
        <v>155</v>
      </c>
      <c r="M4" s="39" t="s">
        <v>155</v>
      </c>
      <c r="N4" s="41" t="s">
        <v>155</v>
      </c>
      <c r="O4" s="41" t="s">
        <v>155</v>
      </c>
      <c r="P4" s="39" t="s">
        <v>155</v>
      </c>
      <c r="Q4" s="10"/>
    </row>
    <row r="5" spans="1:21" x14ac:dyDescent="0.2">
      <c r="A5" s="19" t="s">
        <v>154</v>
      </c>
      <c r="B5" s="1" t="s">
        <v>153</v>
      </c>
      <c r="C5" s="14" t="s">
        <v>8</v>
      </c>
      <c r="D5" s="40" t="s">
        <v>84</v>
      </c>
      <c r="E5" s="41" t="s">
        <v>152</v>
      </c>
      <c r="F5" s="41" t="s">
        <v>85</v>
      </c>
      <c r="G5" s="39" t="s">
        <v>86</v>
      </c>
      <c r="H5" s="40" t="s">
        <v>87</v>
      </c>
      <c r="I5" s="41" t="s">
        <v>87</v>
      </c>
      <c r="J5" s="39" t="s">
        <v>87</v>
      </c>
      <c r="K5" s="40" t="s">
        <v>88</v>
      </c>
      <c r="L5" s="41" t="s">
        <v>88</v>
      </c>
      <c r="M5" s="39" t="s">
        <v>88</v>
      </c>
      <c r="N5" s="41" t="s">
        <v>9</v>
      </c>
      <c r="O5" s="41" t="s">
        <v>9</v>
      </c>
      <c r="P5" s="39" t="s">
        <v>9</v>
      </c>
      <c r="Q5" s="10"/>
    </row>
    <row r="6" spans="1:21" x14ac:dyDescent="0.2">
      <c r="A6" s="19" t="s">
        <v>198</v>
      </c>
      <c r="B6" s="1" t="s">
        <v>7</v>
      </c>
      <c r="C6" s="14" t="s">
        <v>7</v>
      </c>
      <c r="D6" s="40" t="s">
        <v>92</v>
      </c>
      <c r="E6" s="41" t="s">
        <v>82</v>
      </c>
      <c r="F6" s="41" t="s">
        <v>82</v>
      </c>
      <c r="G6" s="39" t="s">
        <v>82</v>
      </c>
      <c r="H6" s="40" t="s">
        <v>92</v>
      </c>
      <c r="I6" s="41" t="s">
        <v>93</v>
      </c>
      <c r="J6" s="39" t="s">
        <v>81</v>
      </c>
      <c r="K6" s="40" t="s">
        <v>92</v>
      </c>
      <c r="L6" s="41" t="s">
        <v>93</v>
      </c>
      <c r="M6" s="39" t="s">
        <v>81</v>
      </c>
      <c r="N6" s="41" t="s">
        <v>92</v>
      </c>
      <c r="O6" s="41" t="s">
        <v>93</v>
      </c>
      <c r="P6" s="39" t="s">
        <v>81</v>
      </c>
      <c r="Q6" s="10"/>
    </row>
    <row r="7" spans="1:21" x14ac:dyDescent="0.2">
      <c r="A7" s="19" t="s">
        <v>89</v>
      </c>
      <c r="B7" s="1" t="s">
        <v>7</v>
      </c>
      <c r="C7" s="14" t="s">
        <v>7</v>
      </c>
      <c r="D7" s="40" t="s">
        <v>90</v>
      </c>
      <c r="E7" s="41" t="s">
        <v>90</v>
      </c>
      <c r="F7" s="41" t="s">
        <v>90</v>
      </c>
      <c r="G7" s="39" t="s">
        <v>90</v>
      </c>
      <c r="H7" s="40" t="s">
        <v>90</v>
      </c>
      <c r="I7" s="41" t="s">
        <v>91</v>
      </c>
      <c r="J7" s="39" t="s">
        <v>91</v>
      </c>
      <c r="K7" s="40" t="s">
        <v>90</v>
      </c>
      <c r="L7" s="41" t="s">
        <v>91</v>
      </c>
      <c r="M7" s="39" t="s">
        <v>91</v>
      </c>
      <c r="N7" s="41" t="s">
        <v>90</v>
      </c>
      <c r="O7" s="41" t="s">
        <v>91</v>
      </c>
      <c r="P7" s="39" t="s">
        <v>91</v>
      </c>
      <c r="Q7" s="10"/>
    </row>
    <row r="8" spans="1:21" s="4" customFormat="1" x14ac:dyDescent="0.2">
      <c r="A8" s="26" t="s">
        <v>151</v>
      </c>
      <c r="B8" s="44" t="s">
        <v>7</v>
      </c>
      <c r="C8" s="43" t="s">
        <v>7</v>
      </c>
      <c r="D8" s="124" t="s">
        <v>150</v>
      </c>
      <c r="E8" s="125" t="s">
        <v>150</v>
      </c>
      <c r="F8" s="125" t="s">
        <v>149</v>
      </c>
      <c r="G8" s="126" t="s">
        <v>149</v>
      </c>
      <c r="H8" s="124" t="s">
        <v>149</v>
      </c>
      <c r="I8" s="125" t="s">
        <v>149</v>
      </c>
      <c r="J8" s="126" t="s">
        <v>149</v>
      </c>
      <c r="K8" s="124" t="s">
        <v>148</v>
      </c>
      <c r="L8" s="125" t="s">
        <v>148</v>
      </c>
      <c r="M8" s="126" t="s">
        <v>148</v>
      </c>
      <c r="N8" s="125" t="s">
        <v>148</v>
      </c>
      <c r="O8" s="125" t="s">
        <v>148</v>
      </c>
      <c r="P8" s="126" t="s">
        <v>148</v>
      </c>
      <c r="Q8" s="10"/>
    </row>
    <row r="9" spans="1:21" x14ac:dyDescent="0.2">
      <c r="A9" s="19"/>
      <c r="C9" s="14"/>
      <c r="D9" s="18"/>
      <c r="E9" s="17"/>
      <c r="F9" s="17"/>
      <c r="G9" s="14"/>
      <c r="H9" s="40"/>
      <c r="I9" s="41"/>
      <c r="J9" s="39"/>
      <c r="K9" s="40"/>
      <c r="L9" s="17"/>
      <c r="M9" s="39"/>
      <c r="N9" s="17"/>
      <c r="O9" s="17"/>
      <c r="P9" s="14"/>
      <c r="Q9" s="10"/>
    </row>
    <row r="10" spans="1:21" x14ac:dyDescent="0.2">
      <c r="A10" s="63" t="s">
        <v>10</v>
      </c>
      <c r="B10" s="69"/>
      <c r="C10" s="70"/>
      <c r="D10" s="71"/>
      <c r="E10" s="72"/>
      <c r="F10" s="72"/>
      <c r="G10" s="70"/>
      <c r="H10" s="73"/>
      <c r="I10" s="74"/>
      <c r="J10" s="75"/>
      <c r="K10" s="73"/>
      <c r="L10" s="72"/>
      <c r="M10" s="75"/>
      <c r="N10" s="72"/>
      <c r="O10" s="72"/>
      <c r="P10" s="70"/>
      <c r="Q10" s="10"/>
    </row>
    <row r="11" spans="1:21" x14ac:dyDescent="0.2">
      <c r="A11" s="19" t="s">
        <v>147</v>
      </c>
      <c r="B11" s="1" t="s">
        <v>11</v>
      </c>
      <c r="C11" s="14" t="s">
        <v>8</v>
      </c>
      <c r="D11" s="50">
        <v>50</v>
      </c>
      <c r="E11" s="46">
        <v>150</v>
      </c>
      <c r="F11" s="46">
        <v>350</v>
      </c>
      <c r="G11" s="45">
        <v>750</v>
      </c>
      <c r="H11" s="48">
        <v>500</v>
      </c>
      <c r="I11" s="49">
        <v>500</v>
      </c>
      <c r="J11" s="47">
        <v>500</v>
      </c>
      <c r="K11" s="48">
        <v>2000</v>
      </c>
      <c r="L11" s="46">
        <v>2000</v>
      </c>
      <c r="M11" s="47">
        <v>2000</v>
      </c>
      <c r="N11" s="46">
        <v>4000</v>
      </c>
      <c r="O11" s="46">
        <v>4000</v>
      </c>
      <c r="P11" s="45">
        <v>4000</v>
      </c>
      <c r="Q11" s="10"/>
    </row>
    <row r="12" spans="1:21" x14ac:dyDescent="0.2">
      <c r="A12" s="19" t="s">
        <v>12</v>
      </c>
      <c r="B12" s="1" t="s">
        <v>13</v>
      </c>
      <c r="C12" s="14" t="s">
        <v>14</v>
      </c>
      <c r="D12" s="50">
        <v>5000</v>
      </c>
      <c r="E12" s="46">
        <v>5000</v>
      </c>
      <c r="F12" s="46">
        <v>6000</v>
      </c>
      <c r="G12" s="45">
        <v>6500</v>
      </c>
      <c r="H12" s="48">
        <v>7500</v>
      </c>
      <c r="I12" s="49">
        <v>7500</v>
      </c>
      <c r="J12" s="47">
        <v>7500</v>
      </c>
      <c r="K12" s="48">
        <v>8000</v>
      </c>
      <c r="L12" s="49">
        <v>8000</v>
      </c>
      <c r="M12" s="47">
        <v>8000</v>
      </c>
      <c r="N12" s="46">
        <v>8000</v>
      </c>
      <c r="O12" s="46">
        <v>8000</v>
      </c>
      <c r="P12" s="45">
        <v>8000</v>
      </c>
      <c r="Q12" s="10"/>
    </row>
    <row r="13" spans="1:21" x14ac:dyDescent="0.2">
      <c r="A13" s="19" t="s">
        <v>15</v>
      </c>
      <c r="B13" s="1" t="s">
        <v>16</v>
      </c>
      <c r="C13" s="14" t="s">
        <v>17</v>
      </c>
      <c r="D13" s="50">
        <v>3</v>
      </c>
      <c r="E13" s="46">
        <v>3</v>
      </c>
      <c r="F13" s="46">
        <v>3</v>
      </c>
      <c r="G13" s="45">
        <v>3</v>
      </c>
      <c r="H13" s="48">
        <v>3</v>
      </c>
      <c r="I13" s="49">
        <v>3</v>
      </c>
      <c r="J13" s="47">
        <v>3</v>
      </c>
      <c r="K13" s="48">
        <v>3</v>
      </c>
      <c r="L13" s="49">
        <v>3</v>
      </c>
      <c r="M13" s="47">
        <v>3</v>
      </c>
      <c r="N13" s="46">
        <v>3</v>
      </c>
      <c r="O13" s="46">
        <v>3</v>
      </c>
      <c r="P13" s="45">
        <v>3</v>
      </c>
      <c r="Q13" s="10"/>
    </row>
    <row r="14" spans="1:21" x14ac:dyDescent="0.2">
      <c r="A14" s="16" t="s">
        <v>18</v>
      </c>
      <c r="B14" s="1" t="s">
        <v>19</v>
      </c>
      <c r="C14" s="14" t="s">
        <v>20</v>
      </c>
      <c r="D14" s="59">
        <v>0.2</v>
      </c>
      <c r="E14" s="58">
        <v>0.2</v>
      </c>
      <c r="F14" s="58">
        <v>0.22500000000000001</v>
      </c>
      <c r="G14" s="57">
        <v>0.25</v>
      </c>
      <c r="H14" s="127">
        <v>0.28000000000000003</v>
      </c>
      <c r="I14" s="128">
        <v>0.22</v>
      </c>
      <c r="J14" s="129">
        <v>0.25</v>
      </c>
      <c r="K14" s="127">
        <v>0.28000000000000003</v>
      </c>
      <c r="L14" s="58">
        <v>0.22</v>
      </c>
      <c r="M14" s="129">
        <v>0.25</v>
      </c>
      <c r="N14" s="58">
        <v>0.28000000000000003</v>
      </c>
      <c r="O14" s="58">
        <v>0.22</v>
      </c>
      <c r="P14" s="57">
        <v>0.25</v>
      </c>
      <c r="Q14" s="10"/>
      <c r="T14" s="60"/>
      <c r="U14" s="60"/>
    </row>
    <row r="15" spans="1:21" x14ac:dyDescent="0.2">
      <c r="A15" s="19" t="s">
        <v>184</v>
      </c>
      <c r="B15" s="1" t="s">
        <v>33</v>
      </c>
      <c r="C15" s="14" t="s">
        <v>28</v>
      </c>
      <c r="D15" s="212">
        <v>0</v>
      </c>
      <c r="E15" s="213">
        <v>0</v>
      </c>
      <c r="F15" s="213">
        <v>0.15</v>
      </c>
      <c r="G15" s="214">
        <v>0.2</v>
      </c>
      <c r="H15" s="212">
        <v>0.25</v>
      </c>
      <c r="I15" s="213">
        <v>0.1</v>
      </c>
      <c r="J15" s="214">
        <v>0.25</v>
      </c>
      <c r="K15" s="212">
        <v>0.25</v>
      </c>
      <c r="L15" s="213">
        <v>0.1</v>
      </c>
      <c r="M15" s="214">
        <v>0.25</v>
      </c>
      <c r="N15" s="213">
        <v>0.25</v>
      </c>
      <c r="O15" s="213">
        <v>0.1</v>
      </c>
      <c r="P15" s="214">
        <v>0.25</v>
      </c>
      <c r="Q15" s="10"/>
      <c r="S15" s="17"/>
      <c r="T15" s="60"/>
      <c r="U15" s="60"/>
    </row>
    <row r="16" spans="1:21" hidden="1" outlineLevel="1" x14ac:dyDescent="0.2">
      <c r="A16" s="171" t="s">
        <v>185</v>
      </c>
      <c r="B16" s="172"/>
      <c r="C16" s="173"/>
      <c r="D16" s="174"/>
      <c r="E16" s="175"/>
      <c r="F16" s="175"/>
      <c r="G16" s="173"/>
      <c r="H16" s="176"/>
      <c r="I16" s="177"/>
      <c r="J16" s="178"/>
      <c r="K16" s="176"/>
      <c r="L16" s="175"/>
      <c r="M16" s="178"/>
      <c r="N16" s="175"/>
      <c r="O16" s="175"/>
      <c r="P16" s="173"/>
      <c r="Q16" s="10"/>
    </row>
    <row r="17" spans="1:21" hidden="1" outlineLevel="1" x14ac:dyDescent="0.2">
      <c r="A17" s="179" t="s">
        <v>21</v>
      </c>
      <c r="B17" s="180" t="s">
        <v>22</v>
      </c>
      <c r="C17" s="145" t="s">
        <v>20</v>
      </c>
      <c r="D17" s="181">
        <v>0.37</v>
      </c>
      <c r="E17" s="182">
        <v>0.37</v>
      </c>
      <c r="F17" s="182">
        <v>0.37</v>
      </c>
      <c r="G17" s="183">
        <v>0.37</v>
      </c>
      <c r="H17" s="181">
        <v>0.37</v>
      </c>
      <c r="I17" s="182">
        <v>0.3</v>
      </c>
      <c r="J17" s="183">
        <v>0.3</v>
      </c>
      <c r="K17" s="181">
        <v>0.37</v>
      </c>
      <c r="L17" s="182">
        <v>0.3</v>
      </c>
      <c r="M17" s="183">
        <v>0.3</v>
      </c>
      <c r="N17" s="182">
        <v>0.37</v>
      </c>
      <c r="O17" s="182">
        <v>0.3</v>
      </c>
      <c r="P17" s="183">
        <v>0.3</v>
      </c>
      <c r="Q17" s="10"/>
      <c r="T17" s="60"/>
      <c r="U17" s="60"/>
    </row>
    <row r="18" spans="1:21" hidden="1" outlineLevel="1" x14ac:dyDescent="0.2">
      <c r="A18" s="179" t="s">
        <v>23</v>
      </c>
      <c r="B18" s="184" t="s">
        <v>7</v>
      </c>
      <c r="C18" s="145" t="s">
        <v>7</v>
      </c>
      <c r="D18" s="185" t="s">
        <v>24</v>
      </c>
      <c r="E18" s="186" t="s">
        <v>24</v>
      </c>
      <c r="F18" s="186" t="s">
        <v>25</v>
      </c>
      <c r="G18" s="187" t="s">
        <v>25</v>
      </c>
      <c r="H18" s="185" t="s">
        <v>25</v>
      </c>
      <c r="I18" s="186" t="s">
        <v>25</v>
      </c>
      <c r="J18" s="187" t="s">
        <v>25</v>
      </c>
      <c r="K18" s="185" t="s">
        <v>25</v>
      </c>
      <c r="L18" s="186" t="s">
        <v>25</v>
      </c>
      <c r="M18" s="187" t="s">
        <v>25</v>
      </c>
      <c r="N18" s="186" t="s">
        <v>25</v>
      </c>
      <c r="O18" s="186" t="s">
        <v>25</v>
      </c>
      <c r="P18" s="187" t="s">
        <v>25</v>
      </c>
      <c r="Q18" s="10"/>
      <c r="T18" s="60"/>
      <c r="U18" s="60"/>
    </row>
    <row r="19" spans="1:21" hidden="1" outlineLevel="1" x14ac:dyDescent="0.2">
      <c r="A19" s="179" t="s">
        <v>26</v>
      </c>
      <c r="B19" s="184" t="s">
        <v>27</v>
      </c>
      <c r="C19" s="145" t="s">
        <v>28</v>
      </c>
      <c r="D19" s="181">
        <v>0.88800000000000001</v>
      </c>
      <c r="E19" s="182">
        <v>0.88800000000000001</v>
      </c>
      <c r="F19" s="182">
        <v>0.91800000000000004</v>
      </c>
      <c r="G19" s="183">
        <v>0.91800000000000004</v>
      </c>
      <c r="H19" s="181">
        <v>0.91800000000000004</v>
      </c>
      <c r="I19" s="182">
        <v>0.91800000000000004</v>
      </c>
      <c r="J19" s="183">
        <v>0.91800000000000004</v>
      </c>
      <c r="K19" s="181">
        <v>0.91800000000000004</v>
      </c>
      <c r="L19" s="182">
        <v>0.91800000000000004</v>
      </c>
      <c r="M19" s="183">
        <v>0.91800000000000004</v>
      </c>
      <c r="N19" s="182">
        <v>0.91800000000000004</v>
      </c>
      <c r="O19" s="182">
        <v>0.91800000000000004</v>
      </c>
      <c r="P19" s="183">
        <v>0.91800000000000004</v>
      </c>
      <c r="Q19" s="10"/>
      <c r="T19" s="60"/>
      <c r="U19" s="60"/>
    </row>
    <row r="20" spans="1:21" hidden="1" outlineLevel="1" x14ac:dyDescent="0.2">
      <c r="A20" s="179" t="s">
        <v>29</v>
      </c>
      <c r="B20" s="188" t="s">
        <v>30</v>
      </c>
      <c r="C20" s="145" t="s">
        <v>20</v>
      </c>
      <c r="D20" s="181">
        <f t="shared" ref="D20:P20" si="1">D19*D17</f>
        <v>0.32856000000000002</v>
      </c>
      <c r="E20" s="182">
        <f t="shared" si="1"/>
        <v>0.32856000000000002</v>
      </c>
      <c r="F20" s="182">
        <f t="shared" si="1"/>
        <v>0.33966000000000002</v>
      </c>
      <c r="G20" s="183">
        <f t="shared" si="1"/>
        <v>0.33966000000000002</v>
      </c>
      <c r="H20" s="181">
        <f t="shared" si="1"/>
        <v>0.33966000000000002</v>
      </c>
      <c r="I20" s="182">
        <f t="shared" si="1"/>
        <v>0.27539999999999998</v>
      </c>
      <c r="J20" s="183">
        <f t="shared" si="1"/>
        <v>0.27539999999999998</v>
      </c>
      <c r="K20" s="181">
        <f t="shared" si="1"/>
        <v>0.33966000000000002</v>
      </c>
      <c r="L20" s="182">
        <f t="shared" si="1"/>
        <v>0.27539999999999998</v>
      </c>
      <c r="M20" s="183">
        <f t="shared" si="1"/>
        <v>0.27539999999999998</v>
      </c>
      <c r="N20" s="182">
        <f t="shared" si="1"/>
        <v>0.33966000000000002</v>
      </c>
      <c r="O20" s="182">
        <f t="shared" si="1"/>
        <v>0.27539999999999998</v>
      </c>
      <c r="P20" s="183">
        <f t="shared" si="1"/>
        <v>0.27539999999999998</v>
      </c>
      <c r="Q20" s="10"/>
      <c r="T20" s="60"/>
      <c r="U20" s="60"/>
    </row>
    <row r="21" spans="1:21" hidden="1" outlineLevel="1" x14ac:dyDescent="0.2">
      <c r="A21" s="179" t="s">
        <v>100</v>
      </c>
      <c r="B21" s="188" t="s">
        <v>31</v>
      </c>
      <c r="C21" s="145" t="s">
        <v>32</v>
      </c>
      <c r="D21" s="181">
        <v>0.86</v>
      </c>
      <c r="E21" s="182">
        <v>0.86</v>
      </c>
      <c r="F21" s="182">
        <v>0.86</v>
      </c>
      <c r="G21" s="183">
        <v>0.86</v>
      </c>
      <c r="H21" s="181">
        <v>0.86</v>
      </c>
      <c r="I21" s="182">
        <v>0.8</v>
      </c>
      <c r="J21" s="183">
        <v>0.8</v>
      </c>
      <c r="K21" s="181">
        <v>0.86</v>
      </c>
      <c r="L21" s="182">
        <v>0.8</v>
      </c>
      <c r="M21" s="183">
        <v>0.8</v>
      </c>
      <c r="N21" s="182">
        <v>0.86</v>
      </c>
      <c r="O21" s="182">
        <v>0.8</v>
      </c>
      <c r="P21" s="183">
        <v>0.8</v>
      </c>
      <c r="Q21" s="10"/>
      <c r="T21" s="60"/>
      <c r="U21" s="60"/>
    </row>
    <row r="22" spans="1:21" collapsed="1" x14ac:dyDescent="0.2">
      <c r="A22" s="149" t="s">
        <v>146</v>
      </c>
      <c r="B22" s="144" t="s">
        <v>34</v>
      </c>
      <c r="C22" s="145" t="s">
        <v>32</v>
      </c>
      <c r="D22" s="215">
        <f t="shared" ref="D22:P22" si="2">D21*(1/(1-D15)-(D14/D20))</f>
        <v>0.33650353055758464</v>
      </c>
      <c r="E22" s="216">
        <f t="shared" si="2"/>
        <v>0.33650353055758464</v>
      </c>
      <c r="F22" s="216">
        <f t="shared" si="2"/>
        <v>0.44207737148913628</v>
      </c>
      <c r="G22" s="217">
        <f t="shared" si="2"/>
        <v>0.44201407289642586</v>
      </c>
      <c r="H22" s="215">
        <f t="shared" si="2"/>
        <v>0.43772242831066344</v>
      </c>
      <c r="I22" s="216">
        <f t="shared" si="2"/>
        <v>0.24981844589687727</v>
      </c>
      <c r="J22" s="217">
        <f t="shared" si="2"/>
        <v>0.34045025417574426</v>
      </c>
      <c r="K22" s="215">
        <f t="shared" si="2"/>
        <v>0.43772242831066344</v>
      </c>
      <c r="L22" s="216">
        <f t="shared" si="2"/>
        <v>0.24981844589687727</v>
      </c>
      <c r="M22" s="217">
        <f t="shared" si="2"/>
        <v>0.34045025417574426</v>
      </c>
      <c r="N22" s="216">
        <f t="shared" si="2"/>
        <v>0.43772242831066344</v>
      </c>
      <c r="O22" s="216">
        <f t="shared" si="2"/>
        <v>0.24981844589687727</v>
      </c>
      <c r="P22" s="217">
        <f t="shared" si="2"/>
        <v>0.34045025417574426</v>
      </c>
      <c r="Q22" s="10"/>
    </row>
    <row r="23" spans="1:21" x14ac:dyDescent="0.2">
      <c r="A23" s="16" t="s">
        <v>145</v>
      </c>
      <c r="B23" s="1" t="s">
        <v>38</v>
      </c>
      <c r="C23" s="14" t="s">
        <v>144</v>
      </c>
      <c r="D23" s="130">
        <v>25</v>
      </c>
      <c r="E23" s="131">
        <v>25</v>
      </c>
      <c r="F23" s="131">
        <v>25</v>
      </c>
      <c r="G23" s="132">
        <v>25</v>
      </c>
      <c r="H23" s="130">
        <v>25</v>
      </c>
      <c r="I23" s="133">
        <v>8.5</v>
      </c>
      <c r="J23" s="132">
        <v>15</v>
      </c>
      <c r="K23" s="130">
        <v>25</v>
      </c>
      <c r="L23" s="133">
        <v>8.5</v>
      </c>
      <c r="M23" s="132">
        <v>15</v>
      </c>
      <c r="N23" s="131">
        <v>25</v>
      </c>
      <c r="O23" s="133">
        <v>8.5</v>
      </c>
      <c r="P23" s="132">
        <v>15</v>
      </c>
      <c r="Q23" s="10"/>
    </row>
    <row r="24" spans="1:21" x14ac:dyDescent="0.2">
      <c r="A24" s="149" t="s">
        <v>39</v>
      </c>
      <c r="B24" s="184" t="s">
        <v>40</v>
      </c>
      <c r="C24" s="145" t="s">
        <v>7</v>
      </c>
      <c r="D24" s="218">
        <f t="shared" ref="D24:P24" si="3">MIN(2,1+(279/456)*(D$22/D$14)-(D$23/D$14)/456)</f>
        <v>1.7553123358066458</v>
      </c>
      <c r="E24" s="219">
        <f t="shared" si="3"/>
        <v>1.7553123358066458</v>
      </c>
      <c r="F24" s="219">
        <f t="shared" si="3"/>
        <v>1.9584755033671442</v>
      </c>
      <c r="G24" s="220">
        <f t="shared" si="3"/>
        <v>1.8624730380535333</v>
      </c>
      <c r="H24" s="218">
        <f t="shared" si="3"/>
        <v>1.7606873237678187</v>
      </c>
      <c r="I24" s="219">
        <f t="shared" si="3"/>
        <v>1.6100413317905578</v>
      </c>
      <c r="J24" s="220">
        <f t="shared" si="3"/>
        <v>1.7016282536406373</v>
      </c>
      <c r="K24" s="218">
        <f t="shared" si="3"/>
        <v>1.7606873237678187</v>
      </c>
      <c r="L24" s="219">
        <f t="shared" si="3"/>
        <v>1.6100413317905578</v>
      </c>
      <c r="M24" s="220">
        <f t="shared" si="3"/>
        <v>1.7016282536406373</v>
      </c>
      <c r="N24" s="219">
        <f t="shared" si="3"/>
        <v>1.7606873237678187</v>
      </c>
      <c r="O24" s="219">
        <f t="shared" si="3"/>
        <v>1.6100413317905578</v>
      </c>
      <c r="P24" s="220">
        <f t="shared" si="3"/>
        <v>1.7016282536406373</v>
      </c>
      <c r="Q24" s="10"/>
    </row>
    <row r="25" spans="1:21" x14ac:dyDescent="0.2">
      <c r="A25" s="149" t="s">
        <v>41</v>
      </c>
      <c r="B25" s="184" t="s">
        <v>42</v>
      </c>
      <c r="C25" s="145" t="s">
        <v>7</v>
      </c>
      <c r="D25" s="218">
        <f t="shared" ref="D25:P25" si="4">MIN(2,1+(340/456)*(D$22/D$14)-(D$23/D$14)/456)</f>
        <v>1.9803859691839778</v>
      </c>
      <c r="E25" s="219">
        <f t="shared" si="4"/>
        <v>1.9803859691839778</v>
      </c>
      <c r="F25" s="219">
        <f t="shared" si="4"/>
        <v>2</v>
      </c>
      <c r="G25" s="220">
        <f t="shared" si="4"/>
        <v>2</v>
      </c>
      <c r="H25" s="218">
        <f t="shared" si="4"/>
        <v>1.9698122307771424</v>
      </c>
      <c r="I25" s="219">
        <f t="shared" si="4"/>
        <v>1.7619444936696398</v>
      </c>
      <c r="J25" s="220">
        <f t="shared" si="4"/>
        <v>1.883799003682044</v>
      </c>
      <c r="K25" s="218">
        <f t="shared" si="4"/>
        <v>1.9698122307771424</v>
      </c>
      <c r="L25" s="219">
        <f t="shared" si="4"/>
        <v>1.7619444936696398</v>
      </c>
      <c r="M25" s="220">
        <f t="shared" si="4"/>
        <v>1.883799003682044</v>
      </c>
      <c r="N25" s="219">
        <f t="shared" si="4"/>
        <v>1.9698122307771424</v>
      </c>
      <c r="O25" s="219">
        <f t="shared" si="4"/>
        <v>1.7619444936696398</v>
      </c>
      <c r="P25" s="220">
        <f t="shared" si="4"/>
        <v>1.883799003682044</v>
      </c>
      <c r="Q25" s="10"/>
    </row>
    <row r="26" spans="1:21" hidden="1" outlineLevel="1" x14ac:dyDescent="0.2">
      <c r="A26" s="171" t="s">
        <v>143</v>
      </c>
      <c r="B26" s="172"/>
      <c r="C26" s="173"/>
      <c r="D26" s="174"/>
      <c r="E26" s="175"/>
      <c r="F26" s="175"/>
      <c r="G26" s="173"/>
      <c r="H26" s="176"/>
      <c r="I26" s="177"/>
      <c r="J26" s="178"/>
      <c r="K26" s="176"/>
      <c r="L26" s="175"/>
      <c r="M26" s="178"/>
      <c r="N26" s="175"/>
      <c r="O26" s="175"/>
      <c r="P26" s="173"/>
      <c r="Q26" s="10"/>
    </row>
    <row r="27" spans="1:21" hidden="1" outlineLevel="1" x14ac:dyDescent="0.2">
      <c r="A27" s="179" t="s">
        <v>35</v>
      </c>
      <c r="B27" s="144" t="s">
        <v>36</v>
      </c>
      <c r="C27" s="145" t="s">
        <v>37</v>
      </c>
      <c r="D27" s="189">
        <v>150</v>
      </c>
      <c r="E27" s="190">
        <v>150</v>
      </c>
      <c r="F27" s="190">
        <v>150</v>
      </c>
      <c r="G27" s="191">
        <v>150</v>
      </c>
      <c r="H27" s="189">
        <v>150</v>
      </c>
      <c r="I27" s="190">
        <v>150</v>
      </c>
      <c r="J27" s="191">
        <v>150</v>
      </c>
      <c r="K27" s="189">
        <v>150</v>
      </c>
      <c r="L27" s="190">
        <v>150</v>
      </c>
      <c r="M27" s="191">
        <v>150</v>
      </c>
      <c r="N27" s="190">
        <v>150</v>
      </c>
      <c r="O27" s="190">
        <v>150</v>
      </c>
      <c r="P27" s="191">
        <v>150</v>
      </c>
      <c r="Q27" s="10"/>
    </row>
    <row r="28" spans="1:21" ht="18" hidden="1" outlineLevel="1" x14ac:dyDescent="0.25">
      <c r="A28" s="192" t="s">
        <v>142</v>
      </c>
      <c r="B28" s="144" t="s">
        <v>141</v>
      </c>
      <c r="C28" s="145" t="s">
        <v>7</v>
      </c>
      <c r="D28" s="151">
        <f t="shared" ref="D28:P28" si="5">(D27/(273.15+D27))</f>
        <v>0.35448422545196739</v>
      </c>
      <c r="E28" s="152">
        <f t="shared" si="5"/>
        <v>0.35448422545196739</v>
      </c>
      <c r="F28" s="152">
        <f t="shared" si="5"/>
        <v>0.35448422545196739</v>
      </c>
      <c r="G28" s="153">
        <f t="shared" si="5"/>
        <v>0.35448422545196739</v>
      </c>
      <c r="H28" s="151">
        <f t="shared" si="5"/>
        <v>0.35448422545196739</v>
      </c>
      <c r="I28" s="152">
        <f t="shared" si="5"/>
        <v>0.35448422545196739</v>
      </c>
      <c r="J28" s="153">
        <f t="shared" si="5"/>
        <v>0.35448422545196739</v>
      </c>
      <c r="K28" s="151">
        <f t="shared" si="5"/>
        <v>0.35448422545196739</v>
      </c>
      <c r="L28" s="152">
        <f t="shared" si="5"/>
        <v>0.35448422545196739</v>
      </c>
      <c r="M28" s="153">
        <f t="shared" si="5"/>
        <v>0.35448422545196739</v>
      </c>
      <c r="N28" s="152">
        <f t="shared" si="5"/>
        <v>0.35448422545196739</v>
      </c>
      <c r="O28" s="152">
        <f t="shared" si="5"/>
        <v>0.35448422545196739</v>
      </c>
      <c r="P28" s="153">
        <f t="shared" si="5"/>
        <v>0.35448422545196739</v>
      </c>
      <c r="Q28" s="10"/>
    </row>
    <row r="29" spans="1:21" ht="18" hidden="1" outlineLevel="1" x14ac:dyDescent="0.25">
      <c r="A29" s="192" t="s">
        <v>140</v>
      </c>
      <c r="B29" s="144" t="s">
        <v>139</v>
      </c>
      <c r="C29" s="145" t="s">
        <v>7</v>
      </c>
      <c r="D29" s="151">
        <v>1</v>
      </c>
      <c r="E29" s="152">
        <v>1</v>
      </c>
      <c r="F29" s="152">
        <v>1</v>
      </c>
      <c r="G29" s="153">
        <v>1</v>
      </c>
      <c r="H29" s="151">
        <v>1</v>
      </c>
      <c r="I29" s="152">
        <v>1</v>
      </c>
      <c r="J29" s="153">
        <v>1</v>
      </c>
      <c r="K29" s="151">
        <v>1</v>
      </c>
      <c r="L29" s="152">
        <v>1</v>
      </c>
      <c r="M29" s="153">
        <v>1</v>
      </c>
      <c r="N29" s="152">
        <v>1</v>
      </c>
      <c r="O29" s="152">
        <v>1</v>
      </c>
      <c r="P29" s="153">
        <v>1</v>
      </c>
      <c r="Q29" s="10"/>
    </row>
    <row r="30" spans="1:21" ht="18" hidden="1" customHeight="1" outlineLevel="1" x14ac:dyDescent="0.25">
      <c r="A30" s="192" t="s">
        <v>138</v>
      </c>
      <c r="B30" s="144" t="s">
        <v>137</v>
      </c>
      <c r="C30" s="145" t="s">
        <v>43</v>
      </c>
      <c r="D30" s="193">
        <f t="shared" ref="D30:P30" si="6">(D23/D14)*(D29*D14/(D29*D14+D28*D22))</f>
        <v>78.299904027622901</v>
      </c>
      <c r="E30" s="194">
        <f t="shared" si="6"/>
        <v>78.299904027622901</v>
      </c>
      <c r="F30" s="194">
        <f t="shared" si="6"/>
        <v>65.494840898677879</v>
      </c>
      <c r="G30" s="195">
        <f t="shared" si="6"/>
        <v>61.472333760047015</v>
      </c>
      <c r="H30" s="193">
        <f t="shared" si="6"/>
        <v>57.449381309102932</v>
      </c>
      <c r="I30" s="194">
        <f t="shared" si="6"/>
        <v>27.5476113365985</v>
      </c>
      <c r="J30" s="195">
        <f t="shared" si="6"/>
        <v>40.465706908863751</v>
      </c>
      <c r="K30" s="193">
        <f t="shared" si="6"/>
        <v>57.449381309102932</v>
      </c>
      <c r="L30" s="194">
        <f t="shared" si="6"/>
        <v>27.5476113365985</v>
      </c>
      <c r="M30" s="195">
        <f t="shared" si="6"/>
        <v>40.465706908863751</v>
      </c>
      <c r="N30" s="194">
        <f t="shared" si="6"/>
        <v>57.449381309102932</v>
      </c>
      <c r="O30" s="194">
        <f t="shared" si="6"/>
        <v>27.5476113365985</v>
      </c>
      <c r="P30" s="195">
        <f t="shared" si="6"/>
        <v>40.465706908863751</v>
      </c>
      <c r="Q30" s="10"/>
    </row>
    <row r="31" spans="1:21" ht="18" hidden="1" customHeight="1" outlineLevel="1" x14ac:dyDescent="0.25">
      <c r="A31" s="192" t="s">
        <v>136</v>
      </c>
      <c r="B31" s="144" t="s">
        <v>135</v>
      </c>
      <c r="C31" s="145" t="s">
        <v>44</v>
      </c>
      <c r="D31" s="193">
        <f t="shared" ref="D31:P31" si="7">(D23/D22)*(D28*D22/(D29*D14+D28*D22))</f>
        <v>27.756080832195288</v>
      </c>
      <c r="E31" s="194">
        <f t="shared" si="7"/>
        <v>27.756080832195288</v>
      </c>
      <c r="F31" s="194">
        <f t="shared" si="7"/>
        <v>23.216887947067661</v>
      </c>
      <c r="G31" s="195">
        <f t="shared" si="7"/>
        <v>21.790972619655093</v>
      </c>
      <c r="H31" s="193">
        <f t="shared" si="7"/>
        <v>20.364899436052085</v>
      </c>
      <c r="I31" s="194">
        <f t="shared" si="7"/>
        <v>9.7651936677059563</v>
      </c>
      <c r="J31" s="195">
        <f t="shared" si="7"/>
        <v>14.344454770954894</v>
      </c>
      <c r="K31" s="193">
        <f t="shared" si="7"/>
        <v>20.364899436052085</v>
      </c>
      <c r="L31" s="194">
        <f t="shared" si="7"/>
        <v>9.7651936677059563</v>
      </c>
      <c r="M31" s="195">
        <f t="shared" si="7"/>
        <v>14.344454770954894</v>
      </c>
      <c r="N31" s="194">
        <f t="shared" si="7"/>
        <v>20.364899436052085</v>
      </c>
      <c r="O31" s="194">
        <f t="shared" si="7"/>
        <v>9.7651936677059563</v>
      </c>
      <c r="P31" s="195">
        <f t="shared" si="7"/>
        <v>14.344454770954894</v>
      </c>
      <c r="Q31" s="10"/>
    </row>
    <row r="32" spans="1:21" ht="34" hidden="1" outlineLevel="1" x14ac:dyDescent="0.25">
      <c r="A32" s="192" t="s">
        <v>134</v>
      </c>
      <c r="B32" s="144" t="s">
        <v>133</v>
      </c>
      <c r="C32" s="145" t="s">
        <v>43</v>
      </c>
      <c r="D32" s="196">
        <f t="shared" ref="D32:P32" si="8">183*3.6</f>
        <v>658.80000000000007</v>
      </c>
      <c r="E32" s="197">
        <f t="shared" si="8"/>
        <v>658.80000000000007</v>
      </c>
      <c r="F32" s="197">
        <f t="shared" si="8"/>
        <v>658.80000000000007</v>
      </c>
      <c r="G32" s="198">
        <f t="shared" si="8"/>
        <v>658.80000000000007</v>
      </c>
      <c r="H32" s="196">
        <f t="shared" si="8"/>
        <v>658.80000000000007</v>
      </c>
      <c r="I32" s="197">
        <f t="shared" si="8"/>
        <v>658.80000000000007</v>
      </c>
      <c r="J32" s="198">
        <f t="shared" si="8"/>
        <v>658.80000000000007</v>
      </c>
      <c r="K32" s="196">
        <f t="shared" si="8"/>
        <v>658.80000000000007</v>
      </c>
      <c r="L32" s="197">
        <f t="shared" si="8"/>
        <v>658.80000000000007</v>
      </c>
      <c r="M32" s="198">
        <f t="shared" si="8"/>
        <v>658.80000000000007</v>
      </c>
      <c r="N32" s="197">
        <f t="shared" si="8"/>
        <v>658.80000000000007</v>
      </c>
      <c r="O32" s="197">
        <f t="shared" si="8"/>
        <v>658.80000000000007</v>
      </c>
      <c r="P32" s="198">
        <f t="shared" si="8"/>
        <v>658.80000000000007</v>
      </c>
      <c r="Q32" s="10"/>
    </row>
    <row r="33" spans="1:19" ht="34" hidden="1" outlineLevel="1" x14ac:dyDescent="0.25">
      <c r="A33" s="192" t="s">
        <v>132</v>
      </c>
      <c r="B33" s="144" t="s">
        <v>131</v>
      </c>
      <c r="C33" s="145" t="s">
        <v>44</v>
      </c>
      <c r="D33" s="199">
        <f t="shared" ref="D33:P33" si="9">80*3.6</f>
        <v>288</v>
      </c>
      <c r="E33" s="200">
        <f t="shared" si="9"/>
        <v>288</v>
      </c>
      <c r="F33" s="200">
        <f t="shared" si="9"/>
        <v>288</v>
      </c>
      <c r="G33" s="145">
        <f t="shared" si="9"/>
        <v>288</v>
      </c>
      <c r="H33" s="199">
        <f t="shared" si="9"/>
        <v>288</v>
      </c>
      <c r="I33" s="200">
        <f t="shared" si="9"/>
        <v>288</v>
      </c>
      <c r="J33" s="145">
        <f t="shared" si="9"/>
        <v>288</v>
      </c>
      <c r="K33" s="199">
        <f t="shared" si="9"/>
        <v>288</v>
      </c>
      <c r="L33" s="200">
        <f t="shared" si="9"/>
        <v>288</v>
      </c>
      <c r="M33" s="145">
        <f t="shared" si="9"/>
        <v>288</v>
      </c>
      <c r="N33" s="200">
        <f t="shared" si="9"/>
        <v>288</v>
      </c>
      <c r="O33" s="200">
        <f t="shared" si="9"/>
        <v>288</v>
      </c>
      <c r="P33" s="145">
        <f t="shared" si="9"/>
        <v>288</v>
      </c>
      <c r="Q33" s="10"/>
    </row>
    <row r="34" spans="1:19" ht="19" hidden="1" customHeight="1" outlineLevel="1" x14ac:dyDescent="0.2">
      <c r="A34" s="192" t="s">
        <v>130</v>
      </c>
      <c r="B34" s="144" t="s">
        <v>129</v>
      </c>
      <c r="C34" s="145" t="s">
        <v>7</v>
      </c>
      <c r="D34" s="201">
        <f t="shared" ref="D34:P34" si="10">(D32-D30)/D32</f>
        <v>0.88114768666116738</v>
      </c>
      <c r="E34" s="202">
        <f t="shared" si="10"/>
        <v>0.88114768666116738</v>
      </c>
      <c r="F34" s="202">
        <f t="shared" si="10"/>
        <v>0.90058463737298433</v>
      </c>
      <c r="G34" s="203">
        <f t="shared" si="10"/>
        <v>0.9066904466301654</v>
      </c>
      <c r="H34" s="201">
        <f t="shared" si="10"/>
        <v>0.91279693183196275</v>
      </c>
      <c r="I34" s="202">
        <f t="shared" si="10"/>
        <v>0.95818516797723363</v>
      </c>
      <c r="J34" s="203">
        <f t="shared" si="10"/>
        <v>0.93857664403633301</v>
      </c>
      <c r="K34" s="201">
        <f t="shared" si="10"/>
        <v>0.91279693183196275</v>
      </c>
      <c r="L34" s="202">
        <f t="shared" si="10"/>
        <v>0.95818516797723363</v>
      </c>
      <c r="M34" s="203">
        <f t="shared" si="10"/>
        <v>0.93857664403633301</v>
      </c>
      <c r="N34" s="202">
        <f t="shared" si="10"/>
        <v>0.91279693183196275</v>
      </c>
      <c r="O34" s="202">
        <f t="shared" si="10"/>
        <v>0.95818516797723363</v>
      </c>
      <c r="P34" s="203">
        <f t="shared" si="10"/>
        <v>0.93857664403633301</v>
      </c>
      <c r="Q34" s="10"/>
    </row>
    <row r="35" spans="1:19" ht="19" hidden="1" customHeight="1" outlineLevel="1" x14ac:dyDescent="0.2">
      <c r="A35" s="192" t="s">
        <v>127</v>
      </c>
      <c r="B35" s="144" t="s">
        <v>128</v>
      </c>
      <c r="C35" s="145" t="s">
        <v>7</v>
      </c>
      <c r="D35" s="201">
        <f t="shared" ref="D35:P35" si="11">(D33-D31)/D33</f>
        <v>0.90362471933265531</v>
      </c>
      <c r="E35" s="202">
        <f t="shared" si="11"/>
        <v>0.90362471933265531</v>
      </c>
      <c r="F35" s="202">
        <f t="shared" si="11"/>
        <v>0.91938580573934836</v>
      </c>
      <c r="G35" s="203">
        <f t="shared" si="11"/>
        <v>0.92433690062619744</v>
      </c>
      <c r="H35" s="201">
        <f t="shared" si="11"/>
        <v>0.92928854362481905</v>
      </c>
      <c r="I35" s="202">
        <f t="shared" si="11"/>
        <v>0.96609307754268769</v>
      </c>
      <c r="J35" s="203">
        <f t="shared" si="11"/>
        <v>0.9501928653786289</v>
      </c>
      <c r="K35" s="201">
        <f t="shared" si="11"/>
        <v>0.92928854362481905</v>
      </c>
      <c r="L35" s="202">
        <f t="shared" si="11"/>
        <v>0.96609307754268769</v>
      </c>
      <c r="M35" s="203">
        <f t="shared" si="11"/>
        <v>0.9501928653786289</v>
      </c>
      <c r="N35" s="202">
        <f t="shared" si="11"/>
        <v>0.92928854362481905</v>
      </c>
      <c r="O35" s="202">
        <f t="shared" si="11"/>
        <v>0.96609307754268769</v>
      </c>
      <c r="P35" s="203">
        <f t="shared" si="11"/>
        <v>0.9501928653786289</v>
      </c>
      <c r="Q35" s="10"/>
    </row>
    <row r="36" spans="1:19" ht="17" hidden="1" outlineLevel="1" x14ac:dyDescent="0.2">
      <c r="A36" s="204" t="s">
        <v>127</v>
      </c>
      <c r="B36" s="205" t="s">
        <v>126</v>
      </c>
      <c r="C36" s="206" t="s">
        <v>7</v>
      </c>
      <c r="D36" s="207">
        <f t="shared" ref="D36:P36" si="12">((D32*D14)+(D33*D22)-D23)/((D32*D14)+(D33*D22))</f>
        <v>0.89067358995923251</v>
      </c>
      <c r="E36" s="208">
        <f t="shared" si="12"/>
        <v>0.89067358995923251</v>
      </c>
      <c r="F36" s="208">
        <f t="shared" si="12"/>
        <v>0.90927179901531197</v>
      </c>
      <c r="G36" s="209">
        <f t="shared" si="12"/>
        <v>0.91438357718209362</v>
      </c>
      <c r="H36" s="207">
        <f t="shared" si="12"/>
        <v>0.91949197746557665</v>
      </c>
      <c r="I36" s="208">
        <f t="shared" si="12"/>
        <v>0.96080849084874498</v>
      </c>
      <c r="J36" s="209">
        <f t="shared" si="12"/>
        <v>0.94291144184056497</v>
      </c>
      <c r="K36" s="207">
        <f t="shared" si="12"/>
        <v>0.91949197746557665</v>
      </c>
      <c r="L36" s="208">
        <f t="shared" si="12"/>
        <v>0.96080849084874498</v>
      </c>
      <c r="M36" s="209">
        <f t="shared" si="12"/>
        <v>0.94291144184056497</v>
      </c>
      <c r="N36" s="208">
        <f t="shared" si="12"/>
        <v>0.91949197746557665</v>
      </c>
      <c r="O36" s="208">
        <f t="shared" si="12"/>
        <v>0.96080849084874498</v>
      </c>
      <c r="P36" s="209">
        <f t="shared" si="12"/>
        <v>0.94291144184056497</v>
      </c>
      <c r="Q36" s="10"/>
    </row>
    <row r="37" spans="1:19" collapsed="1" x14ac:dyDescent="0.2">
      <c r="A37" s="19"/>
      <c r="C37" s="14"/>
      <c r="D37" s="18"/>
      <c r="E37" s="17"/>
      <c r="F37" s="17"/>
      <c r="G37" s="14"/>
      <c r="H37" s="40"/>
      <c r="I37" s="41"/>
      <c r="J37" s="39"/>
      <c r="K37" s="40"/>
      <c r="L37" s="17"/>
      <c r="M37" s="39"/>
      <c r="N37" s="17"/>
      <c r="O37" s="17"/>
      <c r="P37" s="14"/>
      <c r="Q37" s="10"/>
    </row>
    <row r="38" spans="1:19" x14ac:dyDescent="0.2">
      <c r="A38" s="63" t="s">
        <v>45</v>
      </c>
      <c r="B38" s="69"/>
      <c r="C38" s="70"/>
      <c r="D38" s="71"/>
      <c r="E38" s="72"/>
      <c r="F38" s="72"/>
      <c r="G38" s="70"/>
      <c r="H38" s="73"/>
      <c r="I38" s="74"/>
      <c r="J38" s="75"/>
      <c r="K38" s="73"/>
      <c r="L38" s="72"/>
      <c r="M38" s="75"/>
      <c r="N38" s="72"/>
      <c r="O38" s="72"/>
      <c r="P38" s="70"/>
      <c r="Q38" s="10"/>
    </row>
    <row r="39" spans="1:19" x14ac:dyDescent="0.2">
      <c r="A39" s="19" t="s">
        <v>46</v>
      </c>
      <c r="B39" s="1" t="s">
        <v>47</v>
      </c>
      <c r="C39" s="14" t="s">
        <v>48</v>
      </c>
      <c r="D39" s="50">
        <v>10500</v>
      </c>
      <c r="E39" s="46">
        <v>10500</v>
      </c>
      <c r="F39" s="46">
        <v>8500</v>
      </c>
      <c r="G39" s="45">
        <v>8300</v>
      </c>
      <c r="H39" s="48">
        <f>(7000+6000)/2</f>
        <v>6500</v>
      </c>
      <c r="I39" s="49">
        <f>(9000+7500)/2</f>
        <v>8250</v>
      </c>
      <c r="J39" s="47">
        <f>(7000+6000)/2</f>
        <v>6500</v>
      </c>
      <c r="K39" s="48">
        <v>6000</v>
      </c>
      <c r="L39" s="49">
        <v>7500</v>
      </c>
      <c r="M39" s="47">
        <v>6000</v>
      </c>
      <c r="N39" s="46">
        <v>4350</v>
      </c>
      <c r="O39" s="46">
        <v>5350</v>
      </c>
      <c r="P39" s="45">
        <v>4350</v>
      </c>
      <c r="Q39" s="10"/>
    </row>
    <row r="40" spans="1:19" x14ac:dyDescent="0.2">
      <c r="A40" s="19" t="s">
        <v>125</v>
      </c>
      <c r="B40" s="1" t="s">
        <v>49</v>
      </c>
      <c r="C40" s="14" t="s">
        <v>124</v>
      </c>
      <c r="D40" s="59">
        <f t="shared" ref="D40:J40" si="13">MIN(1500000/(D11*D39),50%)</f>
        <v>0.5</v>
      </c>
      <c r="E40" s="58">
        <f t="shared" si="13"/>
        <v>0.5</v>
      </c>
      <c r="F40" s="58">
        <f t="shared" si="13"/>
        <v>0.5</v>
      </c>
      <c r="G40" s="57">
        <f t="shared" si="13"/>
        <v>0.24096385542168675</v>
      </c>
      <c r="H40" s="59">
        <f t="shared" si="13"/>
        <v>0.46153846153846156</v>
      </c>
      <c r="I40" s="58">
        <f t="shared" si="13"/>
        <v>0.36363636363636365</v>
      </c>
      <c r="J40" s="57">
        <f t="shared" si="13"/>
        <v>0.46153846153846156</v>
      </c>
      <c r="K40" s="59">
        <f>MIN(1500000/(K11*K39),25%)</f>
        <v>0.125</v>
      </c>
      <c r="L40" s="58">
        <f>MIN(1500000/(L11*L39),25%)</f>
        <v>0.1</v>
      </c>
      <c r="M40" s="57">
        <f>MIN(1500000/(M11*M39),25%)</f>
        <v>0.125</v>
      </c>
      <c r="N40" s="58">
        <f>MIN(1500000/(N11*N39),10%)</f>
        <v>8.6206896551724144E-2</v>
      </c>
      <c r="O40" s="58">
        <f>MIN(1500000/(O11*O39),10%)</f>
        <v>7.0093457943925228E-2</v>
      </c>
      <c r="P40" s="57">
        <f>MIN(1500000/(P11*P39),10%)</f>
        <v>8.6206896551724144E-2</v>
      </c>
      <c r="Q40" s="10"/>
      <c r="S40" s="7"/>
    </row>
    <row r="41" spans="1:19" x14ac:dyDescent="0.2">
      <c r="A41" s="19" t="s">
        <v>97</v>
      </c>
      <c r="B41" s="1" t="s">
        <v>98</v>
      </c>
      <c r="C41" s="14" t="s">
        <v>99</v>
      </c>
      <c r="D41" s="50">
        <v>2</v>
      </c>
      <c r="E41" s="46">
        <v>2</v>
      </c>
      <c r="F41" s="46">
        <v>2</v>
      </c>
      <c r="G41" s="45">
        <v>2</v>
      </c>
      <c r="H41" s="48">
        <v>2</v>
      </c>
      <c r="I41" s="49">
        <v>2</v>
      </c>
      <c r="J41" s="47">
        <v>2</v>
      </c>
      <c r="K41" s="48">
        <v>2</v>
      </c>
      <c r="L41" s="49">
        <v>2</v>
      </c>
      <c r="M41" s="47">
        <v>2</v>
      </c>
      <c r="N41" s="46">
        <v>2</v>
      </c>
      <c r="O41" s="46">
        <v>2</v>
      </c>
      <c r="P41" s="45">
        <v>2</v>
      </c>
      <c r="Q41" s="10"/>
    </row>
    <row r="42" spans="1:19" x14ac:dyDescent="0.2">
      <c r="A42" s="19" t="s">
        <v>50</v>
      </c>
      <c r="B42" s="1" t="s">
        <v>51</v>
      </c>
      <c r="C42" s="14" t="s">
        <v>52</v>
      </c>
      <c r="D42" s="56">
        <v>840</v>
      </c>
      <c r="E42" s="52">
        <v>840</v>
      </c>
      <c r="F42" s="52">
        <v>595</v>
      </c>
      <c r="G42" s="51">
        <v>581</v>
      </c>
      <c r="H42" s="55">
        <v>780</v>
      </c>
      <c r="I42" s="54">
        <v>990</v>
      </c>
      <c r="J42" s="53">
        <v>780</v>
      </c>
      <c r="K42" s="55">
        <v>720</v>
      </c>
      <c r="L42" s="54">
        <v>900</v>
      </c>
      <c r="M42" s="53">
        <v>720</v>
      </c>
      <c r="N42" s="52">
        <v>522</v>
      </c>
      <c r="O42" s="52">
        <v>642</v>
      </c>
      <c r="P42" s="51">
        <v>522</v>
      </c>
      <c r="Q42" s="10"/>
    </row>
    <row r="43" spans="1:19" x14ac:dyDescent="0.2">
      <c r="A43" s="19" t="s">
        <v>178</v>
      </c>
      <c r="B43" s="1" t="s">
        <v>53</v>
      </c>
      <c r="C43" s="14" t="s">
        <v>54</v>
      </c>
      <c r="D43" s="50">
        <v>80000</v>
      </c>
      <c r="E43" s="46">
        <v>80000</v>
      </c>
      <c r="F43" s="46">
        <v>80000</v>
      </c>
      <c r="G43" s="45">
        <v>80000</v>
      </c>
      <c r="H43" s="48">
        <v>125000</v>
      </c>
      <c r="I43" s="49">
        <f>J43</f>
        <v>125000</v>
      </c>
      <c r="J43" s="47">
        <f>H43</f>
        <v>125000</v>
      </c>
      <c r="K43" s="48">
        <v>125000</v>
      </c>
      <c r="L43" s="49">
        <f>M43</f>
        <v>125000</v>
      </c>
      <c r="M43" s="47">
        <f>K43</f>
        <v>125000</v>
      </c>
      <c r="N43" s="49">
        <v>125000</v>
      </c>
      <c r="O43" s="49">
        <f>P43</f>
        <v>125000</v>
      </c>
      <c r="P43" s="47">
        <f>N43</f>
        <v>125000</v>
      </c>
      <c r="Q43" s="10"/>
      <c r="S43" s="154"/>
    </row>
    <row r="44" spans="1:19" x14ac:dyDescent="0.2">
      <c r="A44" s="19" t="s">
        <v>179</v>
      </c>
      <c r="B44" s="1" t="s">
        <v>55</v>
      </c>
      <c r="C44" s="14" t="s">
        <v>48</v>
      </c>
      <c r="D44" s="50">
        <v>440</v>
      </c>
      <c r="E44" s="46">
        <v>440</v>
      </c>
      <c r="F44" s="46">
        <v>440</v>
      </c>
      <c r="G44" s="45">
        <v>440</v>
      </c>
      <c r="H44" s="48">
        <f t="shared" ref="H44:P44" si="14">25%*H39</f>
        <v>1625</v>
      </c>
      <c r="I44" s="49">
        <f t="shared" si="14"/>
        <v>2062.5</v>
      </c>
      <c r="J44" s="47">
        <f t="shared" si="14"/>
        <v>1625</v>
      </c>
      <c r="K44" s="48">
        <f t="shared" si="14"/>
        <v>1500</v>
      </c>
      <c r="L44" s="49">
        <f t="shared" si="14"/>
        <v>1875</v>
      </c>
      <c r="M44" s="47">
        <f t="shared" si="14"/>
        <v>1500</v>
      </c>
      <c r="N44" s="49">
        <f t="shared" si="14"/>
        <v>1087.5</v>
      </c>
      <c r="O44" s="49">
        <f t="shared" si="14"/>
        <v>1337.5</v>
      </c>
      <c r="P44" s="47">
        <f t="shared" si="14"/>
        <v>1087.5</v>
      </c>
      <c r="Q44" s="10"/>
      <c r="S44" s="154"/>
    </row>
    <row r="45" spans="1:19" x14ac:dyDescent="0.2">
      <c r="A45" s="19" t="s">
        <v>180</v>
      </c>
      <c r="B45" s="1" t="s">
        <v>72</v>
      </c>
      <c r="C45" s="14" t="s">
        <v>73</v>
      </c>
      <c r="D45" s="316">
        <v>80</v>
      </c>
      <c r="E45" s="317">
        <v>33.799999999999997</v>
      </c>
      <c r="F45" s="317">
        <v>33.799999999999997</v>
      </c>
      <c r="G45" s="318">
        <v>33.799999999999997</v>
      </c>
      <c r="H45" s="319">
        <v>80</v>
      </c>
      <c r="I45" s="320">
        <v>3.46</v>
      </c>
      <c r="J45" s="321">
        <v>24.6</v>
      </c>
      <c r="K45" s="319">
        <v>80</v>
      </c>
      <c r="L45" s="320">
        <v>3.46</v>
      </c>
      <c r="M45" s="321">
        <v>24.6</v>
      </c>
      <c r="N45" s="320">
        <v>80</v>
      </c>
      <c r="O45" s="320">
        <v>3.46</v>
      </c>
      <c r="P45" s="321">
        <v>24.6</v>
      </c>
      <c r="Q45" s="10"/>
      <c r="S45" s="154"/>
    </row>
    <row r="46" spans="1:19" s="85" customFormat="1" ht="18" x14ac:dyDescent="0.25">
      <c r="A46" s="143" t="s">
        <v>182</v>
      </c>
      <c r="B46" s="144" t="s">
        <v>186</v>
      </c>
      <c r="C46" s="145" t="s">
        <v>183</v>
      </c>
      <c r="D46" s="146">
        <f>MIN(D45/D47,D48/D49)</f>
        <v>56.233333333333334</v>
      </c>
      <c r="E46" s="147">
        <f t="shared" ref="E46:L46" si="15">MIN(E45/E47,E48/E49)</f>
        <v>39.764705882352942</v>
      </c>
      <c r="F46" s="147">
        <f t="shared" si="15"/>
        <v>39.764705882352942</v>
      </c>
      <c r="G46" s="148">
        <f t="shared" si="15"/>
        <v>39.764705882352942</v>
      </c>
      <c r="H46" s="313">
        <f t="shared" si="15"/>
        <v>56.233333333333334</v>
      </c>
      <c r="I46" s="314">
        <f t="shared" si="15"/>
        <v>4.0705882352941174</v>
      </c>
      <c r="J46" s="315">
        <f t="shared" si="15"/>
        <v>28.941176470588239</v>
      </c>
      <c r="K46" s="313">
        <f t="shared" si="15"/>
        <v>56.233333333333334</v>
      </c>
      <c r="L46" s="314">
        <f t="shared" si="15"/>
        <v>4.0705882352941174</v>
      </c>
      <c r="M46" s="315">
        <f>MIN(M45/M47,M48/M49)</f>
        <v>28.941176470588239</v>
      </c>
      <c r="N46" s="314">
        <f t="shared" ref="N46" si="16">MIN(N45/N47,N48/N49)</f>
        <v>56.233333333333334</v>
      </c>
      <c r="O46" s="314">
        <f t="shared" ref="O46" si="17">MIN(O45/O47,O48/O49)</f>
        <v>4.0705882352941174</v>
      </c>
      <c r="P46" s="315">
        <f t="shared" ref="P46" si="18">MIN(P45/P47,P48/P49)</f>
        <v>28.941176470588239</v>
      </c>
      <c r="Q46" s="224"/>
      <c r="S46" s="225"/>
    </row>
    <row r="47" spans="1:19" x14ac:dyDescent="0.2">
      <c r="A47" s="210" t="s">
        <v>181</v>
      </c>
      <c r="B47" s="1" t="s">
        <v>176</v>
      </c>
      <c r="C47" s="14" t="s">
        <v>75</v>
      </c>
      <c r="D47" s="50">
        <v>0.85</v>
      </c>
      <c r="E47" s="46">
        <v>0.85</v>
      </c>
      <c r="F47" s="46">
        <v>0.85</v>
      </c>
      <c r="G47" s="45">
        <v>0.85</v>
      </c>
      <c r="H47" s="48">
        <v>0.85</v>
      </c>
      <c r="I47" s="49">
        <v>0.85</v>
      </c>
      <c r="J47" s="47">
        <v>0.85</v>
      </c>
      <c r="K47" s="48">
        <v>0.85</v>
      </c>
      <c r="L47" s="49">
        <v>0.85</v>
      </c>
      <c r="M47" s="47">
        <v>0.85</v>
      </c>
      <c r="N47" s="49">
        <v>0.85</v>
      </c>
      <c r="O47" s="49">
        <v>0.85</v>
      </c>
      <c r="P47" s="47">
        <v>0.85</v>
      </c>
      <c r="Q47" s="10"/>
      <c r="S47" s="154"/>
    </row>
    <row r="48" spans="1:19" x14ac:dyDescent="0.2">
      <c r="A48" s="210" t="s">
        <v>115</v>
      </c>
      <c r="B48" s="1" t="s">
        <v>76</v>
      </c>
      <c r="C48" s="14" t="s">
        <v>96</v>
      </c>
      <c r="D48" s="32">
        <v>50.61</v>
      </c>
      <c r="E48" s="31">
        <v>50.61</v>
      </c>
      <c r="F48" s="31">
        <v>50.61</v>
      </c>
      <c r="G48" s="30">
        <v>50.61</v>
      </c>
      <c r="H48" s="29">
        <v>50.61</v>
      </c>
      <c r="I48" s="28">
        <v>50.61</v>
      </c>
      <c r="J48" s="27">
        <v>50.61</v>
      </c>
      <c r="K48" s="29">
        <v>50.61</v>
      </c>
      <c r="L48" s="28">
        <v>50.61</v>
      </c>
      <c r="M48" s="27">
        <v>50.61</v>
      </c>
      <c r="N48" s="29">
        <v>50.61</v>
      </c>
      <c r="O48" s="28">
        <v>50.61</v>
      </c>
      <c r="P48" s="27">
        <v>50.61</v>
      </c>
      <c r="Q48" s="10"/>
    </row>
    <row r="49" spans="1:18" x14ac:dyDescent="0.2">
      <c r="A49" s="211" t="s">
        <v>114</v>
      </c>
      <c r="B49" s="155" t="s">
        <v>177</v>
      </c>
      <c r="C49" s="43" t="s">
        <v>75</v>
      </c>
      <c r="D49" s="137">
        <v>0.9</v>
      </c>
      <c r="E49" s="138">
        <v>0.9</v>
      </c>
      <c r="F49" s="138">
        <v>0.9</v>
      </c>
      <c r="G49" s="139">
        <v>0.9</v>
      </c>
      <c r="H49" s="137">
        <v>0.9</v>
      </c>
      <c r="I49" s="138">
        <v>0.9</v>
      </c>
      <c r="J49" s="139">
        <v>0.9</v>
      </c>
      <c r="K49" s="137">
        <v>0.9</v>
      </c>
      <c r="L49" s="138">
        <v>0.9</v>
      </c>
      <c r="M49" s="139">
        <v>0.9</v>
      </c>
      <c r="N49" s="138">
        <v>0.9</v>
      </c>
      <c r="O49" s="138">
        <v>0.9</v>
      </c>
      <c r="P49" s="139">
        <v>0.9</v>
      </c>
      <c r="Q49" s="10"/>
    </row>
    <row r="50" spans="1:18" x14ac:dyDescent="0.2">
      <c r="A50" s="19"/>
      <c r="C50" s="14"/>
      <c r="D50" s="50"/>
      <c r="E50" s="46"/>
      <c r="F50" s="46"/>
      <c r="G50" s="45"/>
      <c r="H50" s="48"/>
      <c r="I50" s="49"/>
      <c r="J50" s="47"/>
      <c r="K50" s="48"/>
      <c r="L50" s="46"/>
      <c r="M50" s="47"/>
      <c r="N50" s="46"/>
      <c r="O50" s="46"/>
      <c r="P50" s="45"/>
      <c r="Q50" s="10"/>
    </row>
    <row r="51" spans="1:18" x14ac:dyDescent="0.2">
      <c r="A51" s="63" t="s">
        <v>78</v>
      </c>
      <c r="B51" s="69"/>
      <c r="C51" s="70"/>
      <c r="D51" s="71"/>
      <c r="E51" s="72"/>
      <c r="F51" s="72"/>
      <c r="G51" s="70"/>
      <c r="H51" s="73"/>
      <c r="I51" s="74"/>
      <c r="J51" s="75"/>
      <c r="K51" s="73"/>
      <c r="L51" s="72"/>
      <c r="M51" s="75"/>
      <c r="N51" s="72"/>
      <c r="O51" s="72"/>
      <c r="P51" s="70"/>
      <c r="Q51" s="10"/>
    </row>
    <row r="52" spans="1:18" x14ac:dyDescent="0.2">
      <c r="A52" s="26" t="s">
        <v>50</v>
      </c>
      <c r="B52" s="44" t="s">
        <v>79</v>
      </c>
      <c r="C52" s="43" t="s">
        <v>80</v>
      </c>
      <c r="D52" s="134">
        <v>0.02</v>
      </c>
      <c r="E52" s="135">
        <v>0.02</v>
      </c>
      <c r="F52" s="135">
        <v>0.02</v>
      </c>
      <c r="G52" s="136">
        <v>0.02</v>
      </c>
      <c r="H52" s="134">
        <v>0.02</v>
      </c>
      <c r="I52" s="135">
        <v>0.02</v>
      </c>
      <c r="J52" s="136">
        <v>0.02</v>
      </c>
      <c r="K52" s="134">
        <v>0.02</v>
      </c>
      <c r="L52" s="135">
        <v>0.02</v>
      </c>
      <c r="M52" s="136">
        <v>0.02</v>
      </c>
      <c r="N52" s="135">
        <v>0.02</v>
      </c>
      <c r="O52" s="135">
        <v>0.02</v>
      </c>
      <c r="P52" s="136">
        <v>0.02</v>
      </c>
      <c r="Q52" s="10"/>
    </row>
    <row r="53" spans="1:18" x14ac:dyDescent="0.2">
      <c r="A53" s="19"/>
      <c r="C53" s="14"/>
      <c r="D53" s="25"/>
      <c r="E53" s="21"/>
      <c r="F53" s="21"/>
      <c r="G53" s="20"/>
      <c r="H53" s="25"/>
      <c r="I53" s="21"/>
      <c r="J53" s="20"/>
      <c r="K53" s="25"/>
      <c r="L53" s="21"/>
      <c r="M53" s="20"/>
      <c r="N53" s="21"/>
      <c r="O53" s="21"/>
      <c r="P53" s="20"/>
      <c r="Q53" s="10"/>
    </row>
    <row r="54" spans="1:18" x14ac:dyDescent="0.2">
      <c r="A54" s="63" t="s">
        <v>56</v>
      </c>
      <c r="B54" s="69"/>
      <c r="C54" s="70"/>
      <c r="D54" s="71"/>
      <c r="E54" s="72"/>
      <c r="F54" s="72"/>
      <c r="G54" s="70"/>
      <c r="H54" s="73"/>
      <c r="I54" s="74"/>
      <c r="J54" s="75"/>
      <c r="K54" s="73"/>
      <c r="L54" s="72"/>
      <c r="M54" s="75"/>
      <c r="N54" s="72"/>
      <c r="O54" s="72"/>
      <c r="P54" s="70"/>
      <c r="Q54" s="10"/>
    </row>
    <row r="55" spans="1:18" x14ac:dyDescent="0.2">
      <c r="A55" s="19" t="s">
        <v>57</v>
      </c>
      <c r="B55" s="1" t="s">
        <v>58</v>
      </c>
      <c r="C55" s="14" t="s">
        <v>17</v>
      </c>
      <c r="D55" s="18">
        <v>15</v>
      </c>
      <c r="E55" s="17">
        <v>15</v>
      </c>
      <c r="F55" s="17">
        <v>15</v>
      </c>
      <c r="G55" s="14">
        <v>15</v>
      </c>
      <c r="H55" s="18">
        <v>15</v>
      </c>
      <c r="I55" s="17">
        <v>15</v>
      </c>
      <c r="J55" s="14">
        <v>15</v>
      </c>
      <c r="K55" s="18">
        <v>15</v>
      </c>
      <c r="L55" s="17">
        <v>15</v>
      </c>
      <c r="M55" s="14">
        <v>15</v>
      </c>
      <c r="N55" s="17">
        <v>15</v>
      </c>
      <c r="O55" s="17">
        <v>15</v>
      </c>
      <c r="P55" s="14">
        <v>15</v>
      </c>
      <c r="Q55" s="10"/>
    </row>
    <row r="56" spans="1:18" x14ac:dyDescent="0.2">
      <c r="A56" s="19" t="s">
        <v>59</v>
      </c>
      <c r="B56" s="8" t="s">
        <v>60</v>
      </c>
      <c r="C56" s="14" t="s">
        <v>28</v>
      </c>
      <c r="D56" s="35">
        <v>0.3</v>
      </c>
      <c r="E56" s="34">
        <v>0.3</v>
      </c>
      <c r="F56" s="34">
        <v>0.3</v>
      </c>
      <c r="G56" s="33">
        <v>0.3</v>
      </c>
      <c r="H56" s="35">
        <v>0.3</v>
      </c>
      <c r="I56" s="34">
        <v>0.3</v>
      </c>
      <c r="J56" s="33">
        <v>0.3</v>
      </c>
      <c r="K56" s="35">
        <v>0.3</v>
      </c>
      <c r="L56" s="34">
        <v>0.3</v>
      </c>
      <c r="M56" s="33">
        <v>0.3</v>
      </c>
      <c r="N56" s="34">
        <v>0.3</v>
      </c>
      <c r="O56" s="34">
        <v>0.3</v>
      </c>
      <c r="P56" s="33">
        <v>0.3</v>
      </c>
      <c r="Q56" s="10"/>
    </row>
    <row r="57" spans="1:18" x14ac:dyDescent="0.2">
      <c r="A57" s="19" t="s">
        <v>61</v>
      </c>
      <c r="B57" s="1" t="s">
        <v>62</v>
      </c>
      <c r="C57" s="14" t="s">
        <v>28</v>
      </c>
      <c r="D57" s="35">
        <v>0.25</v>
      </c>
      <c r="E57" s="34">
        <v>0.25</v>
      </c>
      <c r="F57" s="34">
        <v>0.25</v>
      </c>
      <c r="G57" s="33">
        <v>0.25</v>
      </c>
      <c r="H57" s="35">
        <v>0.25</v>
      </c>
      <c r="I57" s="34">
        <v>0.25</v>
      </c>
      <c r="J57" s="33">
        <v>0.25</v>
      </c>
      <c r="K57" s="35">
        <v>0.25</v>
      </c>
      <c r="L57" s="34">
        <v>0.25</v>
      </c>
      <c r="M57" s="33">
        <v>0.25</v>
      </c>
      <c r="N57" s="34">
        <v>0.25</v>
      </c>
      <c r="O57" s="34">
        <v>0.25</v>
      </c>
      <c r="P57" s="33">
        <v>0.25</v>
      </c>
      <c r="Q57" s="10"/>
      <c r="R57" s="42"/>
    </row>
    <row r="58" spans="1:18" x14ac:dyDescent="0.2">
      <c r="A58" s="19" t="s">
        <v>63</v>
      </c>
      <c r="B58" s="1" t="s">
        <v>64</v>
      </c>
      <c r="C58" s="14" t="s">
        <v>28</v>
      </c>
      <c r="D58" s="35">
        <v>0.02</v>
      </c>
      <c r="E58" s="34">
        <v>0.02</v>
      </c>
      <c r="F58" s="34">
        <v>0.02</v>
      </c>
      <c r="G58" s="33">
        <v>0.02</v>
      </c>
      <c r="H58" s="35">
        <v>0.02</v>
      </c>
      <c r="I58" s="34">
        <v>0.02</v>
      </c>
      <c r="J58" s="33">
        <v>0.02</v>
      </c>
      <c r="K58" s="35">
        <v>0.02</v>
      </c>
      <c r="L58" s="34">
        <v>0.02</v>
      </c>
      <c r="M58" s="33">
        <v>0.02</v>
      </c>
      <c r="N58" s="34">
        <v>0.02</v>
      </c>
      <c r="O58" s="34">
        <v>0.02</v>
      </c>
      <c r="P58" s="33">
        <v>0.02</v>
      </c>
      <c r="Q58" s="10"/>
    </row>
    <row r="59" spans="1:18" s="4" customFormat="1" x14ac:dyDescent="0.2">
      <c r="A59" s="232" t="s">
        <v>123</v>
      </c>
      <c r="B59" s="205" t="s">
        <v>122</v>
      </c>
      <c r="C59" s="206" t="s">
        <v>28</v>
      </c>
      <c r="D59" s="233">
        <f t="shared" ref="D59:P59" si="19">D56*D57+(1-D56)*D58</f>
        <v>8.8999999999999996E-2</v>
      </c>
      <c r="E59" s="234">
        <f t="shared" si="19"/>
        <v>8.8999999999999996E-2</v>
      </c>
      <c r="F59" s="234">
        <f t="shared" si="19"/>
        <v>8.8999999999999996E-2</v>
      </c>
      <c r="G59" s="235">
        <f t="shared" si="19"/>
        <v>8.8999999999999996E-2</v>
      </c>
      <c r="H59" s="233">
        <f t="shared" si="19"/>
        <v>8.8999999999999996E-2</v>
      </c>
      <c r="I59" s="234">
        <f t="shared" si="19"/>
        <v>8.8999999999999996E-2</v>
      </c>
      <c r="J59" s="235">
        <f t="shared" si="19"/>
        <v>8.8999999999999996E-2</v>
      </c>
      <c r="K59" s="233">
        <f t="shared" si="19"/>
        <v>8.8999999999999996E-2</v>
      </c>
      <c r="L59" s="234">
        <f t="shared" si="19"/>
        <v>8.8999999999999996E-2</v>
      </c>
      <c r="M59" s="235">
        <f t="shared" si="19"/>
        <v>8.8999999999999996E-2</v>
      </c>
      <c r="N59" s="234">
        <f t="shared" si="19"/>
        <v>8.8999999999999996E-2</v>
      </c>
      <c r="O59" s="234">
        <f t="shared" si="19"/>
        <v>8.8999999999999996E-2</v>
      </c>
      <c r="P59" s="235">
        <f t="shared" si="19"/>
        <v>8.8999999999999996E-2</v>
      </c>
      <c r="Q59" s="10"/>
    </row>
    <row r="60" spans="1:18" x14ac:dyDescent="0.2">
      <c r="A60" s="19"/>
      <c r="C60" s="14"/>
      <c r="D60" s="25"/>
      <c r="E60" s="17"/>
      <c r="F60" s="17"/>
      <c r="G60" s="14"/>
      <c r="H60" s="40"/>
      <c r="I60" s="41"/>
      <c r="J60" s="39"/>
      <c r="K60" s="40"/>
      <c r="L60" s="17"/>
      <c r="M60" s="39"/>
      <c r="N60" s="17"/>
      <c r="O60" s="17"/>
      <c r="P60" s="14"/>
      <c r="Q60" s="10"/>
    </row>
    <row r="61" spans="1:18" x14ac:dyDescent="0.2">
      <c r="A61" s="107" t="s">
        <v>121</v>
      </c>
      <c r="B61" s="108" t="s">
        <v>120</v>
      </c>
      <c r="C61" s="109" t="s">
        <v>109</v>
      </c>
      <c r="D61" s="165">
        <v>638.10223413160395</v>
      </c>
      <c r="E61" s="166">
        <v>434.81915158414608</v>
      </c>
      <c r="F61" s="166">
        <v>283.45573105251901</v>
      </c>
      <c r="G61" s="167">
        <v>291.62027364163549</v>
      </c>
      <c r="H61" s="168">
        <v>377.48270044095534</v>
      </c>
      <c r="I61" s="169">
        <v>250.86462356883962</v>
      </c>
      <c r="J61" s="170">
        <v>238.67312829366037</v>
      </c>
      <c r="K61" s="168">
        <v>380.7105737662846</v>
      </c>
      <c r="L61" s="166">
        <v>242.29216670838605</v>
      </c>
      <c r="M61" s="170">
        <v>241.90100161898962</v>
      </c>
      <c r="N61" s="166">
        <v>332.70068141514912</v>
      </c>
      <c r="O61" s="166">
        <v>178.19091501300133</v>
      </c>
      <c r="P61" s="167">
        <v>193.89110926785412</v>
      </c>
      <c r="Q61" s="10"/>
    </row>
    <row r="62" spans="1:18" x14ac:dyDescent="0.2">
      <c r="A62" s="19"/>
      <c r="C62" s="14"/>
      <c r="D62" s="25"/>
      <c r="E62" s="17"/>
      <c r="F62" s="17"/>
      <c r="G62" s="14"/>
      <c r="H62" s="40"/>
      <c r="I62" s="41"/>
      <c r="J62" s="39"/>
      <c r="K62" s="40"/>
      <c r="L62" s="17"/>
      <c r="M62" s="39"/>
      <c r="N62" s="17"/>
      <c r="O62" s="17"/>
      <c r="P62" s="14"/>
      <c r="Q62" s="10"/>
    </row>
    <row r="63" spans="1:18" x14ac:dyDescent="0.2">
      <c r="A63" s="63" t="s">
        <v>119</v>
      </c>
      <c r="B63" s="69"/>
      <c r="C63" s="70"/>
      <c r="D63" s="76"/>
      <c r="E63" s="77"/>
      <c r="F63" s="77"/>
      <c r="G63" s="78"/>
      <c r="H63" s="79"/>
      <c r="I63" s="80"/>
      <c r="J63" s="81"/>
      <c r="K63" s="79"/>
      <c r="L63" s="77"/>
      <c r="M63" s="81"/>
      <c r="N63" s="77"/>
      <c r="O63" s="77"/>
      <c r="P63" s="78"/>
      <c r="Q63" s="10"/>
    </row>
    <row r="64" spans="1:18" x14ac:dyDescent="0.2">
      <c r="A64" s="156" t="s">
        <v>65</v>
      </c>
      <c r="B64" s="157" t="s">
        <v>66</v>
      </c>
      <c r="C64" s="38" t="s">
        <v>7</v>
      </c>
      <c r="D64" s="37">
        <v>2027</v>
      </c>
      <c r="E64" s="37">
        <f>D64</f>
        <v>2027</v>
      </c>
      <c r="F64" s="37">
        <f>E64</f>
        <v>2027</v>
      </c>
      <c r="G64" s="36">
        <f>F64</f>
        <v>2027</v>
      </c>
      <c r="H64" s="37">
        <v>2027</v>
      </c>
      <c r="I64" s="37">
        <v>2027</v>
      </c>
      <c r="J64" s="36">
        <v>2027</v>
      </c>
      <c r="K64" s="37">
        <v>2027</v>
      </c>
      <c r="L64" s="37">
        <v>2027</v>
      </c>
      <c r="M64" s="36">
        <v>2027</v>
      </c>
      <c r="N64" s="37">
        <v>2027</v>
      </c>
      <c r="O64" s="37">
        <v>2027</v>
      </c>
      <c r="P64" s="36">
        <v>2027</v>
      </c>
      <c r="Q64" s="10"/>
    </row>
    <row r="65" spans="1:19" x14ac:dyDescent="0.2">
      <c r="A65" s="231" t="s">
        <v>188</v>
      </c>
      <c r="B65" s="1" t="s">
        <v>67</v>
      </c>
      <c r="C65" s="14" t="s">
        <v>68</v>
      </c>
      <c r="D65" s="32">
        <v>113.78</v>
      </c>
      <c r="E65" s="31">
        <v>113.78</v>
      </c>
      <c r="F65" s="31">
        <v>113.78</v>
      </c>
      <c r="G65" s="30">
        <v>113.78</v>
      </c>
      <c r="H65" s="32">
        <v>113.78</v>
      </c>
      <c r="I65" s="31">
        <v>113.78</v>
      </c>
      <c r="J65" s="30">
        <v>113.78</v>
      </c>
      <c r="K65" s="32">
        <v>113.78</v>
      </c>
      <c r="L65" s="31">
        <v>113.78</v>
      </c>
      <c r="M65" s="30">
        <v>113.78</v>
      </c>
      <c r="N65" s="32">
        <v>113.78</v>
      </c>
      <c r="O65" s="31">
        <v>113.78</v>
      </c>
      <c r="P65" s="30">
        <v>113.78</v>
      </c>
      <c r="Q65" s="10"/>
    </row>
    <row r="66" spans="1:19" x14ac:dyDescent="0.2">
      <c r="A66" s="19" t="s">
        <v>118</v>
      </c>
      <c r="B66" s="8" t="s">
        <v>69</v>
      </c>
      <c r="C66" s="14" t="s">
        <v>28</v>
      </c>
      <c r="D66" s="35">
        <v>0.05</v>
      </c>
      <c r="E66" s="34">
        <v>0.05</v>
      </c>
      <c r="F66" s="34">
        <v>0.05</v>
      </c>
      <c r="G66" s="33">
        <v>0.05</v>
      </c>
      <c r="H66" s="35">
        <v>0.05</v>
      </c>
      <c r="I66" s="34">
        <v>0.05</v>
      </c>
      <c r="J66" s="33">
        <v>0.05</v>
      </c>
      <c r="K66" s="35">
        <v>0.05</v>
      </c>
      <c r="L66" s="34">
        <v>0.05</v>
      </c>
      <c r="M66" s="33">
        <v>0.05</v>
      </c>
      <c r="N66" s="34">
        <v>0.05</v>
      </c>
      <c r="O66" s="34">
        <v>0.05</v>
      </c>
      <c r="P66" s="33">
        <v>0.05</v>
      </c>
      <c r="Q66" s="10"/>
      <c r="S66" s="4"/>
    </row>
    <row r="67" spans="1:19" x14ac:dyDescent="0.2">
      <c r="A67" s="19" t="s">
        <v>117</v>
      </c>
      <c r="B67" s="1" t="s">
        <v>116</v>
      </c>
      <c r="C67" s="14" t="s">
        <v>68</v>
      </c>
      <c r="D67" s="32">
        <v>0.81</v>
      </c>
      <c r="E67" s="31">
        <v>0.81</v>
      </c>
      <c r="F67" s="31">
        <v>0.81</v>
      </c>
      <c r="G67" s="30">
        <v>0.81</v>
      </c>
      <c r="H67" s="32">
        <v>0.81</v>
      </c>
      <c r="I67" s="31">
        <v>0.81</v>
      </c>
      <c r="J67" s="30">
        <v>0.81</v>
      </c>
      <c r="K67" s="32">
        <v>0.81</v>
      </c>
      <c r="L67" s="31">
        <v>0.81</v>
      </c>
      <c r="M67" s="30">
        <v>0.81</v>
      </c>
      <c r="N67" s="31">
        <v>0.81</v>
      </c>
      <c r="O67" s="31">
        <v>0.81</v>
      </c>
      <c r="P67" s="30">
        <v>0.81</v>
      </c>
      <c r="Q67" s="10"/>
      <c r="S67" s="4"/>
    </row>
    <row r="68" spans="1:19" x14ac:dyDescent="0.2">
      <c r="A68" s="158" t="s">
        <v>70</v>
      </c>
      <c r="B68" s="44" t="s">
        <v>71</v>
      </c>
      <c r="C68" s="43" t="s">
        <v>68</v>
      </c>
      <c r="D68" s="159">
        <v>0.5</v>
      </c>
      <c r="E68" s="160">
        <v>0.5</v>
      </c>
      <c r="F68" s="160">
        <v>0.25</v>
      </c>
      <c r="G68" s="161">
        <v>0.25</v>
      </c>
      <c r="H68" s="162">
        <v>0.25</v>
      </c>
      <c r="I68" s="163">
        <v>0.25</v>
      </c>
      <c r="J68" s="164">
        <v>0.25</v>
      </c>
      <c r="K68" s="162">
        <v>0.25</v>
      </c>
      <c r="L68" s="163">
        <v>0.25</v>
      </c>
      <c r="M68" s="164">
        <v>0.25</v>
      </c>
      <c r="N68" s="163">
        <v>0.25</v>
      </c>
      <c r="O68" s="163">
        <v>0.25</v>
      </c>
      <c r="P68" s="164">
        <v>0.25</v>
      </c>
      <c r="Q68" s="10"/>
      <c r="S68" s="4"/>
    </row>
    <row r="69" spans="1:19" x14ac:dyDescent="0.2">
      <c r="A69" s="19"/>
      <c r="C69" s="14"/>
      <c r="D69" s="25"/>
      <c r="E69" s="21"/>
      <c r="F69" s="21"/>
      <c r="G69" s="20"/>
      <c r="H69" s="23"/>
      <c r="I69" s="24"/>
      <c r="J69" s="22"/>
      <c r="K69" s="23"/>
      <c r="L69" s="21"/>
      <c r="M69" s="22"/>
      <c r="N69" s="21"/>
      <c r="O69" s="21"/>
      <c r="P69" s="20"/>
      <c r="Q69" s="10"/>
    </row>
    <row r="70" spans="1:19" ht="18" x14ac:dyDescent="0.25">
      <c r="A70" s="63" t="s">
        <v>113</v>
      </c>
      <c r="B70" s="64" t="s">
        <v>112</v>
      </c>
      <c r="C70" s="65" t="s">
        <v>109</v>
      </c>
      <c r="D70" s="82">
        <f t="shared" ref="D70:P70" si="20">D65*(1-D66)+D67-D68</f>
        <v>108.401</v>
      </c>
      <c r="E70" s="83">
        <f t="shared" si="20"/>
        <v>108.401</v>
      </c>
      <c r="F70" s="83">
        <f t="shared" si="20"/>
        <v>108.651</v>
      </c>
      <c r="G70" s="84">
        <f t="shared" si="20"/>
        <v>108.651</v>
      </c>
      <c r="H70" s="82">
        <f t="shared" si="20"/>
        <v>108.651</v>
      </c>
      <c r="I70" s="83">
        <f t="shared" si="20"/>
        <v>108.651</v>
      </c>
      <c r="J70" s="84">
        <f t="shared" si="20"/>
        <v>108.651</v>
      </c>
      <c r="K70" s="82">
        <f t="shared" si="20"/>
        <v>108.651</v>
      </c>
      <c r="L70" s="83">
        <f t="shared" si="20"/>
        <v>108.651</v>
      </c>
      <c r="M70" s="84">
        <f t="shared" si="20"/>
        <v>108.651</v>
      </c>
      <c r="N70" s="83">
        <f t="shared" si="20"/>
        <v>108.651</v>
      </c>
      <c r="O70" s="83">
        <f t="shared" si="20"/>
        <v>108.651</v>
      </c>
      <c r="P70" s="84">
        <f t="shared" si="20"/>
        <v>108.651</v>
      </c>
      <c r="Q70" s="10"/>
    </row>
    <row r="71" spans="1:19" x14ac:dyDescent="0.2">
      <c r="A71" s="19"/>
      <c r="C71" s="14"/>
      <c r="D71" s="18"/>
      <c r="E71" s="17"/>
      <c r="F71" s="17"/>
      <c r="G71" s="14"/>
      <c r="H71" s="18"/>
      <c r="I71" s="17"/>
      <c r="J71" s="14"/>
      <c r="K71" s="18"/>
      <c r="L71" s="17"/>
      <c r="M71" s="14"/>
      <c r="N71" s="17"/>
      <c r="O71" s="17"/>
      <c r="P71" s="14"/>
      <c r="Q71" s="10"/>
    </row>
    <row r="72" spans="1:19" x14ac:dyDescent="0.2">
      <c r="A72" s="143" t="s">
        <v>111</v>
      </c>
      <c r="B72" s="144" t="s">
        <v>110</v>
      </c>
      <c r="C72" s="145" t="s">
        <v>109</v>
      </c>
      <c r="D72" s="146">
        <f t="shared" ref="D72:P72" si="21">D61-D70</f>
        <v>529.701234131604</v>
      </c>
      <c r="E72" s="147">
        <f t="shared" si="21"/>
        <v>326.41815158414607</v>
      </c>
      <c r="F72" s="147">
        <f t="shared" si="21"/>
        <v>174.804731052519</v>
      </c>
      <c r="G72" s="148">
        <f t="shared" si="21"/>
        <v>182.96927364163548</v>
      </c>
      <c r="H72" s="146">
        <f t="shared" si="21"/>
        <v>268.83170044095533</v>
      </c>
      <c r="I72" s="147">
        <f t="shared" si="21"/>
        <v>142.21362356883964</v>
      </c>
      <c r="J72" s="148">
        <f t="shared" si="21"/>
        <v>130.02212829366039</v>
      </c>
      <c r="K72" s="146">
        <f t="shared" si="21"/>
        <v>272.05957376628459</v>
      </c>
      <c r="L72" s="147">
        <f t="shared" si="21"/>
        <v>133.64116670838604</v>
      </c>
      <c r="M72" s="148">
        <f t="shared" si="21"/>
        <v>133.25000161898964</v>
      </c>
      <c r="N72" s="147">
        <f t="shared" si="21"/>
        <v>224.04968141514911</v>
      </c>
      <c r="O72" s="147">
        <f t="shared" si="21"/>
        <v>69.539915013001334</v>
      </c>
      <c r="P72" s="148">
        <f t="shared" si="21"/>
        <v>85.240109267854123</v>
      </c>
      <c r="Q72" s="10"/>
    </row>
    <row r="73" spans="1:19" ht="18" x14ac:dyDescent="0.25">
      <c r="A73" s="16" t="s">
        <v>108</v>
      </c>
      <c r="B73" s="1" t="s">
        <v>175</v>
      </c>
      <c r="C73" s="14" t="s">
        <v>107</v>
      </c>
      <c r="D73" s="32">
        <v>67.069999999999993</v>
      </c>
      <c r="E73" s="31">
        <v>67.069999999999993</v>
      </c>
      <c r="F73" s="31">
        <v>67.069999999999993</v>
      </c>
      <c r="G73" s="30">
        <v>67.069999999999993</v>
      </c>
      <c r="H73" s="32">
        <v>67.069999999999993</v>
      </c>
      <c r="I73" s="31">
        <v>67.069999999999993</v>
      </c>
      <c r="J73" s="30">
        <v>67.069999999999993</v>
      </c>
      <c r="K73" s="32">
        <v>67.069999999999993</v>
      </c>
      <c r="L73" s="31">
        <v>67.069999999999993</v>
      </c>
      <c r="M73" s="30">
        <v>67.069999999999993</v>
      </c>
      <c r="N73" s="32">
        <v>67.069999999999993</v>
      </c>
      <c r="O73" s="31">
        <v>67.069999999999993</v>
      </c>
      <c r="P73" s="30">
        <v>67.069999999999993</v>
      </c>
      <c r="Q73" s="10"/>
    </row>
    <row r="74" spans="1:19" x14ac:dyDescent="0.2">
      <c r="A74" s="149" t="s">
        <v>106</v>
      </c>
      <c r="B74" s="150" t="s">
        <v>105</v>
      </c>
      <c r="C74" s="145" t="s">
        <v>102</v>
      </c>
      <c r="D74" s="151">
        <f t="shared" ref="D74:P74" si="22">D72/D73</f>
        <v>7.89773720190255</v>
      </c>
      <c r="E74" s="152">
        <f t="shared" si="22"/>
        <v>4.8668279645765038</v>
      </c>
      <c r="F74" s="152">
        <f t="shared" si="22"/>
        <v>2.6063028336442375</v>
      </c>
      <c r="G74" s="153">
        <f t="shared" si="22"/>
        <v>2.7280344959241911</v>
      </c>
      <c r="H74" s="151">
        <f t="shared" si="22"/>
        <v>4.0082257408819943</v>
      </c>
      <c r="I74" s="152">
        <f t="shared" si="22"/>
        <v>2.120376078259127</v>
      </c>
      <c r="J74" s="153">
        <f t="shared" si="22"/>
        <v>1.9386033739922528</v>
      </c>
      <c r="K74" s="151">
        <f t="shared" si="22"/>
        <v>4.0563526728236861</v>
      </c>
      <c r="L74" s="152">
        <f t="shared" si="22"/>
        <v>1.99256249751582</v>
      </c>
      <c r="M74" s="153">
        <f t="shared" si="22"/>
        <v>1.9867303059339445</v>
      </c>
      <c r="N74" s="152">
        <f t="shared" si="22"/>
        <v>3.340534984570585</v>
      </c>
      <c r="O74" s="152">
        <f t="shared" si="22"/>
        <v>1.0368259283286319</v>
      </c>
      <c r="P74" s="153">
        <f t="shared" si="22"/>
        <v>1.270912617680843</v>
      </c>
      <c r="Q74" s="10"/>
    </row>
    <row r="75" spans="1:19" x14ac:dyDescent="0.2">
      <c r="A75" s="16"/>
      <c r="B75" s="15"/>
      <c r="C75" s="14"/>
      <c r="D75" s="13"/>
      <c r="E75" s="12"/>
      <c r="F75" s="12"/>
      <c r="G75" s="11"/>
      <c r="H75" s="13"/>
      <c r="I75" s="12"/>
      <c r="J75" s="11"/>
      <c r="K75" s="13"/>
      <c r="L75" s="12"/>
      <c r="M75" s="11"/>
      <c r="N75" s="12"/>
      <c r="O75" s="12"/>
      <c r="P75" s="11"/>
      <c r="Q75" s="10"/>
    </row>
    <row r="76" spans="1:19" x14ac:dyDescent="0.2">
      <c r="A76" s="110" t="s">
        <v>104</v>
      </c>
      <c r="B76" s="111" t="s">
        <v>103</v>
      </c>
      <c r="C76" s="109" t="s">
        <v>102</v>
      </c>
      <c r="D76" s="112">
        <f t="shared" ref="D76:P76" si="23">MIN(2.5,MAX(0,D74))</f>
        <v>2.5</v>
      </c>
      <c r="E76" s="112">
        <f t="shared" si="23"/>
        <v>2.5</v>
      </c>
      <c r="F76" s="112">
        <f t="shared" si="23"/>
        <v>2.5</v>
      </c>
      <c r="G76" s="113">
        <f t="shared" si="23"/>
        <v>2.5</v>
      </c>
      <c r="H76" s="112">
        <f t="shared" si="23"/>
        <v>2.5</v>
      </c>
      <c r="I76" s="112">
        <f t="shared" si="23"/>
        <v>2.120376078259127</v>
      </c>
      <c r="J76" s="113">
        <f t="shared" si="23"/>
        <v>1.9386033739922528</v>
      </c>
      <c r="K76" s="112">
        <f t="shared" si="23"/>
        <v>2.5</v>
      </c>
      <c r="L76" s="112">
        <f t="shared" si="23"/>
        <v>1.99256249751582</v>
      </c>
      <c r="M76" s="113">
        <f t="shared" si="23"/>
        <v>1.9867303059339445</v>
      </c>
      <c r="N76" s="112">
        <f t="shared" si="23"/>
        <v>2.5</v>
      </c>
      <c r="O76" s="112">
        <f t="shared" si="23"/>
        <v>1.0368259283286319</v>
      </c>
      <c r="P76" s="113">
        <f t="shared" si="23"/>
        <v>1.270912617680843</v>
      </c>
      <c r="Q76" s="10"/>
    </row>
    <row r="77" spans="1:19" x14ac:dyDescent="0.2">
      <c r="Q77" s="10"/>
    </row>
    <row r="78" spans="1:19" x14ac:dyDescent="0.2">
      <c r="Q78" s="10"/>
    </row>
    <row r="79" spans="1:19" x14ac:dyDescent="0.2">
      <c r="Q79" s="10"/>
    </row>
    <row r="80" spans="1:19" x14ac:dyDescent="0.2">
      <c r="Q80" s="10"/>
    </row>
    <row r="81" spans="17:17" x14ac:dyDescent="0.2">
      <c r="Q81" s="10"/>
    </row>
    <row r="82" spans="17:17" x14ac:dyDescent="0.2">
      <c r="Q82" s="10"/>
    </row>
  </sheetData>
  <pageMargins left="0.7" right="0.7" top="0.75" bottom="0.75" header="0.3" footer="0.3"/>
  <pageSetup paperSize="9" scale="4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7584-6904-4DEE-A9C5-B712924CC55D}">
  <sheetPr>
    <tabColor theme="0" tint="-0.499984740745262"/>
    <pageSetUpPr fitToPage="1"/>
  </sheetPr>
  <dimension ref="A1:AQ58"/>
  <sheetViews>
    <sheetView zoomScale="75" zoomScaleNormal="50" workbookViewId="0">
      <selection activeCell="D68" sqref="D68"/>
    </sheetView>
  </sheetViews>
  <sheetFormatPr baseColWidth="10" defaultColWidth="10.83203125" defaultRowHeight="16" x14ac:dyDescent="0.2"/>
  <cols>
    <col min="1" max="1" width="66" style="86" customWidth="1"/>
    <col min="2" max="2" width="19.5" style="86" customWidth="1"/>
    <col min="3" max="3" width="17.6640625" style="86" customWidth="1"/>
    <col min="4" max="4" width="19.1640625" style="87" customWidth="1"/>
    <col min="5" max="5" width="18" style="87" customWidth="1"/>
    <col min="6" max="6" width="17.6640625" style="87" customWidth="1"/>
    <col min="7" max="11" width="14.83203125" style="87" customWidth="1"/>
    <col min="12" max="12" width="14.33203125" style="87" customWidth="1"/>
    <col min="13" max="13" width="14.83203125" style="87" customWidth="1"/>
    <col min="14" max="14" width="14.33203125" style="87" customWidth="1"/>
    <col min="15" max="15" width="15.6640625" style="87" customWidth="1"/>
    <col min="16" max="16" width="14.83203125" style="87" customWidth="1"/>
    <col min="17" max="17" width="10.83203125" style="86"/>
    <col min="18" max="18" width="59.6640625" style="86" customWidth="1"/>
    <col min="19" max="16384" width="10.83203125" style="86"/>
  </cols>
  <sheetData>
    <row r="1" spans="1:43" x14ac:dyDescent="0.2">
      <c r="A1" s="62" t="s">
        <v>161</v>
      </c>
      <c r="R1" s="302" t="s">
        <v>191</v>
      </c>
    </row>
    <row r="3" spans="1:43" x14ac:dyDescent="0.2">
      <c r="A3" s="119" t="s">
        <v>160</v>
      </c>
      <c r="B3" s="120" t="s">
        <v>159</v>
      </c>
      <c r="C3" s="121" t="s">
        <v>158</v>
      </c>
      <c r="D3" s="242">
        <v>1</v>
      </c>
      <c r="E3" s="243">
        <v>2</v>
      </c>
      <c r="F3" s="243">
        <v>3</v>
      </c>
      <c r="G3" s="244">
        <v>4</v>
      </c>
      <c r="H3" s="243">
        <v>5</v>
      </c>
      <c r="I3" s="243">
        <v>6</v>
      </c>
      <c r="J3" s="244">
        <v>7</v>
      </c>
      <c r="K3" s="243">
        <v>8</v>
      </c>
      <c r="L3" s="243">
        <v>9</v>
      </c>
      <c r="M3" s="244">
        <v>10</v>
      </c>
      <c r="N3" s="243">
        <v>11</v>
      </c>
      <c r="O3" s="243">
        <v>12</v>
      </c>
      <c r="P3" s="244">
        <v>13</v>
      </c>
      <c r="Q3" s="8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</row>
    <row r="4" spans="1:43" x14ac:dyDescent="0.2">
      <c r="A4" s="92" t="s">
        <v>157</v>
      </c>
      <c r="B4" s="86" t="s">
        <v>7</v>
      </c>
      <c r="C4" s="89" t="s">
        <v>7</v>
      </c>
      <c r="D4" s="245" t="s">
        <v>156</v>
      </c>
      <c r="E4" s="246" t="s">
        <v>156</v>
      </c>
      <c r="F4" s="246" t="s">
        <v>156</v>
      </c>
      <c r="G4" s="247" t="s">
        <v>156</v>
      </c>
      <c r="H4" s="246" t="s">
        <v>155</v>
      </c>
      <c r="I4" s="246" t="s">
        <v>155</v>
      </c>
      <c r="J4" s="247" t="s">
        <v>155</v>
      </c>
      <c r="K4" s="246" t="s">
        <v>155</v>
      </c>
      <c r="L4" s="246" t="s">
        <v>155</v>
      </c>
      <c r="M4" s="247" t="s">
        <v>155</v>
      </c>
      <c r="N4" s="246" t="s">
        <v>155</v>
      </c>
      <c r="O4" s="246" t="s">
        <v>155</v>
      </c>
      <c r="P4" s="247" t="s">
        <v>155</v>
      </c>
      <c r="Q4" s="88"/>
    </row>
    <row r="5" spans="1:43" x14ac:dyDescent="0.2">
      <c r="A5" s="92" t="s">
        <v>154</v>
      </c>
      <c r="B5" s="86" t="s">
        <v>153</v>
      </c>
      <c r="C5" s="89" t="s">
        <v>8</v>
      </c>
      <c r="D5" s="245" t="s">
        <v>84</v>
      </c>
      <c r="E5" s="246" t="s">
        <v>152</v>
      </c>
      <c r="F5" s="246" t="s">
        <v>85</v>
      </c>
      <c r="G5" s="247" t="s">
        <v>86</v>
      </c>
      <c r="H5" s="246" t="s">
        <v>87</v>
      </c>
      <c r="I5" s="246" t="s">
        <v>87</v>
      </c>
      <c r="J5" s="247" t="s">
        <v>87</v>
      </c>
      <c r="K5" s="246" t="s">
        <v>88</v>
      </c>
      <c r="L5" s="246" t="s">
        <v>88</v>
      </c>
      <c r="M5" s="247" t="s">
        <v>88</v>
      </c>
      <c r="N5" s="246" t="s">
        <v>9</v>
      </c>
      <c r="O5" s="246" t="s">
        <v>9</v>
      </c>
      <c r="P5" s="247" t="s">
        <v>9</v>
      </c>
      <c r="Q5" s="88"/>
    </row>
    <row r="6" spans="1:43" x14ac:dyDescent="0.2">
      <c r="A6" s="92" t="s">
        <v>198</v>
      </c>
      <c r="B6" s="86" t="s">
        <v>7</v>
      </c>
      <c r="C6" s="89" t="s">
        <v>7</v>
      </c>
      <c r="D6" s="245" t="s">
        <v>92</v>
      </c>
      <c r="E6" s="246" t="s">
        <v>82</v>
      </c>
      <c r="F6" s="246" t="s">
        <v>82</v>
      </c>
      <c r="G6" s="247" t="s">
        <v>82</v>
      </c>
      <c r="H6" s="246" t="s">
        <v>92</v>
      </c>
      <c r="I6" s="246" t="s">
        <v>93</v>
      </c>
      <c r="J6" s="247" t="s">
        <v>81</v>
      </c>
      <c r="K6" s="246" t="s">
        <v>92</v>
      </c>
      <c r="L6" s="246" t="s">
        <v>93</v>
      </c>
      <c r="M6" s="247" t="s">
        <v>81</v>
      </c>
      <c r="N6" s="246" t="s">
        <v>92</v>
      </c>
      <c r="O6" s="246" t="s">
        <v>93</v>
      </c>
      <c r="P6" s="247" t="s">
        <v>81</v>
      </c>
      <c r="Q6" s="88"/>
    </row>
    <row r="7" spans="1:43" x14ac:dyDescent="0.2">
      <c r="A7" s="92" t="s">
        <v>89</v>
      </c>
      <c r="B7" s="86" t="s">
        <v>7</v>
      </c>
      <c r="C7" s="89" t="s">
        <v>7</v>
      </c>
      <c r="D7" s="245" t="s">
        <v>90</v>
      </c>
      <c r="E7" s="246" t="s">
        <v>90</v>
      </c>
      <c r="F7" s="246" t="s">
        <v>90</v>
      </c>
      <c r="G7" s="247" t="s">
        <v>90</v>
      </c>
      <c r="H7" s="246" t="s">
        <v>90</v>
      </c>
      <c r="I7" s="246" t="s">
        <v>91</v>
      </c>
      <c r="J7" s="247" t="s">
        <v>91</v>
      </c>
      <c r="K7" s="246" t="s">
        <v>90</v>
      </c>
      <c r="L7" s="246" t="s">
        <v>91</v>
      </c>
      <c r="M7" s="247" t="s">
        <v>91</v>
      </c>
      <c r="N7" s="246" t="s">
        <v>90</v>
      </c>
      <c r="O7" s="246" t="s">
        <v>91</v>
      </c>
      <c r="P7" s="247" t="s">
        <v>91</v>
      </c>
      <c r="Q7" s="88"/>
      <c r="R7" s="304"/>
    </row>
    <row r="8" spans="1:43" s="99" customFormat="1" x14ac:dyDescent="0.2">
      <c r="A8" s="95" t="s">
        <v>151</v>
      </c>
      <c r="B8" s="102" t="s">
        <v>7</v>
      </c>
      <c r="C8" s="101" t="s">
        <v>7</v>
      </c>
      <c r="D8" s="248" t="s">
        <v>150</v>
      </c>
      <c r="E8" s="249" t="s">
        <v>150</v>
      </c>
      <c r="F8" s="249" t="s">
        <v>149</v>
      </c>
      <c r="G8" s="250" t="s">
        <v>149</v>
      </c>
      <c r="H8" s="249" t="s">
        <v>149</v>
      </c>
      <c r="I8" s="249" t="s">
        <v>149</v>
      </c>
      <c r="J8" s="250" t="s">
        <v>149</v>
      </c>
      <c r="K8" s="249" t="s">
        <v>148</v>
      </c>
      <c r="L8" s="249" t="s">
        <v>148</v>
      </c>
      <c r="M8" s="250" t="s">
        <v>148</v>
      </c>
      <c r="N8" s="249" t="s">
        <v>148</v>
      </c>
      <c r="O8" s="249" t="s">
        <v>148</v>
      </c>
      <c r="P8" s="250" t="s">
        <v>148</v>
      </c>
      <c r="Q8" s="88"/>
      <c r="R8" s="86"/>
    </row>
    <row r="9" spans="1:43" x14ac:dyDescent="0.2">
      <c r="A9" s="92"/>
      <c r="C9" s="89"/>
      <c r="D9" s="245"/>
      <c r="E9" s="251"/>
      <c r="F9" s="246"/>
      <c r="G9" s="247"/>
      <c r="H9" s="246"/>
      <c r="I9" s="246"/>
      <c r="J9" s="247"/>
      <c r="K9" s="246"/>
      <c r="L9" s="246"/>
      <c r="M9" s="247"/>
      <c r="N9" s="246"/>
      <c r="O9" s="246"/>
      <c r="P9" s="247"/>
      <c r="Q9" s="88"/>
    </row>
    <row r="10" spans="1:43" x14ac:dyDescent="0.2">
      <c r="A10" s="119" t="s">
        <v>10</v>
      </c>
      <c r="B10" s="122"/>
      <c r="C10" s="123"/>
      <c r="D10" s="252"/>
      <c r="E10" s="253"/>
      <c r="F10" s="253"/>
      <c r="G10" s="254"/>
      <c r="H10" s="253"/>
      <c r="I10" s="253"/>
      <c r="J10" s="254"/>
      <c r="K10" s="253"/>
      <c r="L10" s="253"/>
      <c r="M10" s="254"/>
      <c r="N10" s="253"/>
      <c r="O10" s="253"/>
      <c r="P10" s="254"/>
      <c r="Q10" s="88"/>
    </row>
    <row r="11" spans="1:43" x14ac:dyDescent="0.2">
      <c r="A11" s="92" t="s">
        <v>147</v>
      </c>
      <c r="B11" s="86" t="s">
        <v>11</v>
      </c>
      <c r="C11" s="89" t="s">
        <v>8</v>
      </c>
      <c r="D11" s="255" t="s">
        <v>94</v>
      </c>
      <c r="E11" s="256" t="s">
        <v>94</v>
      </c>
      <c r="F11" s="256" t="s">
        <v>94</v>
      </c>
      <c r="G11" s="257" t="s">
        <v>94</v>
      </c>
      <c r="H11" s="256" t="s">
        <v>94</v>
      </c>
      <c r="I11" s="256" t="s">
        <v>94</v>
      </c>
      <c r="J11" s="257" t="s">
        <v>94</v>
      </c>
      <c r="K11" s="256" t="s">
        <v>94</v>
      </c>
      <c r="L11" s="256" t="s">
        <v>94</v>
      </c>
      <c r="M11" s="257" t="s">
        <v>94</v>
      </c>
      <c r="N11" s="256" t="s">
        <v>94</v>
      </c>
      <c r="O11" s="256" t="s">
        <v>94</v>
      </c>
      <c r="P11" s="257" t="s">
        <v>94</v>
      </c>
      <c r="Q11" s="88"/>
      <c r="R11" s="86" t="s">
        <v>192</v>
      </c>
    </row>
    <row r="12" spans="1:43" x14ac:dyDescent="0.2">
      <c r="A12" s="92" t="s">
        <v>12</v>
      </c>
      <c r="B12" s="86" t="s">
        <v>13</v>
      </c>
      <c r="C12" s="89" t="s">
        <v>14</v>
      </c>
      <c r="D12" s="255" t="s">
        <v>94</v>
      </c>
      <c r="E12" s="256" t="s">
        <v>94</v>
      </c>
      <c r="F12" s="256" t="s">
        <v>94</v>
      </c>
      <c r="G12" s="257" t="s">
        <v>94</v>
      </c>
      <c r="H12" s="256" t="s">
        <v>94</v>
      </c>
      <c r="I12" s="256" t="s">
        <v>94</v>
      </c>
      <c r="J12" s="257" t="s">
        <v>94</v>
      </c>
      <c r="K12" s="256" t="s">
        <v>94</v>
      </c>
      <c r="L12" s="256" t="s">
        <v>94</v>
      </c>
      <c r="M12" s="257" t="s">
        <v>94</v>
      </c>
      <c r="N12" s="256" t="s">
        <v>94</v>
      </c>
      <c r="O12" s="256" t="s">
        <v>94</v>
      </c>
      <c r="P12" s="257" t="s">
        <v>94</v>
      </c>
      <c r="Q12" s="88"/>
      <c r="R12" s="86" t="s">
        <v>192</v>
      </c>
    </row>
    <row r="13" spans="1:43" x14ac:dyDescent="0.2">
      <c r="A13" s="92" t="s">
        <v>15</v>
      </c>
      <c r="B13" s="86" t="s">
        <v>16</v>
      </c>
      <c r="C13" s="89" t="s">
        <v>17</v>
      </c>
      <c r="D13" s="255" t="s">
        <v>94</v>
      </c>
      <c r="E13" s="256" t="s">
        <v>94</v>
      </c>
      <c r="F13" s="256" t="s">
        <v>94</v>
      </c>
      <c r="G13" s="257" t="s">
        <v>94</v>
      </c>
      <c r="H13" s="256" t="s">
        <v>94</v>
      </c>
      <c r="I13" s="256" t="s">
        <v>94</v>
      </c>
      <c r="J13" s="257" t="s">
        <v>94</v>
      </c>
      <c r="K13" s="256" t="s">
        <v>94</v>
      </c>
      <c r="L13" s="256" t="s">
        <v>94</v>
      </c>
      <c r="M13" s="257" t="s">
        <v>94</v>
      </c>
      <c r="N13" s="256" t="s">
        <v>94</v>
      </c>
      <c r="O13" s="256" t="s">
        <v>94</v>
      </c>
      <c r="P13" s="257" t="s">
        <v>94</v>
      </c>
      <c r="Q13" s="88"/>
      <c r="R13" s="86" t="s">
        <v>192</v>
      </c>
    </row>
    <row r="14" spans="1:43" x14ac:dyDescent="0.2">
      <c r="A14" s="91" t="s">
        <v>18</v>
      </c>
      <c r="B14" s="86" t="s">
        <v>19</v>
      </c>
      <c r="C14" s="89" t="s">
        <v>20</v>
      </c>
      <c r="D14" s="255" t="s">
        <v>94</v>
      </c>
      <c r="E14" s="256" t="s">
        <v>94</v>
      </c>
      <c r="F14" s="256" t="s">
        <v>94</v>
      </c>
      <c r="G14" s="257" t="s">
        <v>94</v>
      </c>
      <c r="H14" s="256" t="s">
        <v>94</v>
      </c>
      <c r="I14" s="256" t="s">
        <v>94</v>
      </c>
      <c r="J14" s="257" t="s">
        <v>94</v>
      </c>
      <c r="K14" s="256" t="s">
        <v>94</v>
      </c>
      <c r="L14" s="256" t="s">
        <v>94</v>
      </c>
      <c r="M14" s="257" t="s">
        <v>94</v>
      </c>
      <c r="N14" s="256" t="s">
        <v>94</v>
      </c>
      <c r="O14" s="256" t="s">
        <v>94</v>
      </c>
      <c r="P14" s="257" t="s">
        <v>94</v>
      </c>
      <c r="Q14" s="88"/>
      <c r="R14" s="86" t="s">
        <v>192</v>
      </c>
      <c r="T14" s="105"/>
      <c r="U14" s="105"/>
    </row>
    <row r="15" spans="1:43" s="1" customFormat="1" x14ac:dyDescent="0.2">
      <c r="A15" s="19" t="s">
        <v>184</v>
      </c>
      <c r="B15" s="1" t="s">
        <v>33</v>
      </c>
      <c r="C15" s="14" t="s">
        <v>28</v>
      </c>
      <c r="D15" s="255" t="s">
        <v>94</v>
      </c>
      <c r="E15" s="256" t="s">
        <v>94</v>
      </c>
      <c r="F15" s="256" t="s">
        <v>94</v>
      </c>
      <c r="G15" s="257" t="s">
        <v>94</v>
      </c>
      <c r="H15" s="256" t="s">
        <v>94</v>
      </c>
      <c r="I15" s="256" t="s">
        <v>94</v>
      </c>
      <c r="J15" s="257" t="s">
        <v>94</v>
      </c>
      <c r="K15" s="256" t="s">
        <v>94</v>
      </c>
      <c r="L15" s="256" t="s">
        <v>94</v>
      </c>
      <c r="M15" s="257" t="s">
        <v>94</v>
      </c>
      <c r="N15" s="256" t="s">
        <v>94</v>
      </c>
      <c r="O15" s="256" t="s">
        <v>94</v>
      </c>
      <c r="P15" s="257" t="s">
        <v>94</v>
      </c>
      <c r="Q15" s="10"/>
      <c r="R15" s="86" t="s">
        <v>192</v>
      </c>
      <c r="S15" s="17"/>
      <c r="T15" s="60"/>
      <c r="U15" s="60"/>
    </row>
    <row r="16" spans="1:43" s="1" customFormat="1" collapsed="1" x14ac:dyDescent="0.2">
      <c r="A16" s="149" t="s">
        <v>146</v>
      </c>
      <c r="B16" s="144" t="s">
        <v>34</v>
      </c>
      <c r="C16" s="145" t="s">
        <v>32</v>
      </c>
      <c r="D16" s="185" t="s">
        <v>94</v>
      </c>
      <c r="E16" s="186" t="s">
        <v>94</v>
      </c>
      <c r="F16" s="186" t="s">
        <v>94</v>
      </c>
      <c r="G16" s="187" t="s">
        <v>94</v>
      </c>
      <c r="H16" s="185" t="s">
        <v>94</v>
      </c>
      <c r="I16" s="186" t="s">
        <v>94</v>
      </c>
      <c r="J16" s="187" t="s">
        <v>94</v>
      </c>
      <c r="K16" s="185" t="s">
        <v>94</v>
      </c>
      <c r="L16" s="186" t="s">
        <v>94</v>
      </c>
      <c r="M16" s="187" t="s">
        <v>94</v>
      </c>
      <c r="N16" s="186" t="s">
        <v>94</v>
      </c>
      <c r="O16" s="186" t="s">
        <v>94</v>
      </c>
      <c r="P16" s="187" t="s">
        <v>94</v>
      </c>
      <c r="Q16" s="10"/>
      <c r="R16" s="304" t="s">
        <v>195</v>
      </c>
    </row>
    <row r="17" spans="1:19" x14ac:dyDescent="0.2">
      <c r="A17" s="91" t="s">
        <v>145</v>
      </c>
      <c r="B17" s="86" t="s">
        <v>38</v>
      </c>
      <c r="C17" s="89" t="s">
        <v>144</v>
      </c>
      <c r="D17" s="255" t="s">
        <v>94</v>
      </c>
      <c r="E17" s="256" t="s">
        <v>94</v>
      </c>
      <c r="F17" s="256" t="s">
        <v>94</v>
      </c>
      <c r="G17" s="257" t="s">
        <v>94</v>
      </c>
      <c r="H17" s="256" t="s">
        <v>94</v>
      </c>
      <c r="I17" s="256" t="s">
        <v>94</v>
      </c>
      <c r="J17" s="257" t="s">
        <v>94</v>
      </c>
      <c r="K17" s="256" t="s">
        <v>94</v>
      </c>
      <c r="L17" s="256" t="s">
        <v>94</v>
      </c>
      <c r="M17" s="257" t="s">
        <v>94</v>
      </c>
      <c r="N17" s="256" t="s">
        <v>94</v>
      </c>
      <c r="O17" s="256" t="s">
        <v>94</v>
      </c>
      <c r="P17" s="257" t="s">
        <v>94</v>
      </c>
      <c r="Q17" s="88"/>
      <c r="R17" s="86" t="s">
        <v>192</v>
      </c>
    </row>
    <row r="18" spans="1:19" s="1" customFormat="1" x14ac:dyDescent="0.2">
      <c r="A18" s="149" t="s">
        <v>39</v>
      </c>
      <c r="B18" s="184" t="s">
        <v>40</v>
      </c>
      <c r="C18" s="145" t="s">
        <v>7</v>
      </c>
      <c r="D18" s="299" t="s">
        <v>94</v>
      </c>
      <c r="E18" s="300" t="s">
        <v>94</v>
      </c>
      <c r="F18" s="300" t="s">
        <v>94</v>
      </c>
      <c r="G18" s="301" t="s">
        <v>94</v>
      </c>
      <c r="H18" s="299" t="s">
        <v>94</v>
      </c>
      <c r="I18" s="300" t="s">
        <v>94</v>
      </c>
      <c r="J18" s="301" t="s">
        <v>94</v>
      </c>
      <c r="K18" s="299" t="s">
        <v>94</v>
      </c>
      <c r="L18" s="300" t="s">
        <v>94</v>
      </c>
      <c r="M18" s="301" t="s">
        <v>94</v>
      </c>
      <c r="N18" s="300" t="s">
        <v>94</v>
      </c>
      <c r="O18" s="300" t="s">
        <v>94</v>
      </c>
      <c r="P18" s="301" t="s">
        <v>94</v>
      </c>
      <c r="Q18" s="10"/>
      <c r="R18" s="304" t="s">
        <v>195</v>
      </c>
    </row>
    <row r="19" spans="1:19" s="1" customFormat="1" x14ac:dyDescent="0.2">
      <c r="A19" s="322" t="s">
        <v>41</v>
      </c>
      <c r="B19" s="323" t="s">
        <v>42</v>
      </c>
      <c r="C19" s="206" t="s">
        <v>7</v>
      </c>
      <c r="D19" s="325" t="s">
        <v>94</v>
      </c>
      <c r="E19" s="326" t="s">
        <v>94</v>
      </c>
      <c r="F19" s="326" t="s">
        <v>94</v>
      </c>
      <c r="G19" s="324" t="s">
        <v>94</v>
      </c>
      <c r="H19" s="325" t="s">
        <v>94</v>
      </c>
      <c r="I19" s="326" t="s">
        <v>94</v>
      </c>
      <c r="J19" s="324" t="s">
        <v>94</v>
      </c>
      <c r="K19" s="325" t="s">
        <v>94</v>
      </c>
      <c r="L19" s="326" t="s">
        <v>94</v>
      </c>
      <c r="M19" s="324" t="s">
        <v>94</v>
      </c>
      <c r="N19" s="326" t="s">
        <v>94</v>
      </c>
      <c r="O19" s="326" t="s">
        <v>94</v>
      </c>
      <c r="P19" s="324" t="s">
        <v>94</v>
      </c>
      <c r="Q19" s="10"/>
      <c r="R19" s="304" t="s">
        <v>195</v>
      </c>
    </row>
    <row r="20" spans="1:19" x14ac:dyDescent="0.2">
      <c r="A20" s="92"/>
      <c r="C20" s="89"/>
      <c r="D20" s="245"/>
      <c r="E20" s="246"/>
      <c r="F20" s="246"/>
      <c r="G20" s="247"/>
      <c r="H20" s="246"/>
      <c r="I20" s="246"/>
      <c r="J20" s="247"/>
      <c r="K20" s="246"/>
      <c r="L20" s="246"/>
      <c r="M20" s="247"/>
      <c r="N20" s="246"/>
      <c r="O20" s="246"/>
      <c r="P20" s="247"/>
      <c r="Q20" s="88"/>
    </row>
    <row r="21" spans="1:19" x14ac:dyDescent="0.2">
      <c r="A21" s="119" t="s">
        <v>45</v>
      </c>
      <c r="B21" s="122"/>
      <c r="C21" s="123"/>
      <c r="D21" s="252"/>
      <c r="E21" s="253"/>
      <c r="F21" s="253"/>
      <c r="G21" s="254"/>
      <c r="H21" s="253"/>
      <c r="I21" s="253"/>
      <c r="J21" s="254"/>
      <c r="K21" s="253"/>
      <c r="L21" s="253"/>
      <c r="M21" s="254"/>
      <c r="N21" s="253"/>
      <c r="O21" s="253"/>
      <c r="P21" s="254"/>
      <c r="Q21" s="88"/>
    </row>
    <row r="22" spans="1:19" x14ac:dyDescent="0.2">
      <c r="A22" s="92" t="s">
        <v>46</v>
      </c>
      <c r="B22" s="86" t="s">
        <v>47</v>
      </c>
      <c r="C22" s="89" t="s">
        <v>48</v>
      </c>
      <c r="D22" s="258" t="s">
        <v>162</v>
      </c>
      <c r="E22" s="258" t="s">
        <v>162</v>
      </c>
      <c r="F22" s="258" t="s">
        <v>162</v>
      </c>
      <c r="G22" s="259" t="s">
        <v>162</v>
      </c>
      <c r="H22" s="258" t="s">
        <v>162</v>
      </c>
      <c r="I22" s="258" t="s">
        <v>162</v>
      </c>
      <c r="J22" s="259" t="s">
        <v>162</v>
      </c>
      <c r="K22" s="258" t="s">
        <v>162</v>
      </c>
      <c r="L22" s="258" t="s">
        <v>162</v>
      </c>
      <c r="M22" s="259" t="s">
        <v>162</v>
      </c>
      <c r="N22" s="258" t="s">
        <v>162</v>
      </c>
      <c r="O22" s="258" t="s">
        <v>162</v>
      </c>
      <c r="P22" s="260" t="s">
        <v>162</v>
      </c>
      <c r="Q22" s="88"/>
      <c r="R22" s="303" t="s">
        <v>193</v>
      </c>
    </row>
    <row r="23" spans="1:19" x14ac:dyDescent="0.2">
      <c r="A23" s="92" t="s">
        <v>125</v>
      </c>
      <c r="B23" s="86" t="s">
        <v>49</v>
      </c>
      <c r="C23" s="89" t="s">
        <v>124</v>
      </c>
      <c r="D23" s="258" t="s">
        <v>95</v>
      </c>
      <c r="E23" s="258" t="s">
        <v>95</v>
      </c>
      <c r="F23" s="258" t="s">
        <v>95</v>
      </c>
      <c r="G23" s="259" t="s">
        <v>95</v>
      </c>
      <c r="H23" s="258" t="s">
        <v>95</v>
      </c>
      <c r="I23" s="258" t="s">
        <v>95</v>
      </c>
      <c r="J23" s="259" t="s">
        <v>95</v>
      </c>
      <c r="K23" s="258" t="s">
        <v>95</v>
      </c>
      <c r="L23" s="258" t="s">
        <v>95</v>
      </c>
      <c r="M23" s="259" t="s">
        <v>95</v>
      </c>
      <c r="N23" s="258" t="s">
        <v>95</v>
      </c>
      <c r="O23" s="258" t="s">
        <v>95</v>
      </c>
      <c r="P23" s="259" t="s">
        <v>95</v>
      </c>
      <c r="Q23" s="88"/>
      <c r="R23" s="303" t="s">
        <v>193</v>
      </c>
      <c r="S23" s="104"/>
    </row>
    <row r="24" spans="1:19" x14ac:dyDescent="0.2">
      <c r="A24" s="92" t="s">
        <v>97</v>
      </c>
      <c r="B24" s="86" t="s">
        <v>98</v>
      </c>
      <c r="C24" s="89" t="s">
        <v>99</v>
      </c>
      <c r="D24" s="255" t="s">
        <v>94</v>
      </c>
      <c r="E24" s="256" t="s">
        <v>94</v>
      </c>
      <c r="F24" s="256" t="s">
        <v>94</v>
      </c>
      <c r="G24" s="257" t="s">
        <v>94</v>
      </c>
      <c r="H24" s="256" t="s">
        <v>94</v>
      </c>
      <c r="I24" s="256" t="s">
        <v>94</v>
      </c>
      <c r="J24" s="257" t="s">
        <v>94</v>
      </c>
      <c r="K24" s="256" t="s">
        <v>94</v>
      </c>
      <c r="L24" s="256" t="s">
        <v>94</v>
      </c>
      <c r="M24" s="257" t="s">
        <v>94</v>
      </c>
      <c r="N24" s="256" t="s">
        <v>94</v>
      </c>
      <c r="O24" s="256" t="s">
        <v>94</v>
      </c>
      <c r="P24" s="257" t="s">
        <v>94</v>
      </c>
      <c r="Q24" s="88"/>
      <c r="R24" s="86" t="s">
        <v>192</v>
      </c>
    </row>
    <row r="25" spans="1:19" x14ac:dyDescent="0.2">
      <c r="A25" s="92" t="s">
        <v>50</v>
      </c>
      <c r="B25" s="86" t="s">
        <v>51</v>
      </c>
      <c r="C25" s="89" t="s">
        <v>52</v>
      </c>
      <c r="D25" s="261" t="s">
        <v>94</v>
      </c>
      <c r="E25" s="262" t="s">
        <v>94</v>
      </c>
      <c r="F25" s="262" t="s">
        <v>94</v>
      </c>
      <c r="G25" s="263" t="s">
        <v>94</v>
      </c>
      <c r="H25" s="262" t="s">
        <v>94</v>
      </c>
      <c r="I25" s="262" t="s">
        <v>94</v>
      </c>
      <c r="J25" s="263" t="s">
        <v>94</v>
      </c>
      <c r="K25" s="262" t="s">
        <v>94</v>
      </c>
      <c r="L25" s="262" t="s">
        <v>94</v>
      </c>
      <c r="M25" s="263" t="s">
        <v>94</v>
      </c>
      <c r="N25" s="262" t="s">
        <v>94</v>
      </c>
      <c r="O25" s="262" t="s">
        <v>94</v>
      </c>
      <c r="P25" s="263" t="s">
        <v>94</v>
      </c>
      <c r="Q25" s="88"/>
      <c r="R25" s="86" t="s">
        <v>192</v>
      </c>
    </row>
    <row r="26" spans="1:19" x14ac:dyDescent="0.2">
      <c r="A26" s="92" t="s">
        <v>189</v>
      </c>
      <c r="B26" s="86" t="s">
        <v>53</v>
      </c>
      <c r="C26" s="89" t="s">
        <v>54</v>
      </c>
      <c r="D26" s="255" t="s">
        <v>94</v>
      </c>
      <c r="E26" s="256" t="s">
        <v>94</v>
      </c>
      <c r="F26" s="256" t="s">
        <v>94</v>
      </c>
      <c r="G26" s="257" t="s">
        <v>94</v>
      </c>
      <c r="H26" s="256" t="s">
        <v>94</v>
      </c>
      <c r="I26" s="256" t="s">
        <v>94</v>
      </c>
      <c r="J26" s="257" t="s">
        <v>94</v>
      </c>
      <c r="K26" s="256" t="s">
        <v>94</v>
      </c>
      <c r="L26" s="256" t="s">
        <v>94</v>
      </c>
      <c r="M26" s="257" t="s">
        <v>94</v>
      </c>
      <c r="N26" s="256" t="s">
        <v>94</v>
      </c>
      <c r="O26" s="256" t="s">
        <v>94</v>
      </c>
      <c r="P26" s="257" t="s">
        <v>94</v>
      </c>
      <c r="Q26" s="88"/>
      <c r="R26" s="86" t="s">
        <v>192</v>
      </c>
      <c r="S26" s="103"/>
    </row>
    <row r="27" spans="1:19" x14ac:dyDescent="0.2">
      <c r="A27" s="92" t="s">
        <v>190</v>
      </c>
      <c r="B27" s="86" t="s">
        <v>55</v>
      </c>
      <c r="C27" s="89" t="s">
        <v>48</v>
      </c>
      <c r="D27" s="261" t="s">
        <v>94</v>
      </c>
      <c r="E27" s="262" t="s">
        <v>94</v>
      </c>
      <c r="F27" s="262" t="s">
        <v>94</v>
      </c>
      <c r="G27" s="263" t="s">
        <v>94</v>
      </c>
      <c r="H27" s="262" t="s">
        <v>94</v>
      </c>
      <c r="I27" s="262" t="s">
        <v>94</v>
      </c>
      <c r="J27" s="263" t="s">
        <v>94</v>
      </c>
      <c r="K27" s="262" t="s">
        <v>94</v>
      </c>
      <c r="L27" s="262" t="s">
        <v>94</v>
      </c>
      <c r="M27" s="263" t="s">
        <v>94</v>
      </c>
      <c r="N27" s="262" t="s">
        <v>94</v>
      </c>
      <c r="O27" s="262" t="s">
        <v>94</v>
      </c>
      <c r="P27" s="263" t="s">
        <v>94</v>
      </c>
      <c r="Q27" s="88"/>
      <c r="R27" s="86" t="s">
        <v>192</v>
      </c>
    </row>
    <row r="28" spans="1:19" x14ac:dyDescent="0.2">
      <c r="A28" s="240" t="s">
        <v>180</v>
      </c>
      <c r="B28" s="97" t="s">
        <v>72</v>
      </c>
      <c r="C28" s="96" t="s">
        <v>73</v>
      </c>
      <c r="D28" s="264" t="s">
        <v>94</v>
      </c>
      <c r="E28" s="265" t="s">
        <v>94</v>
      </c>
      <c r="F28" s="265" t="s">
        <v>94</v>
      </c>
      <c r="G28" s="266" t="s">
        <v>94</v>
      </c>
      <c r="H28" s="265" t="s">
        <v>94</v>
      </c>
      <c r="I28" s="265" t="s">
        <v>94</v>
      </c>
      <c r="J28" s="266" t="s">
        <v>94</v>
      </c>
      <c r="K28" s="265" t="s">
        <v>94</v>
      </c>
      <c r="L28" s="265" t="s">
        <v>94</v>
      </c>
      <c r="M28" s="266" t="s">
        <v>94</v>
      </c>
      <c r="N28" s="265" t="s">
        <v>94</v>
      </c>
      <c r="O28" s="265" t="s">
        <v>94</v>
      </c>
      <c r="P28" s="266" t="s">
        <v>94</v>
      </c>
      <c r="Q28" s="88"/>
      <c r="R28" s="86" t="s">
        <v>192</v>
      </c>
      <c r="S28" s="99"/>
    </row>
    <row r="29" spans="1:19" s="85" customFormat="1" ht="18" x14ac:dyDescent="0.25">
      <c r="A29" s="143" t="s">
        <v>182</v>
      </c>
      <c r="B29" s="144" t="s">
        <v>186</v>
      </c>
      <c r="C29" s="145" t="s">
        <v>183</v>
      </c>
      <c r="D29" s="221" t="s">
        <v>94</v>
      </c>
      <c r="E29" s="222" t="s">
        <v>94</v>
      </c>
      <c r="F29" s="222" t="s">
        <v>94</v>
      </c>
      <c r="G29" s="223" t="s">
        <v>94</v>
      </c>
      <c r="H29" s="221" t="s">
        <v>94</v>
      </c>
      <c r="I29" s="222" t="s">
        <v>94</v>
      </c>
      <c r="J29" s="223" t="s">
        <v>94</v>
      </c>
      <c r="K29" s="221" t="s">
        <v>94</v>
      </c>
      <c r="L29" s="222" t="s">
        <v>94</v>
      </c>
      <c r="M29" s="223" t="s">
        <v>94</v>
      </c>
      <c r="N29" s="221" t="s">
        <v>94</v>
      </c>
      <c r="O29" s="222" t="s">
        <v>94</v>
      </c>
      <c r="P29" s="223" t="s">
        <v>94</v>
      </c>
      <c r="Q29" s="224"/>
      <c r="R29" s="304" t="s">
        <v>195</v>
      </c>
      <c r="S29" s="225"/>
    </row>
    <row r="30" spans="1:19" x14ac:dyDescent="0.2">
      <c r="A30" s="241" t="s">
        <v>181</v>
      </c>
      <c r="B30" s="98" t="s">
        <v>74</v>
      </c>
      <c r="C30" s="96" t="s">
        <v>75</v>
      </c>
      <c r="D30" s="267" t="s">
        <v>94</v>
      </c>
      <c r="E30" s="268" t="s">
        <v>94</v>
      </c>
      <c r="F30" s="268" t="s">
        <v>94</v>
      </c>
      <c r="G30" s="269" t="s">
        <v>94</v>
      </c>
      <c r="H30" s="268" t="s">
        <v>94</v>
      </c>
      <c r="I30" s="268" t="s">
        <v>94</v>
      </c>
      <c r="J30" s="269" t="s">
        <v>94</v>
      </c>
      <c r="K30" s="268" t="s">
        <v>94</v>
      </c>
      <c r="L30" s="268" t="s">
        <v>94</v>
      </c>
      <c r="M30" s="269" t="s">
        <v>94</v>
      </c>
      <c r="N30" s="268" t="s">
        <v>94</v>
      </c>
      <c r="O30" s="268" t="s">
        <v>94</v>
      </c>
      <c r="P30" s="269" t="s">
        <v>94</v>
      </c>
      <c r="Q30" s="88"/>
      <c r="R30" s="86" t="s">
        <v>192</v>
      </c>
    </row>
    <row r="31" spans="1:19" x14ac:dyDescent="0.2">
      <c r="A31" s="106" t="s">
        <v>115</v>
      </c>
      <c r="B31" s="97" t="s">
        <v>76</v>
      </c>
      <c r="C31" s="96" t="s">
        <v>96</v>
      </c>
      <c r="D31" s="256" t="s">
        <v>94</v>
      </c>
      <c r="E31" s="256" t="s">
        <v>94</v>
      </c>
      <c r="F31" s="256" t="s">
        <v>94</v>
      </c>
      <c r="G31" s="257" t="s">
        <v>94</v>
      </c>
      <c r="H31" s="256" t="s">
        <v>94</v>
      </c>
      <c r="I31" s="256" t="s">
        <v>94</v>
      </c>
      <c r="J31" s="257" t="s">
        <v>94</v>
      </c>
      <c r="K31" s="256" t="s">
        <v>94</v>
      </c>
      <c r="L31" s="256" t="s">
        <v>94</v>
      </c>
      <c r="M31" s="257" t="s">
        <v>94</v>
      </c>
      <c r="N31" s="256" t="s">
        <v>94</v>
      </c>
      <c r="O31" s="256" t="s">
        <v>94</v>
      </c>
      <c r="P31" s="257" t="s">
        <v>94</v>
      </c>
      <c r="Q31" s="88">
        <f>Q30+1</f>
        <v>1</v>
      </c>
      <c r="R31" s="86" t="s">
        <v>192</v>
      </c>
    </row>
    <row r="32" spans="1:19" x14ac:dyDescent="0.2">
      <c r="A32" s="239" t="s">
        <v>114</v>
      </c>
      <c r="B32" s="94" t="s">
        <v>77</v>
      </c>
      <c r="C32" s="93" t="s">
        <v>75</v>
      </c>
      <c r="D32" s="270" t="s">
        <v>94</v>
      </c>
      <c r="E32" s="271" t="s">
        <v>94</v>
      </c>
      <c r="F32" s="271" t="s">
        <v>94</v>
      </c>
      <c r="G32" s="272" t="s">
        <v>94</v>
      </c>
      <c r="H32" s="271" t="s">
        <v>94</v>
      </c>
      <c r="I32" s="271" t="s">
        <v>94</v>
      </c>
      <c r="J32" s="272" t="s">
        <v>94</v>
      </c>
      <c r="K32" s="271" t="s">
        <v>94</v>
      </c>
      <c r="L32" s="271" t="s">
        <v>94</v>
      </c>
      <c r="M32" s="272" t="s">
        <v>94</v>
      </c>
      <c r="N32" s="271" t="s">
        <v>94</v>
      </c>
      <c r="O32" s="271" t="s">
        <v>94</v>
      </c>
      <c r="P32" s="272" t="s">
        <v>94</v>
      </c>
      <c r="Q32" s="88"/>
      <c r="R32" s="86" t="s">
        <v>192</v>
      </c>
    </row>
    <row r="33" spans="1:18" x14ac:dyDescent="0.2">
      <c r="A33" s="92"/>
      <c r="C33" s="89"/>
      <c r="D33" s="255"/>
      <c r="E33" s="256"/>
      <c r="F33" s="256"/>
      <c r="G33" s="257"/>
      <c r="H33" s="256"/>
      <c r="I33" s="256"/>
      <c r="J33" s="257"/>
      <c r="K33" s="256"/>
      <c r="L33" s="256"/>
      <c r="M33" s="257"/>
      <c r="N33" s="256"/>
      <c r="O33" s="256"/>
      <c r="P33" s="257"/>
      <c r="Q33" s="88"/>
    </row>
    <row r="34" spans="1:18" x14ac:dyDescent="0.2">
      <c r="A34" s="119" t="s">
        <v>78</v>
      </c>
      <c r="B34" s="122"/>
      <c r="C34" s="123"/>
      <c r="D34" s="252"/>
      <c r="E34" s="253"/>
      <c r="F34" s="253"/>
      <c r="G34" s="254"/>
      <c r="H34" s="253"/>
      <c r="I34" s="253"/>
      <c r="J34" s="254"/>
      <c r="K34" s="253"/>
      <c r="L34" s="253"/>
      <c r="M34" s="254"/>
      <c r="N34" s="253"/>
      <c r="O34" s="253"/>
      <c r="P34" s="254"/>
      <c r="Q34" s="88"/>
    </row>
    <row r="35" spans="1:18" x14ac:dyDescent="0.2">
      <c r="A35" s="95" t="s">
        <v>50</v>
      </c>
      <c r="B35" s="102" t="s">
        <v>79</v>
      </c>
      <c r="C35" s="101" t="s">
        <v>80</v>
      </c>
      <c r="D35" s="273" t="s">
        <v>94</v>
      </c>
      <c r="E35" s="274" t="s">
        <v>94</v>
      </c>
      <c r="F35" s="274" t="s">
        <v>94</v>
      </c>
      <c r="G35" s="275" t="s">
        <v>94</v>
      </c>
      <c r="H35" s="274" t="s">
        <v>94</v>
      </c>
      <c r="I35" s="274" t="s">
        <v>94</v>
      </c>
      <c r="J35" s="275" t="s">
        <v>94</v>
      </c>
      <c r="K35" s="274" t="s">
        <v>94</v>
      </c>
      <c r="L35" s="274" t="s">
        <v>94</v>
      </c>
      <c r="M35" s="275" t="s">
        <v>94</v>
      </c>
      <c r="N35" s="274" t="s">
        <v>94</v>
      </c>
      <c r="O35" s="274" t="s">
        <v>94</v>
      </c>
      <c r="P35" s="275" t="s">
        <v>94</v>
      </c>
      <c r="Q35" s="88"/>
      <c r="R35" s="86" t="s">
        <v>194</v>
      </c>
    </row>
    <row r="36" spans="1:18" x14ac:dyDescent="0.2">
      <c r="A36" s="92"/>
      <c r="C36" s="89"/>
      <c r="D36" s="276"/>
      <c r="E36" s="277"/>
      <c r="F36" s="277"/>
      <c r="G36" s="278"/>
      <c r="H36" s="277"/>
      <c r="I36" s="277"/>
      <c r="J36" s="278"/>
      <c r="K36" s="277"/>
      <c r="L36" s="277"/>
      <c r="M36" s="278"/>
      <c r="N36" s="277"/>
      <c r="O36" s="277"/>
      <c r="P36" s="278"/>
      <c r="Q36" s="88"/>
    </row>
    <row r="37" spans="1:18" x14ac:dyDescent="0.2">
      <c r="A37" s="119" t="s">
        <v>56</v>
      </c>
      <c r="B37" s="122"/>
      <c r="C37" s="123"/>
      <c r="D37" s="252"/>
      <c r="E37" s="253"/>
      <c r="F37" s="253"/>
      <c r="G37" s="254"/>
      <c r="H37" s="253"/>
      <c r="I37" s="253"/>
      <c r="J37" s="254"/>
      <c r="K37" s="253"/>
      <c r="L37" s="253"/>
      <c r="M37" s="254"/>
      <c r="N37" s="253"/>
      <c r="O37" s="253"/>
      <c r="P37" s="254"/>
      <c r="Q37" s="88"/>
      <c r="R37" s="304"/>
    </row>
    <row r="38" spans="1:18" x14ac:dyDescent="0.2">
      <c r="A38" s="92" t="s">
        <v>57</v>
      </c>
      <c r="B38" s="86" t="s">
        <v>58</v>
      </c>
      <c r="C38" s="89" t="s">
        <v>17</v>
      </c>
      <c r="D38" s="256" t="s">
        <v>94</v>
      </c>
      <c r="E38" s="256" t="s">
        <v>94</v>
      </c>
      <c r="F38" s="256" t="s">
        <v>94</v>
      </c>
      <c r="G38" s="257" t="s">
        <v>94</v>
      </c>
      <c r="H38" s="256" t="s">
        <v>94</v>
      </c>
      <c r="I38" s="256" t="s">
        <v>94</v>
      </c>
      <c r="J38" s="257" t="s">
        <v>94</v>
      </c>
      <c r="K38" s="256" t="s">
        <v>94</v>
      </c>
      <c r="L38" s="256" t="s">
        <v>94</v>
      </c>
      <c r="M38" s="257" t="s">
        <v>94</v>
      </c>
      <c r="N38" s="256" t="s">
        <v>94</v>
      </c>
      <c r="O38" s="256" t="s">
        <v>94</v>
      </c>
      <c r="P38" s="257" t="s">
        <v>94</v>
      </c>
      <c r="Q38" s="88"/>
      <c r="R38" s="86" t="s">
        <v>194</v>
      </c>
    </row>
    <row r="39" spans="1:18" x14ac:dyDescent="0.2">
      <c r="A39" s="92" t="s">
        <v>59</v>
      </c>
      <c r="B39" s="100" t="s">
        <v>60</v>
      </c>
      <c r="C39" s="89" t="s">
        <v>28</v>
      </c>
      <c r="D39" s="279" t="s">
        <v>94</v>
      </c>
      <c r="E39" s="280" t="s">
        <v>94</v>
      </c>
      <c r="F39" s="280" t="s">
        <v>94</v>
      </c>
      <c r="G39" s="281" t="s">
        <v>94</v>
      </c>
      <c r="H39" s="280" t="s">
        <v>94</v>
      </c>
      <c r="I39" s="280" t="s">
        <v>94</v>
      </c>
      <c r="J39" s="281" t="s">
        <v>94</v>
      </c>
      <c r="K39" s="280" t="s">
        <v>94</v>
      </c>
      <c r="L39" s="280" t="s">
        <v>94</v>
      </c>
      <c r="M39" s="281" t="s">
        <v>94</v>
      </c>
      <c r="N39" s="280" t="s">
        <v>94</v>
      </c>
      <c r="O39" s="280" t="s">
        <v>94</v>
      </c>
      <c r="P39" s="281" t="s">
        <v>94</v>
      </c>
      <c r="Q39" s="88"/>
      <c r="R39" s="86" t="s">
        <v>194</v>
      </c>
    </row>
    <row r="40" spans="1:18" x14ac:dyDescent="0.2">
      <c r="A40" s="92" t="s">
        <v>61</v>
      </c>
      <c r="B40" s="86" t="s">
        <v>62</v>
      </c>
      <c r="C40" s="89" t="s">
        <v>28</v>
      </c>
      <c r="D40" s="279" t="s">
        <v>94</v>
      </c>
      <c r="E40" s="280" t="s">
        <v>94</v>
      </c>
      <c r="F40" s="280" t="s">
        <v>94</v>
      </c>
      <c r="G40" s="281" t="s">
        <v>94</v>
      </c>
      <c r="H40" s="280" t="s">
        <v>94</v>
      </c>
      <c r="I40" s="280" t="s">
        <v>94</v>
      </c>
      <c r="J40" s="281" t="s">
        <v>94</v>
      </c>
      <c r="K40" s="280" t="s">
        <v>94</v>
      </c>
      <c r="L40" s="280" t="s">
        <v>94</v>
      </c>
      <c r="M40" s="281" t="s">
        <v>94</v>
      </c>
      <c r="N40" s="280" t="s">
        <v>94</v>
      </c>
      <c r="O40" s="280" t="s">
        <v>94</v>
      </c>
      <c r="P40" s="281" t="s">
        <v>94</v>
      </c>
      <c r="Q40" s="88"/>
      <c r="R40" s="86" t="s">
        <v>194</v>
      </c>
    </row>
    <row r="41" spans="1:18" x14ac:dyDescent="0.2">
      <c r="A41" s="92" t="s">
        <v>63</v>
      </c>
      <c r="B41" s="86" t="s">
        <v>64</v>
      </c>
      <c r="C41" s="89" t="s">
        <v>28</v>
      </c>
      <c r="D41" s="279" t="s">
        <v>94</v>
      </c>
      <c r="E41" s="280" t="s">
        <v>94</v>
      </c>
      <c r="F41" s="280" t="s">
        <v>94</v>
      </c>
      <c r="G41" s="281" t="s">
        <v>94</v>
      </c>
      <c r="H41" s="280" t="s">
        <v>94</v>
      </c>
      <c r="I41" s="280" t="s">
        <v>94</v>
      </c>
      <c r="J41" s="281" t="s">
        <v>94</v>
      </c>
      <c r="K41" s="280" t="s">
        <v>94</v>
      </c>
      <c r="L41" s="280" t="s">
        <v>94</v>
      </c>
      <c r="M41" s="281" t="s">
        <v>94</v>
      </c>
      <c r="N41" s="280" t="s">
        <v>94</v>
      </c>
      <c r="O41" s="280" t="s">
        <v>94</v>
      </c>
      <c r="P41" s="281" t="s">
        <v>94</v>
      </c>
      <c r="Q41" s="88"/>
      <c r="R41" s="86" t="s">
        <v>194</v>
      </c>
    </row>
    <row r="42" spans="1:18" s="99" customFormat="1" x14ac:dyDescent="0.2">
      <c r="A42" s="236" t="s">
        <v>123</v>
      </c>
      <c r="B42" s="237" t="s">
        <v>122</v>
      </c>
      <c r="C42" s="238" t="s">
        <v>28</v>
      </c>
      <c r="D42" s="282" t="s">
        <v>94</v>
      </c>
      <c r="E42" s="283" t="s">
        <v>94</v>
      </c>
      <c r="F42" s="283" t="s">
        <v>94</v>
      </c>
      <c r="G42" s="284" t="s">
        <v>94</v>
      </c>
      <c r="H42" s="283" t="s">
        <v>94</v>
      </c>
      <c r="I42" s="283" t="s">
        <v>94</v>
      </c>
      <c r="J42" s="284" t="s">
        <v>94</v>
      </c>
      <c r="K42" s="283" t="s">
        <v>94</v>
      </c>
      <c r="L42" s="283" t="s">
        <v>94</v>
      </c>
      <c r="M42" s="284" t="s">
        <v>94</v>
      </c>
      <c r="N42" s="283" t="s">
        <v>94</v>
      </c>
      <c r="O42" s="283" t="s">
        <v>94</v>
      </c>
      <c r="P42" s="284" t="s">
        <v>94</v>
      </c>
      <c r="Q42" s="88"/>
      <c r="R42" s="304" t="s">
        <v>195</v>
      </c>
    </row>
    <row r="43" spans="1:18" x14ac:dyDescent="0.2">
      <c r="A43" s="92"/>
      <c r="C43" s="89"/>
      <c r="D43" s="276"/>
      <c r="E43" s="246"/>
      <c r="F43" s="246"/>
      <c r="G43" s="247"/>
      <c r="H43" s="246"/>
      <c r="I43" s="246"/>
      <c r="J43" s="247"/>
      <c r="K43" s="246"/>
      <c r="L43" s="246"/>
      <c r="M43" s="247"/>
      <c r="N43" s="246"/>
      <c r="O43" s="246"/>
      <c r="P43" s="247"/>
      <c r="Q43" s="88"/>
    </row>
    <row r="44" spans="1:18" x14ac:dyDescent="0.2">
      <c r="A44" s="117" t="s">
        <v>121</v>
      </c>
      <c r="B44" s="118" t="s">
        <v>120</v>
      </c>
      <c r="C44" s="116" t="s">
        <v>109</v>
      </c>
      <c r="D44" s="285" t="s">
        <v>95</v>
      </c>
      <c r="E44" s="285" t="s">
        <v>95</v>
      </c>
      <c r="F44" s="285" t="s">
        <v>95</v>
      </c>
      <c r="G44" s="286" t="s">
        <v>95</v>
      </c>
      <c r="H44" s="285" t="s">
        <v>95</v>
      </c>
      <c r="I44" s="285" t="s">
        <v>95</v>
      </c>
      <c r="J44" s="286" t="s">
        <v>95</v>
      </c>
      <c r="K44" s="285" t="s">
        <v>95</v>
      </c>
      <c r="L44" s="285" t="s">
        <v>95</v>
      </c>
      <c r="M44" s="286" t="s">
        <v>95</v>
      </c>
      <c r="N44" s="285" t="s">
        <v>95</v>
      </c>
      <c r="O44" s="285" t="s">
        <v>95</v>
      </c>
      <c r="P44" s="286" t="s">
        <v>95</v>
      </c>
      <c r="Q44" s="88"/>
      <c r="R44" s="304" t="s">
        <v>195</v>
      </c>
    </row>
    <row r="45" spans="1:18" x14ac:dyDescent="0.2">
      <c r="A45" s="92"/>
      <c r="C45" s="89"/>
      <c r="D45" s="276"/>
      <c r="E45" s="246"/>
      <c r="F45" s="246"/>
      <c r="G45" s="247"/>
      <c r="H45" s="246"/>
      <c r="I45" s="246"/>
      <c r="J45" s="247"/>
      <c r="K45" s="246"/>
      <c r="L45" s="246"/>
      <c r="M45" s="247"/>
      <c r="N45" s="246"/>
      <c r="O45" s="246"/>
      <c r="P45" s="247"/>
      <c r="Q45" s="88"/>
    </row>
    <row r="46" spans="1:18" x14ac:dyDescent="0.2">
      <c r="A46" s="119" t="s">
        <v>119</v>
      </c>
      <c r="B46" s="122"/>
      <c r="C46" s="123"/>
      <c r="D46" s="252"/>
      <c r="E46" s="253"/>
      <c r="F46" s="253"/>
      <c r="G46" s="254"/>
      <c r="H46" s="253"/>
      <c r="I46" s="253"/>
      <c r="J46" s="254"/>
      <c r="K46" s="253"/>
      <c r="L46" s="253"/>
      <c r="M46" s="254"/>
      <c r="N46" s="253"/>
      <c r="O46" s="253"/>
      <c r="P46" s="254"/>
      <c r="Q46" s="88"/>
    </row>
    <row r="47" spans="1:18" x14ac:dyDescent="0.2">
      <c r="A47" s="92" t="s">
        <v>65</v>
      </c>
      <c r="B47" s="86" t="s">
        <v>66</v>
      </c>
      <c r="C47" s="89" t="s">
        <v>7</v>
      </c>
      <c r="D47" s="256" t="s">
        <v>94</v>
      </c>
      <c r="E47" s="256" t="s">
        <v>94</v>
      </c>
      <c r="F47" s="256" t="s">
        <v>94</v>
      </c>
      <c r="G47" s="257" t="s">
        <v>94</v>
      </c>
      <c r="H47" s="256" t="s">
        <v>94</v>
      </c>
      <c r="I47" s="256" t="s">
        <v>94</v>
      </c>
      <c r="J47" s="257" t="s">
        <v>94</v>
      </c>
      <c r="K47" s="256" t="s">
        <v>94</v>
      </c>
      <c r="L47" s="256" t="s">
        <v>94</v>
      </c>
      <c r="M47" s="257" t="s">
        <v>94</v>
      </c>
      <c r="N47" s="256" t="s">
        <v>94</v>
      </c>
      <c r="O47" s="256" t="s">
        <v>94</v>
      </c>
      <c r="P47" s="257" t="s">
        <v>94</v>
      </c>
      <c r="Q47" s="88">
        <f>Q46+1</f>
        <v>1</v>
      </c>
      <c r="R47" s="86" t="s">
        <v>192</v>
      </c>
    </row>
    <row r="48" spans="1:18" x14ac:dyDescent="0.2">
      <c r="A48" s="231" t="s">
        <v>188</v>
      </c>
      <c r="B48" s="86" t="s">
        <v>67</v>
      </c>
      <c r="C48" s="89" t="s">
        <v>68</v>
      </c>
      <c r="D48" s="256" t="s">
        <v>94</v>
      </c>
      <c r="E48" s="256" t="s">
        <v>94</v>
      </c>
      <c r="F48" s="256" t="s">
        <v>94</v>
      </c>
      <c r="G48" s="257" t="s">
        <v>94</v>
      </c>
      <c r="H48" s="256" t="s">
        <v>94</v>
      </c>
      <c r="I48" s="256" t="s">
        <v>94</v>
      </c>
      <c r="J48" s="257" t="s">
        <v>94</v>
      </c>
      <c r="K48" s="256" t="s">
        <v>94</v>
      </c>
      <c r="L48" s="256" t="s">
        <v>94</v>
      </c>
      <c r="M48" s="257" t="s">
        <v>94</v>
      </c>
      <c r="N48" s="256" t="s">
        <v>94</v>
      </c>
      <c r="O48" s="256" t="s">
        <v>94</v>
      </c>
      <c r="P48" s="257" t="s">
        <v>94</v>
      </c>
      <c r="Q48" s="88">
        <f>Q47+1</f>
        <v>2</v>
      </c>
      <c r="R48" s="86" t="s">
        <v>192</v>
      </c>
    </row>
    <row r="49" spans="1:19" x14ac:dyDescent="0.2">
      <c r="A49" s="92" t="s">
        <v>118</v>
      </c>
      <c r="B49" s="100" t="s">
        <v>69</v>
      </c>
      <c r="C49" s="89" t="s">
        <v>28</v>
      </c>
      <c r="D49" s="279" t="s">
        <v>94</v>
      </c>
      <c r="E49" s="280" t="s">
        <v>94</v>
      </c>
      <c r="F49" s="280" t="s">
        <v>94</v>
      </c>
      <c r="G49" s="281" t="s">
        <v>94</v>
      </c>
      <c r="H49" s="280" t="s">
        <v>94</v>
      </c>
      <c r="I49" s="280" t="s">
        <v>94</v>
      </c>
      <c r="J49" s="281" t="s">
        <v>94</v>
      </c>
      <c r="K49" s="280" t="s">
        <v>94</v>
      </c>
      <c r="L49" s="280" t="s">
        <v>94</v>
      </c>
      <c r="M49" s="281" t="s">
        <v>94</v>
      </c>
      <c r="N49" s="280" t="s">
        <v>94</v>
      </c>
      <c r="O49" s="280" t="s">
        <v>94</v>
      </c>
      <c r="P49" s="281" t="s">
        <v>94</v>
      </c>
      <c r="Q49" s="88"/>
      <c r="R49" s="86" t="s">
        <v>192</v>
      </c>
      <c r="S49" s="99"/>
    </row>
    <row r="50" spans="1:19" x14ac:dyDescent="0.2">
      <c r="A50" s="92" t="s">
        <v>117</v>
      </c>
      <c r="B50" s="86" t="s">
        <v>116</v>
      </c>
      <c r="C50" s="89" t="s">
        <v>68</v>
      </c>
      <c r="D50" s="264" t="s">
        <v>94</v>
      </c>
      <c r="E50" s="265" t="s">
        <v>94</v>
      </c>
      <c r="F50" s="265" t="s">
        <v>94</v>
      </c>
      <c r="G50" s="266" t="s">
        <v>94</v>
      </c>
      <c r="H50" s="265" t="s">
        <v>94</v>
      </c>
      <c r="I50" s="265" t="s">
        <v>94</v>
      </c>
      <c r="J50" s="266" t="s">
        <v>94</v>
      </c>
      <c r="K50" s="265" t="s">
        <v>94</v>
      </c>
      <c r="L50" s="265" t="s">
        <v>94</v>
      </c>
      <c r="M50" s="266" t="s">
        <v>94</v>
      </c>
      <c r="N50" s="265" t="s">
        <v>94</v>
      </c>
      <c r="O50" s="265" t="s">
        <v>94</v>
      </c>
      <c r="P50" s="266" t="s">
        <v>94</v>
      </c>
      <c r="Q50" s="88"/>
      <c r="R50" s="86" t="s">
        <v>192</v>
      </c>
      <c r="S50" s="99"/>
    </row>
    <row r="51" spans="1:19" x14ac:dyDescent="0.2">
      <c r="A51" s="91" t="s">
        <v>70</v>
      </c>
      <c r="B51" s="86" t="s">
        <v>71</v>
      </c>
      <c r="C51" s="89" t="s">
        <v>68</v>
      </c>
      <c r="D51" s="270" t="s">
        <v>94</v>
      </c>
      <c r="E51" s="271" t="s">
        <v>94</v>
      </c>
      <c r="F51" s="271" t="s">
        <v>94</v>
      </c>
      <c r="G51" s="272" t="s">
        <v>94</v>
      </c>
      <c r="H51" s="271" t="s">
        <v>94</v>
      </c>
      <c r="I51" s="271" t="s">
        <v>94</v>
      </c>
      <c r="J51" s="272" t="s">
        <v>94</v>
      </c>
      <c r="K51" s="271" t="s">
        <v>94</v>
      </c>
      <c r="L51" s="271" t="s">
        <v>94</v>
      </c>
      <c r="M51" s="272" t="s">
        <v>94</v>
      </c>
      <c r="N51" s="271" t="s">
        <v>94</v>
      </c>
      <c r="O51" s="271" t="s">
        <v>94</v>
      </c>
      <c r="P51" s="272" t="s">
        <v>94</v>
      </c>
      <c r="Q51" s="88"/>
      <c r="R51" s="86" t="s">
        <v>192</v>
      </c>
      <c r="S51" s="99"/>
    </row>
    <row r="52" spans="1:19" ht="18" x14ac:dyDescent="0.25">
      <c r="A52" s="119" t="s">
        <v>113</v>
      </c>
      <c r="B52" s="120" t="s">
        <v>112</v>
      </c>
      <c r="C52" s="121" t="s">
        <v>109</v>
      </c>
      <c r="D52" s="287" t="s">
        <v>94</v>
      </c>
      <c r="E52" s="288" t="s">
        <v>94</v>
      </c>
      <c r="F52" s="288" t="s">
        <v>94</v>
      </c>
      <c r="G52" s="289" t="s">
        <v>94</v>
      </c>
      <c r="H52" s="288" t="s">
        <v>94</v>
      </c>
      <c r="I52" s="288" t="s">
        <v>94</v>
      </c>
      <c r="J52" s="289" t="s">
        <v>94</v>
      </c>
      <c r="K52" s="288" t="s">
        <v>94</v>
      </c>
      <c r="L52" s="288" t="s">
        <v>94</v>
      </c>
      <c r="M52" s="289" t="s">
        <v>94</v>
      </c>
      <c r="N52" s="288" t="s">
        <v>94</v>
      </c>
      <c r="O52" s="288" t="s">
        <v>94</v>
      </c>
      <c r="P52" s="289" t="s">
        <v>94</v>
      </c>
      <c r="Q52" s="88"/>
      <c r="R52" s="304" t="s">
        <v>195</v>
      </c>
    </row>
    <row r="53" spans="1:19" x14ac:dyDescent="0.2">
      <c r="A53" s="92"/>
      <c r="C53" s="89"/>
      <c r="D53" s="245"/>
      <c r="E53" s="246"/>
      <c r="F53" s="246"/>
      <c r="G53" s="247"/>
      <c r="H53" s="246"/>
      <c r="I53" s="246"/>
      <c r="J53" s="247"/>
      <c r="K53" s="246"/>
      <c r="L53" s="246"/>
      <c r="M53" s="247"/>
      <c r="N53" s="246"/>
      <c r="O53" s="246"/>
      <c r="P53" s="247"/>
      <c r="Q53" s="88"/>
    </row>
    <row r="54" spans="1:19" x14ac:dyDescent="0.2">
      <c r="A54" s="229" t="s">
        <v>111</v>
      </c>
      <c r="B54" s="230" t="s">
        <v>110</v>
      </c>
      <c r="C54" s="228" t="s">
        <v>109</v>
      </c>
      <c r="D54" s="290" t="s">
        <v>95</v>
      </c>
      <c r="E54" s="291" t="s">
        <v>95</v>
      </c>
      <c r="F54" s="291" t="s">
        <v>95</v>
      </c>
      <c r="G54" s="292" t="s">
        <v>95</v>
      </c>
      <c r="H54" s="290" t="s">
        <v>95</v>
      </c>
      <c r="I54" s="291" t="s">
        <v>95</v>
      </c>
      <c r="J54" s="292" t="s">
        <v>95</v>
      </c>
      <c r="K54" s="290" t="s">
        <v>95</v>
      </c>
      <c r="L54" s="291" t="s">
        <v>95</v>
      </c>
      <c r="M54" s="292" t="s">
        <v>95</v>
      </c>
      <c r="N54" s="290" t="s">
        <v>95</v>
      </c>
      <c r="O54" s="291" t="s">
        <v>95</v>
      </c>
      <c r="P54" s="292" t="s">
        <v>95</v>
      </c>
      <c r="Q54" s="88"/>
      <c r="R54" s="304" t="s">
        <v>195</v>
      </c>
    </row>
    <row r="55" spans="1:19" ht="18" x14ac:dyDescent="0.25">
      <c r="A55" s="91" t="s">
        <v>108</v>
      </c>
      <c r="B55" s="86" t="s">
        <v>187</v>
      </c>
      <c r="C55" s="89" t="s">
        <v>107</v>
      </c>
      <c r="D55" s="293" t="s">
        <v>94</v>
      </c>
      <c r="E55" s="293" t="s">
        <v>94</v>
      </c>
      <c r="F55" s="293" t="s">
        <v>94</v>
      </c>
      <c r="G55" s="294" t="s">
        <v>94</v>
      </c>
      <c r="H55" s="293" t="s">
        <v>94</v>
      </c>
      <c r="I55" s="293" t="s">
        <v>94</v>
      </c>
      <c r="J55" s="294" t="s">
        <v>94</v>
      </c>
      <c r="K55" s="293" t="s">
        <v>94</v>
      </c>
      <c r="L55" s="293" t="s">
        <v>94</v>
      </c>
      <c r="M55" s="294" t="s">
        <v>94</v>
      </c>
      <c r="N55" s="293" t="s">
        <v>94</v>
      </c>
      <c r="O55" s="293" t="s">
        <v>94</v>
      </c>
      <c r="P55" s="294" t="s">
        <v>94</v>
      </c>
      <c r="Q55" s="88">
        <f>Q54+1</f>
        <v>1</v>
      </c>
      <c r="R55" s="86" t="s">
        <v>192</v>
      </c>
    </row>
    <row r="56" spans="1:19" x14ac:dyDescent="0.2">
      <c r="A56" s="226" t="s">
        <v>106</v>
      </c>
      <c r="B56" s="227" t="s">
        <v>105</v>
      </c>
      <c r="C56" s="228" t="s">
        <v>102</v>
      </c>
      <c r="D56" s="290" t="s">
        <v>95</v>
      </c>
      <c r="E56" s="291" t="s">
        <v>95</v>
      </c>
      <c r="F56" s="291" t="s">
        <v>95</v>
      </c>
      <c r="G56" s="292" t="s">
        <v>95</v>
      </c>
      <c r="H56" s="290" t="s">
        <v>95</v>
      </c>
      <c r="I56" s="291" t="s">
        <v>95</v>
      </c>
      <c r="J56" s="292" t="s">
        <v>95</v>
      </c>
      <c r="K56" s="290" t="s">
        <v>95</v>
      </c>
      <c r="L56" s="291" t="s">
        <v>95</v>
      </c>
      <c r="M56" s="292" t="s">
        <v>95</v>
      </c>
      <c r="N56" s="290" t="s">
        <v>95</v>
      </c>
      <c r="O56" s="291" t="s">
        <v>95</v>
      </c>
      <c r="P56" s="292" t="s">
        <v>95</v>
      </c>
      <c r="Q56" s="88"/>
      <c r="R56" s="304" t="s">
        <v>195</v>
      </c>
    </row>
    <row r="57" spans="1:19" x14ac:dyDescent="0.2">
      <c r="A57" s="91"/>
      <c r="B57" s="90"/>
      <c r="C57" s="89"/>
      <c r="D57" s="295"/>
      <c r="E57" s="296"/>
      <c r="F57" s="296"/>
      <c r="G57" s="297"/>
      <c r="H57" s="296"/>
      <c r="I57" s="296"/>
      <c r="J57" s="297"/>
      <c r="K57" s="296"/>
      <c r="L57" s="296"/>
      <c r="M57" s="297"/>
      <c r="N57" s="296"/>
      <c r="O57" s="296"/>
      <c r="P57" s="297"/>
      <c r="Q57" s="88"/>
    </row>
    <row r="58" spans="1:19" x14ac:dyDescent="0.2">
      <c r="A58" s="114" t="s">
        <v>104</v>
      </c>
      <c r="B58" s="115" t="s">
        <v>103</v>
      </c>
      <c r="C58" s="116" t="s">
        <v>102</v>
      </c>
      <c r="D58" s="285" t="s">
        <v>95</v>
      </c>
      <c r="E58" s="285" t="s">
        <v>95</v>
      </c>
      <c r="F58" s="285" t="s">
        <v>95</v>
      </c>
      <c r="G58" s="286" t="s">
        <v>95</v>
      </c>
      <c r="H58" s="285" t="s">
        <v>95</v>
      </c>
      <c r="I58" s="285" t="s">
        <v>95</v>
      </c>
      <c r="J58" s="286" t="s">
        <v>95</v>
      </c>
      <c r="K58" s="285" t="s">
        <v>95</v>
      </c>
      <c r="L58" s="285" t="s">
        <v>95</v>
      </c>
      <c r="M58" s="286" t="s">
        <v>95</v>
      </c>
      <c r="N58" s="285" t="s">
        <v>95</v>
      </c>
      <c r="O58" s="285" t="s">
        <v>95</v>
      </c>
      <c r="P58" s="286" t="s">
        <v>95</v>
      </c>
      <c r="Q58" s="88"/>
      <c r="R58" s="304" t="s">
        <v>195</v>
      </c>
    </row>
  </sheetData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4B85-D650-CA4F-B7A2-0BB56C55D8E2}">
  <sheetPr>
    <tabColor theme="0" tint="-0.499984740745262"/>
    <pageSetUpPr fitToPage="1"/>
  </sheetPr>
  <dimension ref="A1:AJ58"/>
  <sheetViews>
    <sheetView topLeftCell="A19" zoomScale="92" zoomScaleNormal="50" workbookViewId="0">
      <selection activeCell="I22" sqref="I22"/>
    </sheetView>
  </sheetViews>
  <sheetFormatPr baseColWidth="10" defaultColWidth="10.83203125" defaultRowHeight="16" x14ac:dyDescent="0.2"/>
  <cols>
    <col min="1" max="1" width="66" style="86" customWidth="1"/>
    <col min="2" max="2" width="19.5" style="86" customWidth="1"/>
    <col min="3" max="3" width="17.6640625" style="86" customWidth="1"/>
    <col min="4" max="9" width="45.83203125" style="87" customWidth="1"/>
    <col min="10" max="10" width="10.83203125" style="86"/>
    <col min="11" max="11" width="59.6640625" style="86" customWidth="1"/>
    <col min="12" max="16384" width="10.83203125" style="86"/>
  </cols>
  <sheetData>
    <row r="1" spans="1:36" x14ac:dyDescent="0.2">
      <c r="A1" s="62" t="s">
        <v>161</v>
      </c>
      <c r="K1" s="302" t="s">
        <v>191</v>
      </c>
    </row>
    <row r="3" spans="1:36" x14ac:dyDescent="0.2">
      <c r="A3" s="119" t="s">
        <v>160</v>
      </c>
      <c r="B3" s="120" t="s">
        <v>159</v>
      </c>
      <c r="C3" s="121" t="s">
        <v>158</v>
      </c>
      <c r="D3" s="244" t="s">
        <v>196</v>
      </c>
      <c r="E3" s="244" t="s">
        <v>196</v>
      </c>
      <c r="F3" s="244" t="s">
        <v>196</v>
      </c>
      <c r="G3" s="244" t="s">
        <v>196</v>
      </c>
      <c r="H3" s="244" t="s">
        <v>196</v>
      </c>
      <c r="I3" s="244" t="s">
        <v>196</v>
      </c>
      <c r="J3" s="8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</row>
    <row r="4" spans="1:36" x14ac:dyDescent="0.2">
      <c r="A4" s="92" t="s">
        <v>157</v>
      </c>
      <c r="B4" s="86" t="s">
        <v>7</v>
      </c>
      <c r="C4" s="89" t="s">
        <v>7</v>
      </c>
      <c r="D4" s="247" t="s">
        <v>156</v>
      </c>
      <c r="E4" s="247" t="s">
        <v>156</v>
      </c>
      <c r="F4" s="247" t="s">
        <v>156</v>
      </c>
      <c r="G4" s="247" t="s">
        <v>155</v>
      </c>
      <c r="H4" s="247" t="s">
        <v>155</v>
      </c>
      <c r="I4" s="247" t="s">
        <v>155</v>
      </c>
      <c r="J4" s="88"/>
    </row>
    <row r="5" spans="1:36" x14ac:dyDescent="0.2">
      <c r="A5" s="92" t="s">
        <v>154</v>
      </c>
      <c r="B5" s="86" t="s">
        <v>153</v>
      </c>
      <c r="C5" s="89" t="s">
        <v>8</v>
      </c>
      <c r="D5" s="305" t="s">
        <v>213</v>
      </c>
      <c r="E5" s="305" t="s">
        <v>214</v>
      </c>
      <c r="F5" s="305" t="s">
        <v>213</v>
      </c>
      <c r="G5" s="305" t="s">
        <v>197</v>
      </c>
      <c r="H5" s="305" t="s">
        <v>200</v>
      </c>
      <c r="I5" s="305" t="s">
        <v>197</v>
      </c>
      <c r="J5" s="88"/>
      <c r="K5" s="303" t="s">
        <v>193</v>
      </c>
    </row>
    <row r="6" spans="1:36" x14ac:dyDescent="0.2">
      <c r="A6" s="92" t="s">
        <v>198</v>
      </c>
      <c r="B6" s="86" t="s">
        <v>7</v>
      </c>
      <c r="C6" s="89" t="s">
        <v>7</v>
      </c>
      <c r="D6" s="305" t="s">
        <v>201</v>
      </c>
      <c r="E6" s="305" t="s">
        <v>199</v>
      </c>
      <c r="F6" s="305" t="s">
        <v>199</v>
      </c>
      <c r="G6" s="305" t="s">
        <v>201</v>
      </c>
      <c r="H6" s="305" t="s">
        <v>199</v>
      </c>
      <c r="I6" s="305" t="s">
        <v>199</v>
      </c>
      <c r="J6" s="88"/>
      <c r="K6" s="303" t="s">
        <v>193</v>
      </c>
    </row>
    <row r="7" spans="1:36" x14ac:dyDescent="0.2">
      <c r="A7" s="92" t="s">
        <v>89</v>
      </c>
      <c r="B7" s="86" t="s">
        <v>7</v>
      </c>
      <c r="C7" s="89" t="s">
        <v>7</v>
      </c>
      <c r="D7" s="305" t="s">
        <v>95</v>
      </c>
      <c r="E7" s="305" t="s">
        <v>95</v>
      </c>
      <c r="F7" s="305" t="s">
        <v>95</v>
      </c>
      <c r="G7" s="305" t="s">
        <v>95</v>
      </c>
      <c r="H7" s="305" t="s">
        <v>95</v>
      </c>
      <c r="I7" s="305" t="s">
        <v>95</v>
      </c>
      <c r="J7" s="88"/>
      <c r="K7" s="303" t="s">
        <v>193</v>
      </c>
    </row>
    <row r="8" spans="1:36" s="99" customFormat="1" x14ac:dyDescent="0.2">
      <c r="A8" s="95" t="s">
        <v>151</v>
      </c>
      <c r="B8" s="102" t="s">
        <v>7</v>
      </c>
      <c r="C8" s="101" t="s">
        <v>7</v>
      </c>
      <c r="D8" s="306" t="s">
        <v>95</v>
      </c>
      <c r="E8" s="306" t="s">
        <v>95</v>
      </c>
      <c r="F8" s="306" t="s">
        <v>95</v>
      </c>
      <c r="G8" s="306" t="s">
        <v>95</v>
      </c>
      <c r="H8" s="306" t="s">
        <v>95</v>
      </c>
      <c r="I8" s="306" t="s">
        <v>95</v>
      </c>
      <c r="J8" s="88"/>
      <c r="K8" s="303" t="s">
        <v>193</v>
      </c>
    </row>
    <row r="9" spans="1:36" x14ac:dyDescent="0.2">
      <c r="A9" s="92"/>
      <c r="C9" s="89"/>
      <c r="D9" s="247"/>
      <c r="E9" s="247"/>
      <c r="F9" s="247"/>
      <c r="G9" s="247"/>
      <c r="H9" s="247"/>
      <c r="I9" s="247"/>
      <c r="J9" s="88"/>
    </row>
    <row r="10" spans="1:36" x14ac:dyDescent="0.2">
      <c r="A10" s="119" t="s">
        <v>10</v>
      </c>
      <c r="B10" s="122"/>
      <c r="C10" s="123"/>
      <c r="D10" s="254"/>
      <c r="E10" s="254"/>
      <c r="F10" s="254"/>
      <c r="G10" s="254"/>
      <c r="H10" s="254"/>
      <c r="I10" s="254"/>
      <c r="J10" s="88"/>
    </row>
    <row r="11" spans="1:36" x14ac:dyDescent="0.2">
      <c r="A11" s="92" t="s">
        <v>147</v>
      </c>
      <c r="B11" s="86" t="s">
        <v>11</v>
      </c>
      <c r="C11" s="89" t="s">
        <v>8</v>
      </c>
      <c r="D11" s="305" t="s">
        <v>95</v>
      </c>
      <c r="E11" s="305" t="s">
        <v>95</v>
      </c>
      <c r="F11" s="305" t="s">
        <v>95</v>
      </c>
      <c r="G11" s="305" t="s">
        <v>95</v>
      </c>
      <c r="H11" s="305" t="s">
        <v>95</v>
      </c>
      <c r="I11" s="305" t="s">
        <v>95</v>
      </c>
      <c r="J11" s="88"/>
      <c r="K11" s="303" t="s">
        <v>193</v>
      </c>
    </row>
    <row r="12" spans="1:36" x14ac:dyDescent="0.2">
      <c r="A12" s="92" t="s">
        <v>12</v>
      </c>
      <c r="B12" s="86" t="s">
        <v>13</v>
      </c>
      <c r="C12" s="89" t="s">
        <v>14</v>
      </c>
      <c r="D12" s="307" t="s">
        <v>202</v>
      </c>
      <c r="E12" s="307" t="s">
        <v>202</v>
      </c>
      <c r="F12" s="307" t="s">
        <v>202</v>
      </c>
      <c r="G12" s="307" t="s">
        <v>203</v>
      </c>
      <c r="H12" s="307" t="s">
        <v>203</v>
      </c>
      <c r="I12" s="307" t="s">
        <v>203</v>
      </c>
      <c r="J12" s="88"/>
      <c r="K12" s="303" t="s">
        <v>193</v>
      </c>
    </row>
    <row r="13" spans="1:36" x14ac:dyDescent="0.2">
      <c r="A13" s="92" t="s">
        <v>15</v>
      </c>
      <c r="B13" s="86" t="s">
        <v>16</v>
      </c>
      <c r="C13" s="89" t="s">
        <v>17</v>
      </c>
      <c r="D13" s="305" t="s">
        <v>95</v>
      </c>
      <c r="E13" s="305" t="s">
        <v>95</v>
      </c>
      <c r="F13" s="305" t="s">
        <v>95</v>
      </c>
      <c r="G13" s="305" t="s">
        <v>95</v>
      </c>
      <c r="H13" s="305" t="s">
        <v>95</v>
      </c>
      <c r="I13" s="305" t="s">
        <v>95</v>
      </c>
      <c r="J13" s="88"/>
      <c r="K13" s="303" t="s">
        <v>193</v>
      </c>
    </row>
    <row r="14" spans="1:36" x14ac:dyDescent="0.2">
      <c r="A14" s="91" t="s">
        <v>18</v>
      </c>
      <c r="B14" s="86" t="s">
        <v>19</v>
      </c>
      <c r="C14" s="89" t="s">
        <v>20</v>
      </c>
      <c r="D14" s="308" t="s">
        <v>204</v>
      </c>
      <c r="E14" s="308" t="s">
        <v>212</v>
      </c>
      <c r="F14" s="308" t="s">
        <v>204</v>
      </c>
      <c r="G14" s="308" t="s">
        <v>217</v>
      </c>
      <c r="H14" s="308" t="s">
        <v>212</v>
      </c>
      <c r="I14" s="308" t="s">
        <v>217</v>
      </c>
      <c r="J14" s="88"/>
      <c r="K14" s="303" t="s">
        <v>193</v>
      </c>
      <c r="M14" s="105"/>
      <c r="N14" s="105"/>
    </row>
    <row r="15" spans="1:36" s="1" customFormat="1" x14ac:dyDescent="0.2">
      <c r="A15" s="19" t="s">
        <v>184</v>
      </c>
      <c r="B15" s="1" t="s">
        <v>33</v>
      </c>
      <c r="C15" s="14" t="s">
        <v>28</v>
      </c>
      <c r="D15" s="308" t="s">
        <v>204</v>
      </c>
      <c r="E15" s="308" t="s">
        <v>212</v>
      </c>
      <c r="F15" s="308" t="s">
        <v>204</v>
      </c>
      <c r="G15" s="308" t="s">
        <v>217</v>
      </c>
      <c r="H15" s="308" t="s">
        <v>212</v>
      </c>
      <c r="I15" s="308" t="s">
        <v>217</v>
      </c>
      <c r="J15" s="10"/>
      <c r="K15" s="303" t="s">
        <v>193</v>
      </c>
      <c r="L15" s="17"/>
      <c r="M15" s="60"/>
      <c r="N15" s="60"/>
    </row>
    <row r="16" spans="1:36" s="1" customFormat="1" collapsed="1" x14ac:dyDescent="0.2">
      <c r="A16" s="149" t="s">
        <v>146</v>
      </c>
      <c r="B16" s="144" t="s">
        <v>34</v>
      </c>
      <c r="C16" s="145" t="s">
        <v>32</v>
      </c>
      <c r="D16" s="187" t="s">
        <v>95</v>
      </c>
      <c r="E16" s="187" t="s">
        <v>95</v>
      </c>
      <c r="F16" s="187" t="s">
        <v>95</v>
      </c>
      <c r="G16" s="187" t="s">
        <v>95</v>
      </c>
      <c r="H16" s="187" t="s">
        <v>95</v>
      </c>
      <c r="I16" s="187" t="s">
        <v>95</v>
      </c>
      <c r="J16" s="10"/>
      <c r="K16" s="304" t="s">
        <v>195</v>
      </c>
    </row>
    <row r="17" spans="1:12" x14ac:dyDescent="0.2">
      <c r="A17" s="91" t="s">
        <v>145</v>
      </c>
      <c r="B17" s="86" t="s">
        <v>38</v>
      </c>
      <c r="C17" s="89" t="s">
        <v>144</v>
      </c>
      <c r="D17" s="305" t="s">
        <v>95</v>
      </c>
      <c r="E17" s="305" t="s">
        <v>95</v>
      </c>
      <c r="F17" s="305" t="s">
        <v>95</v>
      </c>
      <c r="G17" s="305" t="s">
        <v>95</v>
      </c>
      <c r="H17" s="305" t="s">
        <v>95</v>
      </c>
      <c r="I17" s="305" t="s">
        <v>95</v>
      </c>
      <c r="J17" s="88"/>
      <c r="K17" s="303" t="s">
        <v>193</v>
      </c>
    </row>
    <row r="18" spans="1:12" s="1" customFormat="1" x14ac:dyDescent="0.2">
      <c r="A18" s="149" t="s">
        <v>39</v>
      </c>
      <c r="B18" s="184" t="s">
        <v>40</v>
      </c>
      <c r="C18" s="145" t="s">
        <v>7</v>
      </c>
      <c r="D18" s="301" t="s">
        <v>95</v>
      </c>
      <c r="E18" s="301" t="s">
        <v>95</v>
      </c>
      <c r="F18" s="301" t="s">
        <v>95</v>
      </c>
      <c r="G18" s="301" t="s">
        <v>95</v>
      </c>
      <c r="H18" s="301" t="s">
        <v>95</v>
      </c>
      <c r="I18" s="301" t="s">
        <v>95</v>
      </c>
      <c r="J18" s="10"/>
      <c r="K18" s="304" t="s">
        <v>195</v>
      </c>
    </row>
    <row r="19" spans="1:12" s="1" customFormat="1" x14ac:dyDescent="0.2">
      <c r="A19" s="322" t="s">
        <v>41</v>
      </c>
      <c r="B19" s="323" t="s">
        <v>42</v>
      </c>
      <c r="C19" s="206" t="s">
        <v>7</v>
      </c>
      <c r="D19" s="324" t="s">
        <v>95</v>
      </c>
      <c r="E19" s="324" t="s">
        <v>95</v>
      </c>
      <c r="F19" s="324" t="s">
        <v>95</v>
      </c>
      <c r="G19" s="324" t="s">
        <v>95</v>
      </c>
      <c r="H19" s="324" t="s">
        <v>95</v>
      </c>
      <c r="I19" s="324" t="s">
        <v>95</v>
      </c>
      <c r="J19" s="10"/>
      <c r="K19" s="304" t="s">
        <v>195</v>
      </c>
    </row>
    <row r="20" spans="1:12" x14ac:dyDescent="0.2">
      <c r="A20" s="92"/>
      <c r="C20" s="89"/>
      <c r="D20" s="247"/>
      <c r="E20" s="247"/>
      <c r="F20" s="247"/>
      <c r="G20" s="247"/>
      <c r="H20" s="247"/>
      <c r="I20" s="247"/>
      <c r="J20" s="88"/>
    </row>
    <row r="21" spans="1:12" x14ac:dyDescent="0.2">
      <c r="A21" s="119" t="s">
        <v>45</v>
      </c>
      <c r="B21" s="122"/>
      <c r="C21" s="123"/>
      <c r="D21" s="254"/>
      <c r="E21" s="254"/>
      <c r="F21" s="254"/>
      <c r="G21" s="254"/>
      <c r="H21" s="254"/>
      <c r="I21" s="254"/>
      <c r="J21" s="88"/>
    </row>
    <row r="22" spans="1:12" x14ac:dyDescent="0.2">
      <c r="A22" s="92" t="s">
        <v>46</v>
      </c>
      <c r="B22" s="86" t="s">
        <v>47</v>
      </c>
      <c r="C22" s="89" t="s">
        <v>48</v>
      </c>
      <c r="D22" s="260" t="s">
        <v>205</v>
      </c>
      <c r="E22" s="308" t="s">
        <v>210</v>
      </c>
      <c r="F22" s="260" t="s">
        <v>205</v>
      </c>
      <c r="G22" s="308" t="s">
        <v>216</v>
      </c>
      <c r="H22" s="308" t="s">
        <v>210</v>
      </c>
      <c r="I22" s="308" t="s">
        <v>216</v>
      </c>
      <c r="J22" s="88"/>
      <c r="K22" s="303" t="s">
        <v>193</v>
      </c>
    </row>
    <row r="23" spans="1:12" x14ac:dyDescent="0.2">
      <c r="A23" s="92" t="s">
        <v>125</v>
      </c>
      <c r="B23" s="86" t="s">
        <v>49</v>
      </c>
      <c r="C23" s="89" t="s">
        <v>124</v>
      </c>
      <c r="D23" s="259" t="s">
        <v>95</v>
      </c>
      <c r="E23" s="259" t="s">
        <v>95</v>
      </c>
      <c r="F23" s="259" t="s">
        <v>95</v>
      </c>
      <c r="G23" s="259" t="s">
        <v>95</v>
      </c>
      <c r="H23" s="259" t="s">
        <v>95</v>
      </c>
      <c r="I23" s="259" t="s">
        <v>95</v>
      </c>
      <c r="J23" s="88"/>
      <c r="K23" s="303" t="s">
        <v>193</v>
      </c>
      <c r="L23" s="104"/>
    </row>
    <row r="24" spans="1:12" x14ac:dyDescent="0.2">
      <c r="A24" s="92" t="s">
        <v>97</v>
      </c>
      <c r="B24" s="86" t="s">
        <v>98</v>
      </c>
      <c r="C24" s="89" t="s">
        <v>99</v>
      </c>
      <c r="D24" s="257" t="s">
        <v>206</v>
      </c>
      <c r="E24" s="257" t="s">
        <v>209</v>
      </c>
      <c r="F24" s="257" t="s">
        <v>206</v>
      </c>
      <c r="G24" s="257" t="s">
        <v>208</v>
      </c>
      <c r="H24" s="257" t="s">
        <v>209</v>
      </c>
      <c r="I24" s="257" t="s">
        <v>208</v>
      </c>
      <c r="J24" s="88"/>
      <c r="K24" s="86" t="s">
        <v>192</v>
      </c>
    </row>
    <row r="25" spans="1:12" x14ac:dyDescent="0.2">
      <c r="A25" s="92" t="s">
        <v>50</v>
      </c>
      <c r="B25" s="86" t="s">
        <v>51</v>
      </c>
      <c r="C25" s="86" t="s">
        <v>52</v>
      </c>
      <c r="D25" s="308" t="s">
        <v>205</v>
      </c>
      <c r="E25" s="308" t="s">
        <v>210</v>
      </c>
      <c r="F25" s="308" t="s">
        <v>205</v>
      </c>
      <c r="G25" s="308" t="s">
        <v>216</v>
      </c>
      <c r="H25" s="308" t="s">
        <v>210</v>
      </c>
      <c r="I25" s="308" t="s">
        <v>216</v>
      </c>
      <c r="J25" s="88"/>
      <c r="K25" s="303" t="s">
        <v>193</v>
      </c>
    </row>
    <row r="26" spans="1:12" x14ac:dyDescent="0.2">
      <c r="A26" s="92" t="s">
        <v>189</v>
      </c>
      <c r="B26" s="86" t="s">
        <v>53</v>
      </c>
      <c r="C26" s="89" t="s">
        <v>54</v>
      </c>
      <c r="D26" s="257" t="s">
        <v>206</v>
      </c>
      <c r="E26" s="257" t="s">
        <v>209</v>
      </c>
      <c r="F26" s="257" t="s">
        <v>206</v>
      </c>
      <c r="G26" s="257" t="s">
        <v>208</v>
      </c>
      <c r="H26" s="257" t="s">
        <v>209</v>
      </c>
      <c r="I26" s="257" t="s">
        <v>208</v>
      </c>
      <c r="J26" s="88"/>
      <c r="K26" s="86" t="s">
        <v>192</v>
      </c>
      <c r="L26" s="103"/>
    </row>
    <row r="27" spans="1:12" x14ac:dyDescent="0.2">
      <c r="A27" s="92" t="s">
        <v>190</v>
      </c>
      <c r="B27" s="86" t="s">
        <v>55</v>
      </c>
      <c r="C27" s="89" t="s">
        <v>48</v>
      </c>
      <c r="D27" s="308" t="s">
        <v>207</v>
      </c>
      <c r="E27" s="308" t="s">
        <v>211</v>
      </c>
      <c r="F27" s="308" t="s">
        <v>207</v>
      </c>
      <c r="G27" s="308" t="s">
        <v>215</v>
      </c>
      <c r="H27" s="308" t="s">
        <v>211</v>
      </c>
      <c r="I27" s="308" t="s">
        <v>215</v>
      </c>
      <c r="J27" s="88"/>
      <c r="K27" s="303" t="s">
        <v>193</v>
      </c>
    </row>
    <row r="28" spans="1:12" x14ac:dyDescent="0.2">
      <c r="A28" s="240" t="s">
        <v>180</v>
      </c>
      <c r="B28" s="97" t="s">
        <v>72</v>
      </c>
      <c r="C28" s="96" t="s">
        <v>73</v>
      </c>
      <c r="D28" s="308" t="s">
        <v>219</v>
      </c>
      <c r="E28" s="308" t="s">
        <v>218</v>
      </c>
      <c r="F28" s="308" t="s">
        <v>220</v>
      </c>
      <c r="G28" s="308" t="s">
        <v>221</v>
      </c>
      <c r="H28" s="308" t="s">
        <v>218</v>
      </c>
      <c r="I28" s="308" t="s">
        <v>221</v>
      </c>
      <c r="J28" s="88"/>
      <c r="K28" s="303" t="s">
        <v>193</v>
      </c>
      <c r="L28" s="99"/>
    </row>
    <row r="29" spans="1:12" s="85" customFormat="1" ht="18" x14ac:dyDescent="0.25">
      <c r="A29" s="143" t="s">
        <v>182</v>
      </c>
      <c r="B29" s="144" t="s">
        <v>186</v>
      </c>
      <c r="C29" s="145" t="s">
        <v>183</v>
      </c>
      <c r="D29" s="312" t="s">
        <v>206</v>
      </c>
      <c r="E29" s="312" t="s">
        <v>209</v>
      </c>
      <c r="F29" s="312" t="s">
        <v>206</v>
      </c>
      <c r="G29" s="312" t="s">
        <v>208</v>
      </c>
      <c r="H29" s="312" t="s">
        <v>209</v>
      </c>
      <c r="I29" s="312" t="s">
        <v>208</v>
      </c>
      <c r="J29" s="224"/>
      <c r="K29" s="304" t="s">
        <v>195</v>
      </c>
      <c r="L29" s="225"/>
    </row>
    <row r="30" spans="1:12" x14ac:dyDescent="0.2">
      <c r="A30" s="241" t="s">
        <v>181</v>
      </c>
      <c r="B30" s="98" t="s">
        <v>74</v>
      </c>
      <c r="C30" s="96" t="s">
        <v>75</v>
      </c>
      <c r="D30" s="257" t="s">
        <v>206</v>
      </c>
      <c r="E30" s="257" t="s">
        <v>209</v>
      </c>
      <c r="F30" s="257" t="s">
        <v>206</v>
      </c>
      <c r="G30" s="257" t="s">
        <v>208</v>
      </c>
      <c r="H30" s="257" t="s">
        <v>209</v>
      </c>
      <c r="I30" s="257" t="s">
        <v>208</v>
      </c>
      <c r="J30" s="88"/>
      <c r="K30" s="303" t="s">
        <v>193</v>
      </c>
    </row>
    <row r="31" spans="1:12" x14ac:dyDescent="0.2">
      <c r="A31" s="106" t="s">
        <v>115</v>
      </c>
      <c r="B31" s="97" t="s">
        <v>76</v>
      </c>
      <c r="C31" s="96" t="s">
        <v>96</v>
      </c>
      <c r="D31" s="257" t="s">
        <v>206</v>
      </c>
      <c r="E31" s="257" t="s">
        <v>209</v>
      </c>
      <c r="F31" s="257" t="s">
        <v>206</v>
      </c>
      <c r="G31" s="257" t="s">
        <v>208</v>
      </c>
      <c r="H31" s="257" t="s">
        <v>209</v>
      </c>
      <c r="I31" s="257" t="s">
        <v>208</v>
      </c>
      <c r="J31" s="88">
        <f>J30+1</f>
        <v>1</v>
      </c>
      <c r="K31" s="86" t="s">
        <v>192</v>
      </c>
    </row>
    <row r="32" spans="1:12" x14ac:dyDescent="0.2">
      <c r="A32" s="239" t="s">
        <v>114</v>
      </c>
      <c r="B32" s="94" t="s">
        <v>77</v>
      </c>
      <c r="C32" s="93" t="s">
        <v>75</v>
      </c>
      <c r="D32" s="311" t="s">
        <v>206</v>
      </c>
      <c r="E32" s="311" t="s">
        <v>209</v>
      </c>
      <c r="F32" s="311" t="s">
        <v>206</v>
      </c>
      <c r="G32" s="311" t="s">
        <v>208</v>
      </c>
      <c r="H32" s="311" t="s">
        <v>209</v>
      </c>
      <c r="I32" s="311" t="s">
        <v>208</v>
      </c>
      <c r="J32" s="88"/>
      <c r="K32" s="86" t="s">
        <v>192</v>
      </c>
    </row>
    <row r="33" spans="1:11" x14ac:dyDescent="0.2">
      <c r="A33" s="92"/>
      <c r="C33" s="89"/>
      <c r="D33" s="257"/>
      <c r="E33" s="257"/>
      <c r="F33" s="257"/>
      <c r="G33" s="257"/>
      <c r="H33" s="257"/>
      <c r="I33" s="257"/>
      <c r="J33" s="88"/>
    </row>
    <row r="34" spans="1:11" x14ac:dyDescent="0.2">
      <c r="A34" s="119" t="s">
        <v>78</v>
      </c>
      <c r="B34" s="122"/>
      <c r="C34" s="123"/>
      <c r="D34" s="254"/>
      <c r="E34" s="254"/>
      <c r="F34" s="254"/>
      <c r="G34" s="254"/>
      <c r="H34" s="254"/>
      <c r="I34" s="254"/>
      <c r="J34" s="88"/>
    </row>
    <row r="35" spans="1:11" x14ac:dyDescent="0.2">
      <c r="A35" s="95" t="s">
        <v>50</v>
      </c>
      <c r="B35" s="102" t="s">
        <v>79</v>
      </c>
      <c r="C35" s="101" t="s">
        <v>80</v>
      </c>
      <c r="D35" s="309" t="s">
        <v>206</v>
      </c>
      <c r="E35" s="310" t="s">
        <v>209</v>
      </c>
      <c r="F35" s="309" t="s">
        <v>206</v>
      </c>
      <c r="G35" s="310" t="s">
        <v>208</v>
      </c>
      <c r="H35" s="310" t="s">
        <v>209</v>
      </c>
      <c r="I35" s="310" t="s">
        <v>208</v>
      </c>
      <c r="J35" s="88"/>
      <c r="K35" s="86" t="s">
        <v>194</v>
      </c>
    </row>
    <row r="36" spans="1:11" x14ac:dyDescent="0.2">
      <c r="A36" s="92"/>
      <c r="C36" s="89"/>
      <c r="D36" s="278"/>
      <c r="E36" s="278"/>
      <c r="F36" s="278"/>
      <c r="G36" s="278"/>
      <c r="H36" s="278"/>
      <c r="I36" s="278"/>
      <c r="J36" s="88"/>
    </row>
    <row r="37" spans="1:11" x14ac:dyDescent="0.2">
      <c r="A37" s="119" t="s">
        <v>56</v>
      </c>
      <c r="B37" s="122"/>
      <c r="C37" s="123"/>
      <c r="D37" s="254"/>
      <c r="E37" s="254"/>
      <c r="F37" s="254"/>
      <c r="G37" s="254"/>
      <c r="H37" s="254"/>
      <c r="I37" s="254"/>
      <c r="J37" s="88"/>
      <c r="K37" s="304"/>
    </row>
    <row r="38" spans="1:11" x14ac:dyDescent="0.2">
      <c r="A38" s="92" t="s">
        <v>57</v>
      </c>
      <c r="B38" s="86" t="s">
        <v>58</v>
      </c>
      <c r="C38" s="89" t="s">
        <v>17</v>
      </c>
      <c r="D38" s="257" t="s">
        <v>206</v>
      </c>
      <c r="E38" s="257" t="s">
        <v>209</v>
      </c>
      <c r="F38" s="257" t="s">
        <v>206</v>
      </c>
      <c r="G38" s="257" t="s">
        <v>208</v>
      </c>
      <c r="H38" s="257" t="s">
        <v>209</v>
      </c>
      <c r="I38" s="257" t="s">
        <v>208</v>
      </c>
      <c r="J38" s="88"/>
      <c r="K38" s="86" t="s">
        <v>194</v>
      </c>
    </row>
    <row r="39" spans="1:11" x14ac:dyDescent="0.2">
      <c r="A39" s="92" t="s">
        <v>59</v>
      </c>
      <c r="B39" s="100" t="s">
        <v>60</v>
      </c>
      <c r="C39" s="89" t="s">
        <v>28</v>
      </c>
      <c r="D39" s="257" t="s">
        <v>206</v>
      </c>
      <c r="E39" s="257" t="s">
        <v>209</v>
      </c>
      <c r="F39" s="257" t="s">
        <v>206</v>
      </c>
      <c r="G39" s="257" t="s">
        <v>208</v>
      </c>
      <c r="H39" s="257" t="s">
        <v>209</v>
      </c>
      <c r="I39" s="257" t="s">
        <v>208</v>
      </c>
      <c r="J39" s="88"/>
      <c r="K39" s="86" t="s">
        <v>194</v>
      </c>
    </row>
    <row r="40" spans="1:11" x14ac:dyDescent="0.2">
      <c r="A40" s="92" t="s">
        <v>61</v>
      </c>
      <c r="B40" s="86" t="s">
        <v>62</v>
      </c>
      <c r="C40" s="89" t="s">
        <v>28</v>
      </c>
      <c r="D40" s="257" t="s">
        <v>206</v>
      </c>
      <c r="E40" s="257" t="s">
        <v>209</v>
      </c>
      <c r="F40" s="257" t="s">
        <v>206</v>
      </c>
      <c r="G40" s="257" t="s">
        <v>208</v>
      </c>
      <c r="H40" s="257" t="s">
        <v>209</v>
      </c>
      <c r="I40" s="257" t="s">
        <v>208</v>
      </c>
      <c r="J40" s="88"/>
      <c r="K40" s="86" t="s">
        <v>194</v>
      </c>
    </row>
    <row r="41" spans="1:11" x14ac:dyDescent="0.2">
      <c r="A41" s="92" t="s">
        <v>63</v>
      </c>
      <c r="B41" s="86" t="s">
        <v>64</v>
      </c>
      <c r="C41" s="89" t="s">
        <v>28</v>
      </c>
      <c r="D41" s="257" t="s">
        <v>206</v>
      </c>
      <c r="E41" s="257" t="s">
        <v>209</v>
      </c>
      <c r="F41" s="257" t="s">
        <v>206</v>
      </c>
      <c r="G41" s="257" t="s">
        <v>208</v>
      </c>
      <c r="H41" s="257" t="s">
        <v>209</v>
      </c>
      <c r="I41" s="257" t="s">
        <v>208</v>
      </c>
      <c r="J41" s="88"/>
      <c r="K41" s="86" t="s">
        <v>194</v>
      </c>
    </row>
    <row r="42" spans="1:11" s="99" customFormat="1" x14ac:dyDescent="0.2">
      <c r="A42" s="236" t="s">
        <v>123</v>
      </c>
      <c r="B42" s="237" t="s">
        <v>122</v>
      </c>
      <c r="C42" s="238" t="s">
        <v>28</v>
      </c>
      <c r="D42" s="284" t="s">
        <v>206</v>
      </c>
      <c r="E42" s="284" t="s">
        <v>209</v>
      </c>
      <c r="F42" s="284" t="s">
        <v>206</v>
      </c>
      <c r="G42" s="284" t="s">
        <v>208</v>
      </c>
      <c r="H42" s="284" t="s">
        <v>209</v>
      </c>
      <c r="I42" s="284" t="s">
        <v>208</v>
      </c>
      <c r="J42" s="88"/>
      <c r="K42" s="304" t="s">
        <v>195</v>
      </c>
    </row>
    <row r="43" spans="1:11" x14ac:dyDescent="0.2">
      <c r="A43" s="92"/>
      <c r="C43" s="89"/>
      <c r="D43" s="247"/>
      <c r="E43" s="247"/>
      <c r="F43" s="247"/>
      <c r="G43" s="247"/>
      <c r="H43" s="247"/>
      <c r="I43" s="247"/>
      <c r="J43" s="88"/>
    </row>
    <row r="44" spans="1:11" x14ac:dyDescent="0.2">
      <c r="A44" s="117" t="s">
        <v>121</v>
      </c>
      <c r="B44" s="118" t="s">
        <v>120</v>
      </c>
      <c r="C44" s="116" t="s">
        <v>109</v>
      </c>
      <c r="D44" s="286" t="s">
        <v>95</v>
      </c>
      <c r="E44" s="286" t="s">
        <v>95</v>
      </c>
      <c r="F44" s="286" t="s">
        <v>95</v>
      </c>
      <c r="G44" s="286" t="s">
        <v>95</v>
      </c>
      <c r="H44" s="286" t="s">
        <v>95</v>
      </c>
      <c r="I44" s="286" t="s">
        <v>95</v>
      </c>
      <c r="J44" s="88"/>
      <c r="K44" s="304" t="s">
        <v>195</v>
      </c>
    </row>
    <row r="45" spans="1:11" x14ac:dyDescent="0.2">
      <c r="A45" s="92"/>
      <c r="C45" s="89"/>
      <c r="D45" s="247"/>
      <c r="E45" s="247"/>
      <c r="F45" s="247"/>
      <c r="G45" s="247"/>
      <c r="H45" s="247"/>
      <c r="I45" s="247"/>
      <c r="J45" s="88"/>
    </row>
    <row r="46" spans="1:11" x14ac:dyDescent="0.2">
      <c r="A46" s="119" t="s">
        <v>119</v>
      </c>
      <c r="B46" s="122"/>
      <c r="C46" s="123"/>
      <c r="D46" s="254"/>
      <c r="E46" s="254"/>
      <c r="F46" s="254"/>
      <c r="G46" s="254"/>
      <c r="H46" s="254"/>
      <c r="I46" s="254"/>
      <c r="J46" s="88"/>
    </row>
    <row r="47" spans="1:11" x14ac:dyDescent="0.2">
      <c r="A47" s="92" t="s">
        <v>65</v>
      </c>
      <c r="B47" s="86" t="s">
        <v>66</v>
      </c>
      <c r="C47" s="89" t="s">
        <v>7</v>
      </c>
      <c r="D47" s="257" t="s">
        <v>206</v>
      </c>
      <c r="E47" s="257" t="s">
        <v>209</v>
      </c>
      <c r="F47" s="257" t="s">
        <v>206</v>
      </c>
      <c r="G47" s="257" t="s">
        <v>208</v>
      </c>
      <c r="H47" s="257" t="s">
        <v>209</v>
      </c>
      <c r="I47" s="257" t="s">
        <v>208</v>
      </c>
      <c r="J47" s="88">
        <f>J46+1</f>
        <v>1</v>
      </c>
      <c r="K47" s="86" t="s">
        <v>192</v>
      </c>
    </row>
    <row r="48" spans="1:11" x14ac:dyDescent="0.2">
      <c r="A48" s="231" t="s">
        <v>188</v>
      </c>
      <c r="B48" s="86" t="s">
        <v>67</v>
      </c>
      <c r="C48" s="89" t="s">
        <v>68</v>
      </c>
      <c r="D48" s="257" t="s">
        <v>206</v>
      </c>
      <c r="E48" s="257" t="s">
        <v>209</v>
      </c>
      <c r="F48" s="257" t="s">
        <v>206</v>
      </c>
      <c r="G48" s="257" t="s">
        <v>208</v>
      </c>
      <c r="H48" s="257" t="s">
        <v>209</v>
      </c>
      <c r="I48" s="257" t="s">
        <v>208</v>
      </c>
      <c r="J48" s="88">
        <f>J47+1</f>
        <v>2</v>
      </c>
      <c r="K48" s="86" t="s">
        <v>192</v>
      </c>
    </row>
    <row r="49" spans="1:12" x14ac:dyDescent="0.2">
      <c r="A49" s="92" t="s">
        <v>118</v>
      </c>
      <c r="B49" s="100" t="s">
        <v>69</v>
      </c>
      <c r="C49" s="89" t="s">
        <v>28</v>
      </c>
      <c r="D49" s="257" t="s">
        <v>206</v>
      </c>
      <c r="E49" s="257" t="s">
        <v>209</v>
      </c>
      <c r="F49" s="257" t="s">
        <v>206</v>
      </c>
      <c r="G49" s="257" t="s">
        <v>208</v>
      </c>
      <c r="H49" s="257" t="s">
        <v>209</v>
      </c>
      <c r="I49" s="257" t="s">
        <v>208</v>
      </c>
      <c r="J49" s="88"/>
      <c r="K49" s="86" t="s">
        <v>192</v>
      </c>
      <c r="L49" s="99"/>
    </row>
    <row r="50" spans="1:12" x14ac:dyDescent="0.2">
      <c r="A50" s="92" t="s">
        <v>117</v>
      </c>
      <c r="B50" s="86" t="s">
        <v>116</v>
      </c>
      <c r="C50" s="89" t="s">
        <v>68</v>
      </c>
      <c r="D50" s="257" t="s">
        <v>206</v>
      </c>
      <c r="E50" s="257" t="s">
        <v>209</v>
      </c>
      <c r="F50" s="257" t="s">
        <v>206</v>
      </c>
      <c r="G50" s="257" t="s">
        <v>208</v>
      </c>
      <c r="H50" s="257" t="s">
        <v>209</v>
      </c>
      <c r="I50" s="257" t="s">
        <v>208</v>
      </c>
      <c r="J50" s="88"/>
      <c r="K50" s="86" t="s">
        <v>192</v>
      </c>
      <c r="L50" s="99"/>
    </row>
    <row r="51" spans="1:12" x14ac:dyDescent="0.2">
      <c r="A51" s="91" t="s">
        <v>70</v>
      </c>
      <c r="B51" s="86" t="s">
        <v>71</v>
      </c>
      <c r="C51" s="89" t="s">
        <v>68</v>
      </c>
      <c r="D51" s="257" t="s">
        <v>206</v>
      </c>
      <c r="E51" s="257" t="s">
        <v>209</v>
      </c>
      <c r="F51" s="257" t="s">
        <v>206</v>
      </c>
      <c r="G51" s="257" t="s">
        <v>208</v>
      </c>
      <c r="H51" s="257" t="s">
        <v>209</v>
      </c>
      <c r="I51" s="257" t="s">
        <v>208</v>
      </c>
      <c r="J51" s="88"/>
      <c r="K51" s="86" t="s">
        <v>192</v>
      </c>
      <c r="L51" s="99"/>
    </row>
    <row r="52" spans="1:12" ht="18" x14ac:dyDescent="0.25">
      <c r="A52" s="119" t="s">
        <v>113</v>
      </c>
      <c r="B52" s="120" t="s">
        <v>112</v>
      </c>
      <c r="C52" s="121" t="s">
        <v>109</v>
      </c>
      <c r="D52" s="289" t="s">
        <v>206</v>
      </c>
      <c r="E52" s="289" t="s">
        <v>209</v>
      </c>
      <c r="F52" s="289" t="s">
        <v>206</v>
      </c>
      <c r="G52" s="289" t="s">
        <v>208</v>
      </c>
      <c r="H52" s="289" t="s">
        <v>209</v>
      </c>
      <c r="I52" s="289" t="s">
        <v>208</v>
      </c>
      <c r="J52" s="88"/>
      <c r="K52" s="304" t="s">
        <v>195</v>
      </c>
    </row>
    <row r="53" spans="1:12" x14ac:dyDescent="0.2">
      <c r="A53" s="92"/>
      <c r="C53" s="89"/>
      <c r="D53" s="247"/>
      <c r="E53" s="247"/>
      <c r="F53" s="247"/>
      <c r="G53" s="247"/>
      <c r="H53" s="247"/>
      <c r="I53" s="247"/>
      <c r="J53" s="88"/>
    </row>
    <row r="54" spans="1:12" x14ac:dyDescent="0.2">
      <c r="A54" s="229" t="s">
        <v>111</v>
      </c>
      <c r="B54" s="230" t="s">
        <v>110</v>
      </c>
      <c r="C54" s="228" t="s">
        <v>109</v>
      </c>
      <c r="D54" s="292" t="s">
        <v>95</v>
      </c>
      <c r="E54" s="292" t="s">
        <v>95</v>
      </c>
      <c r="F54" s="292" t="s">
        <v>95</v>
      </c>
      <c r="G54" s="292" t="s">
        <v>95</v>
      </c>
      <c r="H54" s="292" t="s">
        <v>95</v>
      </c>
      <c r="I54" s="292" t="s">
        <v>95</v>
      </c>
      <c r="J54" s="88"/>
      <c r="K54" s="304" t="s">
        <v>195</v>
      </c>
    </row>
    <row r="55" spans="1:12" ht="18" x14ac:dyDescent="0.25">
      <c r="A55" s="91" t="s">
        <v>108</v>
      </c>
      <c r="B55" s="86" t="s">
        <v>187</v>
      </c>
      <c r="C55" s="89" t="s">
        <v>107</v>
      </c>
      <c r="D55" s="257" t="s">
        <v>206</v>
      </c>
      <c r="E55" s="257" t="s">
        <v>209</v>
      </c>
      <c r="F55" s="257" t="s">
        <v>206</v>
      </c>
      <c r="G55" s="257" t="s">
        <v>208</v>
      </c>
      <c r="H55" s="257" t="s">
        <v>209</v>
      </c>
      <c r="I55" s="257" t="s">
        <v>208</v>
      </c>
      <c r="J55" s="88">
        <f>J54+1</f>
        <v>1</v>
      </c>
      <c r="K55" s="86" t="s">
        <v>192</v>
      </c>
    </row>
    <row r="56" spans="1:12" x14ac:dyDescent="0.2">
      <c r="A56" s="226" t="s">
        <v>106</v>
      </c>
      <c r="B56" s="227" t="s">
        <v>105</v>
      </c>
      <c r="C56" s="228" t="s">
        <v>102</v>
      </c>
      <c r="D56" s="292" t="s">
        <v>95</v>
      </c>
      <c r="E56" s="292" t="s">
        <v>95</v>
      </c>
      <c r="F56" s="292" t="s">
        <v>95</v>
      </c>
      <c r="G56" s="292" t="s">
        <v>95</v>
      </c>
      <c r="H56" s="292" t="s">
        <v>95</v>
      </c>
      <c r="I56" s="292" t="s">
        <v>95</v>
      </c>
      <c r="J56" s="88"/>
      <c r="K56" s="304" t="s">
        <v>195</v>
      </c>
    </row>
    <row r="57" spans="1:12" x14ac:dyDescent="0.2">
      <c r="A57" s="91"/>
      <c r="B57" s="90"/>
      <c r="C57" s="89"/>
      <c r="D57" s="297"/>
      <c r="E57" s="297"/>
      <c r="F57" s="297"/>
      <c r="G57" s="297"/>
      <c r="H57" s="297"/>
      <c r="I57" s="297"/>
      <c r="J57" s="88"/>
    </row>
    <row r="58" spans="1:12" x14ac:dyDescent="0.2">
      <c r="A58" s="114" t="s">
        <v>104</v>
      </c>
      <c r="B58" s="115" t="s">
        <v>103</v>
      </c>
      <c r="C58" s="116" t="s">
        <v>102</v>
      </c>
      <c r="D58" s="286" t="s">
        <v>95</v>
      </c>
      <c r="E58" s="286"/>
      <c r="F58" s="286"/>
      <c r="G58" s="286" t="s">
        <v>95</v>
      </c>
      <c r="H58" s="286" t="s">
        <v>95</v>
      </c>
      <c r="I58" s="286" t="s">
        <v>95</v>
      </c>
      <c r="J58" s="88"/>
      <c r="K58" s="304" t="s">
        <v>195</v>
      </c>
    </row>
  </sheetData>
  <pageMargins left="0.7" right="0.7" top="0.75" bottom="0.75" header="0.3" footer="0.3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f4ba004b-9e9a-49ed-84ff-f3311c109b55"/>
    <ds:schemaRef ds:uri="d2020712-424a-4400-ad0c-f33a0c7e775a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CD2EA8-86E2-4A4A-8D84-BAF0FB7B8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 &gt;10%)</vt:lpstr>
      <vt:lpstr>SUR DOSSIER (HORS CATEGORIE)</vt:lpstr>
      <vt:lpstr>'SUR DOSSIER (CPMA 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Olivier Squilbin</cp:lastModifiedBy>
  <cp:lastPrinted>2023-02-27T23:52:27Z</cp:lastPrinted>
  <dcterms:created xsi:type="dcterms:W3CDTF">2021-12-29T12:27:39Z</dcterms:created>
  <dcterms:modified xsi:type="dcterms:W3CDTF">2023-03-01T13:39:21Z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</Properties>
</file>