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1. Nouvelle unité et extension/Annexe E - Valeurs de référence/"/>
    </mc:Choice>
  </mc:AlternateContent>
  <xr:revisionPtr revIDLastSave="126" documentId="13_ncr:1_{AE471257-EC60-6042-9F13-97C7146916BA}" xr6:coauthVersionLast="47" xr6:coauthVersionMax="47" xr10:uidLastSave="{6EED777E-A528-49F1-8AE6-2379C62B8B98}"/>
  <bookViews>
    <workbookView xWindow="-120" yWindow="-120" windowWidth="29040" windowHeight="15840" xr2:uid="{84B4E203-FCC3-364E-8738-079039B1566F}"/>
  </bookViews>
  <sheets>
    <sheet name="INTRODUCTION" sheetId="7" r:id="rId1"/>
    <sheet name="VALEURS DE REFERENCE" sheetId="1" r:id="rId2"/>
    <sheet name="VALEURS SUR DOSSIER" sheetId="9" r:id="rId3"/>
  </sheets>
  <definedNames>
    <definedName name="_xlnm.Print_Area" localSheetId="1">'VALEURS DE REFERENCE'!#REF!</definedName>
    <definedName name="_xlnm.Print_Area" localSheetId="2">'VALEURS SUR DOSSIER'!#REF!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1" l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D44" i="1"/>
  <c r="Q43" i="1"/>
  <c r="Q44" i="1" s="1"/>
  <c r="P43" i="1"/>
  <c r="P44" i="1" s="1"/>
  <c r="O43" i="1"/>
  <c r="O44" i="1" s="1"/>
  <c r="N43" i="1"/>
  <c r="M43" i="1"/>
  <c r="M44" i="1" s="1"/>
  <c r="L43" i="1"/>
  <c r="L44" i="1" s="1"/>
  <c r="K43" i="1"/>
  <c r="J43" i="1"/>
  <c r="J44" i="1" s="1"/>
  <c r="I43" i="1"/>
  <c r="I44" i="1" s="1"/>
  <c r="H43" i="1"/>
  <c r="H44" i="1" s="1"/>
  <c r="G43" i="1"/>
  <c r="G44" i="1" s="1"/>
  <c r="F43" i="1"/>
  <c r="F44" i="1" s="1"/>
  <c r="E43" i="1"/>
  <c r="E44" i="1" s="1"/>
  <c r="D43" i="1"/>
  <c r="Q42" i="1"/>
  <c r="P42" i="1"/>
  <c r="O42" i="1"/>
  <c r="N42" i="1"/>
  <c r="M42" i="1"/>
  <c r="L42" i="1"/>
  <c r="P41" i="1"/>
  <c r="Q41" i="1" s="1"/>
  <c r="N41" i="1"/>
  <c r="N44" i="1" s="1"/>
  <c r="M41" i="1"/>
  <c r="J41" i="1"/>
  <c r="K41" i="1" s="1"/>
  <c r="Q40" i="1"/>
  <c r="P40" i="1"/>
  <c r="O40" i="1"/>
  <c r="N40" i="1"/>
  <c r="M40" i="1"/>
  <c r="L40" i="1"/>
  <c r="K40" i="1"/>
  <c r="H40" i="1"/>
  <c r="G40" i="1"/>
  <c r="F40" i="1"/>
  <c r="E40" i="1"/>
  <c r="D40" i="1"/>
  <c r="Q37" i="1"/>
  <c r="P37" i="1"/>
  <c r="O37" i="1"/>
  <c r="N37" i="1"/>
  <c r="M37" i="1"/>
  <c r="L37" i="1"/>
  <c r="H37" i="1"/>
  <c r="G37" i="1"/>
  <c r="F37" i="1"/>
  <c r="E37" i="1"/>
  <c r="D37" i="1"/>
  <c r="K36" i="1"/>
  <c r="K37" i="1" s="1"/>
  <c r="J36" i="1"/>
  <c r="J40" i="1" s="1"/>
  <c r="I36" i="1"/>
  <c r="I40" i="1" s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D27" i="1" s="1"/>
  <c r="M27" i="1"/>
  <c r="L28" i="1"/>
  <c r="L32" i="1" s="1"/>
  <c r="Q18" i="1"/>
  <c r="Q19" i="1" s="1"/>
  <c r="Q28" i="1" s="1"/>
  <c r="Q32" i="1" s="1"/>
  <c r="P18" i="1"/>
  <c r="P19" i="1" s="1"/>
  <c r="O18" i="1"/>
  <c r="O19" i="1" s="1"/>
  <c r="O27" i="1" s="1"/>
  <c r="O31" i="1" s="1"/>
  <c r="G18" i="1"/>
  <c r="G19" i="1" s="1"/>
  <c r="F18" i="1"/>
  <c r="F19" i="1" s="1"/>
  <c r="E18" i="1"/>
  <c r="E19" i="1" s="1"/>
  <c r="Q15" i="1"/>
  <c r="P15" i="1"/>
  <c r="O15" i="1"/>
  <c r="N15" i="1"/>
  <c r="N18" i="1" s="1"/>
  <c r="N19" i="1" s="1"/>
  <c r="N27" i="1" s="1"/>
  <c r="M15" i="1"/>
  <c r="M18" i="1" s="1"/>
  <c r="M19" i="1" s="1"/>
  <c r="L15" i="1"/>
  <c r="L18" i="1" s="1"/>
  <c r="L19" i="1" s="1"/>
  <c r="K15" i="1"/>
  <c r="K18" i="1" s="1"/>
  <c r="K19" i="1" s="1"/>
  <c r="J15" i="1"/>
  <c r="J18" i="1" s="1"/>
  <c r="J19" i="1" s="1"/>
  <c r="I15" i="1"/>
  <c r="I18" i="1" s="1"/>
  <c r="I19" i="1" s="1"/>
  <c r="I28" i="1" s="1"/>
  <c r="H15" i="1"/>
  <c r="H18" i="1" s="1"/>
  <c r="H19" i="1" s="1"/>
  <c r="G15" i="1"/>
  <c r="F15" i="1"/>
  <c r="E15" i="1"/>
  <c r="D15" i="1"/>
  <c r="D18" i="1" s="1"/>
  <c r="D19" i="1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F23" i="1" l="1"/>
  <c r="F28" i="1"/>
  <c r="P23" i="1"/>
  <c r="P28" i="1"/>
  <c r="P27" i="1"/>
  <c r="P31" i="1" s="1"/>
  <c r="K42" i="1"/>
  <c r="J27" i="1"/>
  <c r="J31" i="1" s="1"/>
  <c r="F27" i="1"/>
  <c r="F31" i="1" s="1"/>
  <c r="F33" i="1"/>
  <c r="P33" i="1"/>
  <c r="J37" i="1"/>
  <c r="K44" i="1"/>
  <c r="Q33" i="1"/>
  <c r="D31" i="1"/>
  <c r="N31" i="1"/>
  <c r="E27" i="1"/>
  <c r="E31" i="1" s="1"/>
  <c r="K27" i="1"/>
  <c r="K31" i="1" s="1"/>
  <c r="I24" i="1"/>
  <c r="I23" i="1"/>
  <c r="I20" i="1"/>
  <c r="I27" i="1"/>
  <c r="I31" i="1" s="1"/>
  <c r="G23" i="1"/>
  <c r="G20" i="1"/>
  <c r="G27" i="1"/>
  <c r="G31" i="1" s="1"/>
  <c r="G24" i="1"/>
  <c r="G28" i="1"/>
  <c r="G32" i="1" s="1"/>
  <c r="K24" i="1"/>
  <c r="K20" i="1"/>
  <c r="K23" i="1"/>
  <c r="H28" i="1"/>
  <c r="H32" i="1" s="1"/>
  <c r="E20" i="1"/>
  <c r="E23" i="1"/>
  <c r="E24" i="1"/>
  <c r="J33" i="1"/>
  <c r="J24" i="1"/>
  <c r="J20" i="1"/>
  <c r="J23" i="1"/>
  <c r="G33" i="1"/>
  <c r="M24" i="1"/>
  <c r="M20" i="1"/>
  <c r="M23" i="1"/>
  <c r="M33" i="1"/>
  <c r="J28" i="1"/>
  <c r="J32" i="1" s="1"/>
  <c r="H33" i="1"/>
  <c r="H24" i="1"/>
  <c r="H20" i="1"/>
  <c r="H23" i="1"/>
  <c r="L24" i="1"/>
  <c r="L27" i="1"/>
  <c r="L31" i="1" s="1"/>
  <c r="L20" i="1"/>
  <c r="L23" i="1"/>
  <c r="L33" i="1"/>
  <c r="O20" i="1"/>
  <c r="O23" i="1"/>
  <c r="O24" i="1"/>
  <c r="K33" i="1"/>
  <c r="D20" i="1"/>
  <c r="D23" i="1"/>
  <c r="D24" i="1"/>
  <c r="N20" i="1"/>
  <c r="N23" i="1"/>
  <c r="N24" i="1"/>
  <c r="Q23" i="1"/>
  <c r="Q20" i="1"/>
  <c r="Q24" i="1"/>
  <c r="Q27" i="1"/>
  <c r="Q31" i="1" s="1"/>
  <c r="K28" i="1"/>
  <c r="K32" i="1" s="1"/>
  <c r="M31" i="1"/>
  <c r="I32" i="1"/>
  <c r="F20" i="1"/>
  <c r="P20" i="1"/>
  <c r="F32" i="1"/>
  <c r="P32" i="1"/>
  <c r="F24" i="1"/>
  <c r="P24" i="1"/>
  <c r="H27" i="1"/>
  <c r="H31" i="1" s="1"/>
  <c r="D28" i="1"/>
  <c r="D32" i="1" s="1"/>
  <c r="N28" i="1"/>
  <c r="N32" i="1" s="1"/>
  <c r="D33" i="1"/>
  <c r="N33" i="1"/>
  <c r="E28" i="1"/>
  <c r="E32" i="1" s="1"/>
  <c r="O28" i="1"/>
  <c r="O32" i="1" s="1"/>
  <c r="E33" i="1"/>
  <c r="O33" i="1"/>
  <c r="I42" i="1"/>
  <c r="I37" i="1"/>
  <c r="J42" i="1"/>
  <c r="M28" i="1"/>
  <c r="M32" i="1" s="1"/>
  <c r="I33" i="1"/>
</calcChain>
</file>

<file path=xl/sharedStrings.xml><?xml version="1.0" encoding="utf-8"?>
<sst xmlns="http://schemas.openxmlformats.org/spreadsheetml/2006/main" count="668" uniqueCount="159">
  <si>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</si>
  <si>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</si>
  <si>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</si>
  <si>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</si>
  <si>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</si>
  <si>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</si>
  <si>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</si>
  <si>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</si>
  <si>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</si>
  <si>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</si>
  <si>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Seules les valeurs de référence surlignées (en gris) sont soumises à consultation, les autres valeurs sont données à titre indicatif.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</si>
  <si>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</si>
  <si>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12.01.2022</t>
  </si>
  <si>
    <t>[3] Projet d’arrêté du Gouvernement wallon modifiant l’arrêté du Gouvernement wallon du 30 novembre 2006 relatif à la promotion de l’électricité produite au moyen de sources d’énergie renouvelables ou de cogénération, SPW, 9 décembre 2021</t>
  </si>
  <si>
    <t>CATEGORIE</t>
  </si>
  <si>
    <t>-</t>
  </si>
  <si>
    <t>CLASSES DE PUISSANCE (UNITE DE PRODUCTION)</t>
  </si>
  <si>
    <t>kW</t>
  </si>
  <si>
    <t>]3000 - 5000]</t>
  </si>
  <si>
    <t>PARAMETRES TECHNIQUES</t>
  </si>
  <si>
    <t>Puissance nette développable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</si>
  <si>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</si>
  <si>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</si>
  <si>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</si>
  <si>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</si>
  <si>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</si>
  <si>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</si>
  <si>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</si>
  <si>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</si>
  <si>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</si>
  <si>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</si>
  <si>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</si>
  <si>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</si>
  <si>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</si>
  <si>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</si>
  <si>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</si>
  <si>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</si>
  <si>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</si>
  <si>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</si>
  <si>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</si>
  <si>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</si>
  <si>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</si>
  <si>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</si>
  <si>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Taux d'économie en énergie primaire imposé</t>
  </si>
  <si>
    <t>PES</t>
  </si>
  <si>
    <t>Rendement chaleur minimal requis</t>
  </si>
  <si>
    <t>aQ min</t>
  </si>
  <si>
    <t>Rendement chaleur net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</si>
  <si>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</si>
  <si>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</si>
  <si>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</si>
  <si>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</si>
  <si>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</si>
  <si>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</si>
  <si>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</si>
  <si>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</si>
  <si>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</si>
  <si>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</si>
  <si>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</si>
  <si>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Fraction of exergy in the useful heat from CHP</t>
  </si>
  <si>
    <t>Ch</t>
  </si>
  <si>
    <t>Fraction of exergy in the electricity</t>
  </si>
  <si>
    <t>Cel</t>
  </si>
  <si>
    <t>GHG emissions from the use of biomass fuels for electricity from CHP</t>
  </si>
  <si>
    <t>ECel</t>
  </si>
  <si>
    <t>kgCO2eq/MWhe</t>
  </si>
  <si>
    <t>GHG emissions from the use of biomass fuels for heat from CHP</t>
  </si>
  <si>
    <t>ECh</t>
  </si>
  <si>
    <t>kgCO2eq/MWhq</t>
  </si>
  <si>
    <t>Total GHG emissions from the fossil fuel comparator for useful electricity</t>
  </si>
  <si>
    <t>Ecf(el)</t>
  </si>
  <si>
    <t>Total GHG emissions from the fossil fuel comparator for useful heat</t>
  </si>
  <si>
    <t>Ecf(h)</t>
  </si>
  <si>
    <t>GHG savings from electricity generated from biomass fuels</t>
  </si>
  <si>
    <t>REDII SAVING(el)</t>
  </si>
  <si>
    <t>GHG savings from heat generated from biomass fuels</t>
  </si>
  <si>
    <t>REDII SAVING(h)</t>
  </si>
  <si>
    <t>GHG savings from CHP</t>
  </si>
  <si>
    <t>REDII SAVING (el+h)</t>
  </si>
  <si>
    <t>PARAMETRES ECONOMIQUES</t>
  </si>
  <si>
    <t>Coût d'investissement initial</t>
  </si>
  <si>
    <t>CAPEX</t>
  </si>
  <si>
    <t>EUR HTVA/kWe</t>
  </si>
  <si>
    <t>Taux de subsidiation net (%CAPEX)</t>
  </si>
  <si>
    <t>SUB</t>
  </si>
  <si>
    <t>%Ispec</t>
  </si>
  <si>
    <t>Frais d'exploitation et de maintenance</t>
  </si>
  <si>
    <t>OPEX</t>
  </si>
  <si>
    <t>EUR HTVA/kWe.an</t>
  </si>
  <si>
    <t>Durée de vie GE</t>
  </si>
  <si>
    <t>R</t>
  </si>
  <si>
    <t>Heures</t>
  </si>
  <si>
    <t>Coût de remplacement GE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</si>
  <si>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</si>
  <si>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</si>
  <si>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</si>
  <si>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</si>
  <si>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</si>
  <si>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</si>
  <si>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</si>
  <si>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</si>
  <si>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</si>
  <si>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</si>
  <si>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PRIX DE MARCHE</t>
  </si>
  <si>
    <t>Année de mise en service</t>
  </si>
  <si>
    <t>T(1)</t>
  </si>
  <si>
    <t>P BE-MARKET (1)</t>
  </si>
  <si>
    <t>EUR HTVA/MWhe</t>
  </si>
  <si>
    <t>Prix électricité - Décote intermittence (%)</t>
  </si>
  <si>
    <t>l</t>
  </si>
  <si>
    <t>Tarif d'injection appliqué par le gestionnaire de réseau</t>
  </si>
  <si>
    <t>T(1) INJ</t>
  </si>
  <si>
    <t>Prix mixte de combustible</t>
  </si>
  <si>
    <t>P FUEL MIX (1)</t>
  </si>
  <si>
    <t>EUR HTVA/MWhp</t>
  </si>
  <si>
    <t>Rendement référence chaudière mixte de combustible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</si>
  <si>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</si>
  <si>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</si>
  <si>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GN</t>
  </si>
  <si>
    <t>P GN (1)</t>
  </si>
  <si>
    <t>Rendement référence chaudière GN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</si>
  <si>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</si>
  <si>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</si>
  <si>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</si>
  <si>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</si>
  <si>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MIX 1</t>
  </si>
  <si>
    <t>MIX 2</t>
  </si>
  <si>
    <t>Proposition de valeurs de référence - Nouvelle unité - BIOMASSE SOLIDE</t>
  </si>
  <si>
    <t>BIOMASSE SOLIDE -  VALEURS DE REFERENCE RESERVATION CV 2023</t>
  </si>
  <si>
    <t>]0 -100]</t>
  </si>
  <si>
    <t>]100 - 200]</t>
  </si>
  <si>
    <t>]200 - 500]</t>
  </si>
  <si>
    <t>]500 - 1000]</t>
  </si>
  <si>
    <t>]0 - 1000]</t>
  </si>
  <si>
    <t>]1000 - 3000]</t>
  </si>
  <si>
    <t>TECHNOLOGIE - MIXTE DE COMBUSTIBLE</t>
  </si>
  <si>
    <t>CATEGORIE RD(UE) 2015/2402 COGEN HR</t>
  </si>
  <si>
    <t>S4</t>
  </si>
  <si>
    <t>S5</t>
  </si>
  <si>
    <t>Rendement cogénération</t>
  </si>
  <si>
    <t>aCOGEN</t>
  </si>
  <si>
    <t>MWh/MWhp</t>
  </si>
  <si>
    <t>Heures de fonctionnement sur durée de vie économique</t>
  </si>
  <si>
    <t>Htot</t>
  </si>
  <si>
    <t>Nombre de remplacement GE pendant durée de vie économique</t>
  </si>
  <si>
    <t>MIX 3</t>
  </si>
  <si>
    <t>MIX 4</t>
  </si>
  <si>
    <t>REF</t>
  </si>
  <si>
    <t>[ 0 - 100 % ]</t>
  </si>
  <si>
    <t>Dossier</t>
  </si>
  <si>
    <t>EUR HTVA/MWhp PCI</t>
  </si>
  <si>
    <t>Délai versement aide</t>
  </si>
  <si>
    <t>D_SUB</t>
  </si>
  <si>
    <t>année</t>
  </si>
  <si>
    <t>BIOMASSE SOLIDE -  Valeurs révisables sur dossier</t>
  </si>
  <si>
    <t xml:space="preserve"> consultations.certificatsverts@spw.wallonie.be</t>
  </si>
  <si>
    <t>Le présent fichier reprend les valeurs de référence des paramètres techniques, économiques et financiers proposées pour chaque catégorie d'installation.</t>
  </si>
  <si>
    <t>Le présent fichier reprend également la liste des paramètres techniques et économiques pour lesquels une valeur propre à l'unité de production peut être retenue en lieu et place des valeurs de référence ainsi que les seuils et plafonds retenus le cas échéant.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</si>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</sst>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3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5" fillId="2" borderId="0" xfId="0" applyFont="1" applyFill="1"/>
    <xf numFmtId="0" fontId="5" fillId="2" borderId="0" xfId="0" quotePrefix="1" applyFont="1" applyFill="1" applyAlignment="1">
      <alignment horizontal="left" vertical="top" wrapText="1"/>
    </xf>
    <xf numFmtId="0" fontId="3" fillId="2" borderId="0" xfId="2" applyFill="1"/>
    <xf numFmtId="0" fontId="5" fillId="2" borderId="0" xfId="0" quotePrefix="1" applyFont="1" applyFill="1"/>
    <xf numFmtId="0" fontId="2" fillId="2" borderId="0" xfId="0" applyFont="1" applyFill="1" applyAlignment="1">
      <alignment horizontal="left" vertical="top" wrapText="1"/>
    </xf>
    <xf numFmtId="10" fontId="0" fillId="2" borderId="0" xfId="0" applyNumberFormat="1" applyFill="1"/>
    <xf numFmtId="0" fontId="6" fillId="2" borderId="0" xfId="0" applyFont="1" applyFill="1"/>
    <xf numFmtId="1" fontId="0" fillId="2" borderId="0" xfId="0" applyNumberFormat="1" applyFill="1"/>
    <xf numFmtId="0" fontId="2" fillId="3" borderId="0" xfId="0" applyFont="1" applyFill="1"/>
    <xf numFmtId="3" fontId="0" fillId="4" borderId="0" xfId="0" applyNumberFormat="1" applyFill="1"/>
    <xf numFmtId="9" fontId="0" fillId="4" borderId="0" xfId="1" applyFont="1" applyFill="1"/>
    <xf numFmtId="0" fontId="0" fillId="2" borderId="0" xfId="0" applyFill="1" applyAlignment="1">
      <alignment horizontal="left" indent="1"/>
    </xf>
    <xf numFmtId="0" fontId="7" fillId="2" borderId="0" xfId="0" applyFont="1" applyFill="1"/>
    <xf numFmtId="9" fontId="0" fillId="4" borderId="0" xfId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0" fillId="4" borderId="0" xfId="1" applyNumberFormat="1" applyFont="1" applyFill="1"/>
    <xf numFmtId="164" fontId="2" fillId="2" borderId="0" xfId="1" applyNumberFormat="1" applyFont="1" applyFill="1"/>
    <xf numFmtId="164" fontId="0" fillId="2" borderId="0" xfId="0" applyNumberFormat="1" applyFill="1"/>
    <xf numFmtId="165" fontId="0" fillId="2" borderId="0" xfId="0" applyNumberFormat="1" applyFill="1"/>
    <xf numFmtId="9" fontId="0" fillId="2" borderId="0" xfId="3" applyFont="1" applyFill="1"/>
    <xf numFmtId="9" fontId="2" fillId="2" borderId="0" xfId="1" applyFont="1" applyFill="1"/>
    <xf numFmtId="10" fontId="0" fillId="4" borderId="0" xfId="1" applyNumberFormat="1" applyFont="1" applyFill="1"/>
    <xf numFmtId="0" fontId="0" fillId="4" borderId="0" xfId="0" applyFill="1"/>
    <xf numFmtId="2" fontId="0" fillId="4" borderId="0" xfId="0" applyNumberFormat="1" applyFill="1"/>
    <xf numFmtId="0" fontId="8" fillId="2" borderId="0" xfId="0" applyFont="1" applyFill="1"/>
    <xf numFmtId="0" fontId="9" fillId="2" borderId="0" xfId="0" applyFont="1" applyFill="1"/>
    <xf numFmtId="9" fontId="0" fillId="4" borderId="0" xfId="0" applyNumberFormat="1" applyFill="1"/>
    <xf numFmtId="10" fontId="0" fillId="4" borderId="0" xfId="0" applyNumberFormat="1" applyFill="1"/>
    <xf numFmtId="0" fontId="0" fillId="2" borderId="0" xfId="0" applyFill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3" fontId="0" fillId="4" borderId="1" xfId="0" applyNumberFormat="1" applyFill="1" applyBorder="1"/>
    <xf numFmtId="3" fontId="0" fillId="4" borderId="0" xfId="0" applyNumberFormat="1" applyFill="1" applyAlignment="1">
      <alignment horizontal="right"/>
    </xf>
    <xf numFmtId="3" fontId="0" fillId="4" borderId="1" xfId="0" applyNumberFormat="1" applyFill="1" applyBorder="1" applyAlignment="1">
      <alignment horizontal="right"/>
    </xf>
    <xf numFmtId="9" fontId="0" fillId="4" borderId="1" xfId="1" applyFont="1" applyFill="1" applyBorder="1"/>
    <xf numFmtId="9" fontId="0" fillId="4" borderId="1" xfId="1" applyFont="1" applyFill="1" applyBorder="1" applyAlignment="1">
      <alignment horizontal="right"/>
    </xf>
    <xf numFmtId="1" fontId="0" fillId="4" borderId="1" xfId="1" applyNumberFormat="1" applyFont="1" applyFill="1" applyBorder="1"/>
    <xf numFmtId="164" fontId="2" fillId="2" borderId="1" xfId="1" applyNumberFormat="1" applyFon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9" fontId="0" fillId="2" borderId="1" xfId="3" applyFont="1" applyFill="1" applyBorder="1"/>
    <xf numFmtId="9" fontId="2" fillId="2" borderId="1" xfId="1" applyFont="1" applyFill="1" applyBorder="1"/>
    <xf numFmtId="10" fontId="0" fillId="4" borderId="1" xfId="1" applyNumberFormat="1" applyFont="1" applyFill="1" applyBorder="1"/>
    <xf numFmtId="10" fontId="0" fillId="4" borderId="0" xfId="1" applyNumberFormat="1" applyFont="1" applyFill="1" applyAlignment="1">
      <alignment horizontal="right"/>
    </xf>
    <xf numFmtId="10" fontId="0" fillId="4" borderId="1" xfId="1" applyNumberFormat="1" applyFont="1" applyFill="1" applyBorder="1" applyAlignment="1">
      <alignment horizontal="right"/>
    </xf>
    <xf numFmtId="3" fontId="0" fillId="2" borderId="1" xfId="0" applyNumberFormat="1" applyFill="1" applyBorder="1"/>
    <xf numFmtId="3" fontId="0" fillId="2" borderId="0" xfId="0" applyNumberForma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  <xf numFmtId="2" fontId="0" fillId="4" borderId="1" xfId="0" applyNumberFormat="1" applyFill="1" applyBorder="1"/>
    <xf numFmtId="2" fontId="0" fillId="4" borderId="0" xfId="0" applyNumberFormat="1" applyFill="1" applyAlignment="1">
      <alignment horizontal="right"/>
    </xf>
    <xf numFmtId="2" fontId="0" fillId="4" borderId="1" xfId="0" applyNumberFormat="1" applyFill="1" applyBorder="1" applyAlignment="1">
      <alignment horizontal="right"/>
    </xf>
    <xf numFmtId="9" fontId="0" fillId="4" borderId="1" xfId="0" applyNumberFormat="1" applyFill="1" applyBorder="1"/>
    <xf numFmtId="10" fontId="0" fillId="4" borderId="1" xfId="0" applyNumberFormat="1" applyFill="1" applyBorder="1"/>
    <xf numFmtId="2" fontId="0" fillId="4" borderId="0" xfId="0" applyNumberFormat="1" applyFill="1" applyBorder="1" applyAlignment="1">
      <alignment horizontal="right"/>
    </xf>
    <xf numFmtId="0" fontId="0" fillId="2" borderId="0" xfId="0" applyFill="1" applyBorder="1"/>
    <xf numFmtId="10" fontId="0" fillId="4" borderId="0" xfId="1" applyNumberFormat="1" applyFont="1" applyFill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9" fontId="0" fillId="5" borderId="0" xfId="1" applyFont="1" applyFill="1" applyAlignment="1">
      <alignment horizontal="center"/>
    </xf>
    <xf numFmtId="9" fontId="0" fillId="5" borderId="1" xfId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5" borderId="1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9" fontId="0" fillId="2" borderId="0" xfId="1" applyFont="1" applyFill="1"/>
    <xf numFmtId="9" fontId="0" fillId="2" borderId="1" xfId="1" applyFont="1" applyFill="1" applyBorder="1"/>
    <xf numFmtId="9" fontId="0" fillId="2" borderId="0" xfId="1" applyFont="1" applyFill="1" applyAlignment="1">
      <alignment horizontal="right"/>
    </xf>
    <xf numFmtId="9" fontId="0" fillId="2" borderId="1" xfId="1" applyFont="1" applyFill="1" applyBorder="1" applyAlignment="1">
      <alignment horizontal="right"/>
    </xf>
    <xf numFmtId="0" fontId="0" fillId="2" borderId="0" xfId="0" quotePrefix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</cellXfs>
  <cellStyles count="4">
    <cellStyle name="Hyperlink" xfId="2" builtinId="8"/>
    <cellStyle name="Normal" xfId="0" builtinId="0"/>
    <cellStyle name="Percent" xfId="1" builtinId="5"/>
    <cellStyle name="Pourcentage 2" xfId="3" xr:uid="{E74AEBD8-E678-424B-8F59-9BDA913C4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14232" cy="1955800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47</xdr:row>
      <xdr:rowOff>35565</xdr:rowOff>
    </xdr:from>
    <xdr:to>
      <xdr:col>8</xdr:col>
      <xdr:colOff>659900</xdr:colOff>
      <xdr:row>48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4"/>
  <sheetViews>
    <sheetView tabSelected="1" topLeftCell="A19" zoomScaleNormal="100" workbookViewId="0">
      <selection activeCell="C21" sqref="C21:K21"/>
    </sheetView>
  </sheetViews>
  <sheetFormatPr defaultColWidth="8.875" defaultRowHeight="15.75"/>
  <cols>
    <col min="1" max="1" width="8.875" style="1"/>
    <col min="2" max="2" width="15.625" style="1" customWidth="1"/>
    <col min="3" max="16384" width="8.875" style="1"/>
  </cols>
  <sheetData>
    <row r="4" spans="1:11">
      <c r="E4" s="90" t="s">
        <v>127</v>
      </c>
      <c r="F4" s="90"/>
      <c r="G4" s="90"/>
      <c r="H4" s="90"/>
      <c r="I4" s="90"/>
      <c r="J4" s="90"/>
      <c r="K4" s="90"/>
    </row>
    <row r="5" spans="1:11">
      <c r="E5" s="90"/>
      <c r="F5" s="90"/>
      <c r="G5" s="90"/>
      <c r="H5" s="90"/>
      <c r="I5" s="90"/>
      <c r="J5" s="90"/>
      <c r="K5" s="90"/>
    </row>
    <row r="6" spans="1:11">
      <c r="E6" s="90"/>
      <c r="F6" s="90"/>
      <c r="G6" s="90"/>
      <c r="H6" s="90"/>
      <c r="I6" s="90"/>
      <c r="J6" s="90"/>
      <c r="K6" s="90"/>
    </row>
    <row r="7" spans="1:11">
      <c r="E7" s="90"/>
      <c r="F7" s="90"/>
      <c r="G7" s="90"/>
      <c r="H7" s="90"/>
      <c r="I7" s="90"/>
      <c r="J7" s="90"/>
      <c r="K7" s="90"/>
    </row>
    <row r="8" spans="1:11">
      <c r="E8" s="90"/>
      <c r="F8" s="90"/>
      <c r="G8" s="90"/>
      <c r="H8" s="90"/>
      <c r="I8" s="90"/>
      <c r="J8" s="90"/>
      <c r="K8" s="90"/>
    </row>
    <row r="9" spans="1:11">
      <c r="E9" s="90"/>
      <c r="F9" s="90"/>
      <c r="G9" s="90"/>
      <c r="H9" s="90"/>
      <c r="I9" s="90"/>
      <c r="J9" s="90"/>
      <c r="K9" s="90"/>
    </row>
    <row r="10" spans="1:11">
      <c r="F10" s="7"/>
    </row>
    <row r="12" spans="1:11">
      <c r="A12" s="3" t="s">
        <v>0</v>
      </c>
      <c r="C12" s="88" t="s">
        <v>9</v>
      </c>
      <c r="D12" s="88"/>
      <c r="E12" s="88"/>
      <c r="F12" s="88"/>
      <c r="G12" s="88"/>
      <c r="H12" s="88"/>
      <c r="I12" s="88"/>
      <c r="J12" s="88"/>
      <c r="K12" s="88"/>
    </row>
    <row r="14" spans="1:11" ht="25.5" customHeight="1">
      <c r="A14" s="3" t="s">
        <v>1</v>
      </c>
      <c r="C14" s="91" t="s">
        <v>156</v>
      </c>
      <c r="D14" s="91"/>
      <c r="E14" s="91"/>
      <c r="F14" s="91"/>
      <c r="G14" s="91"/>
      <c r="H14" s="91"/>
      <c r="I14" s="91"/>
      <c r="J14" s="91"/>
      <c r="K14" s="91"/>
    </row>
    <row r="15" spans="1:11" ht="25.5" customHeight="1">
      <c r="A15" s="3"/>
      <c r="C15" s="91"/>
      <c r="D15" s="91"/>
      <c r="E15" s="91"/>
      <c r="F15" s="91"/>
      <c r="G15" s="91"/>
      <c r="H15" s="91"/>
      <c r="I15" s="91"/>
      <c r="J15" s="91"/>
      <c r="K15" s="91"/>
    </row>
    <row r="16" spans="1:11" ht="48.95" customHeight="1">
      <c r="A16" s="3"/>
      <c r="C16" s="91" t="s">
        <v>157</v>
      </c>
      <c r="D16" s="91"/>
      <c r="E16" s="91"/>
      <c r="F16" s="91"/>
      <c r="G16" s="91"/>
      <c r="H16" s="91"/>
      <c r="I16" s="91"/>
      <c r="J16" s="91"/>
      <c r="K16" s="91"/>
    </row>
    <row r="17" spans="1:11" ht="18" customHeight="1">
      <c r="A17" s="3"/>
      <c r="C17" s="11"/>
      <c r="D17" s="11"/>
      <c r="E17" s="11"/>
      <c r="F17" s="11"/>
      <c r="G17" s="11"/>
      <c r="H17" s="11"/>
      <c r="I17" s="11"/>
      <c r="J17" s="11"/>
      <c r="K17" s="11"/>
    </row>
    <row r="18" spans="1:11">
      <c r="C18" s="88" t="s">
        <v>10</v>
      </c>
      <c r="D18" s="88"/>
      <c r="E18" s="88"/>
      <c r="F18" s="88"/>
      <c r="G18" s="88"/>
      <c r="H18" s="88"/>
      <c r="I18" s="88"/>
      <c r="J18" s="88"/>
      <c r="K18" s="88"/>
    </row>
    <row r="19" spans="1:11">
      <c r="A19" s="3"/>
      <c r="C19" s="88"/>
      <c r="D19" s="88"/>
      <c r="E19" s="88"/>
      <c r="F19" s="88"/>
      <c r="G19" s="88"/>
      <c r="H19" s="88"/>
      <c r="I19" s="88"/>
      <c r="J19" s="88"/>
      <c r="K19" s="88"/>
    </row>
    <row r="20" spans="1:11" ht="20.25" customHeight="1">
      <c r="A20" s="3"/>
    </row>
    <row r="21" spans="1:11" ht="46.5" customHeight="1">
      <c r="A21" s="3"/>
      <c r="C21" s="92" t="s">
        <v>158</v>
      </c>
      <c r="D21" s="92"/>
      <c r="E21" s="92"/>
      <c r="F21" s="92"/>
      <c r="G21" s="92"/>
      <c r="H21" s="92"/>
      <c r="I21" s="92"/>
      <c r="J21" s="92"/>
      <c r="K21" s="92"/>
    </row>
    <row r="22" spans="1:11" ht="18.75" customHeight="1">
      <c r="A22" s="3"/>
    </row>
    <row r="24" spans="1:11">
      <c r="A24" s="3" t="s">
        <v>2</v>
      </c>
      <c r="C24" s="1" t="s">
        <v>3</v>
      </c>
    </row>
    <row r="25" spans="1:11">
      <c r="C25" s="88" t="s">
        <v>4</v>
      </c>
      <c r="D25" s="88"/>
      <c r="E25" s="88"/>
      <c r="F25" s="88"/>
      <c r="G25" s="88"/>
      <c r="H25" s="88"/>
      <c r="I25" s="88"/>
      <c r="J25" s="88"/>
      <c r="K25" s="88"/>
    </row>
    <row r="26" spans="1:11">
      <c r="C26" s="88"/>
      <c r="D26" s="88"/>
      <c r="E26" s="88"/>
      <c r="F26" s="88"/>
      <c r="G26" s="88"/>
      <c r="H26" s="88"/>
      <c r="I26" s="88"/>
      <c r="J26" s="88"/>
      <c r="K26" s="88"/>
    </row>
    <row r="27" spans="1:11">
      <c r="C27" s="89" t="s">
        <v>13</v>
      </c>
      <c r="D27" s="89"/>
      <c r="E27" s="89"/>
      <c r="F27" s="89"/>
      <c r="G27" s="89"/>
      <c r="H27" s="89"/>
      <c r="I27" s="89"/>
      <c r="J27" s="89"/>
      <c r="K27" s="89"/>
    </row>
    <row r="28" spans="1:11">
      <c r="C28" s="89"/>
      <c r="D28" s="89"/>
      <c r="E28" s="89"/>
      <c r="F28" s="89"/>
      <c r="G28" s="89"/>
      <c r="H28" s="89"/>
      <c r="I28" s="89"/>
      <c r="J28" s="89"/>
      <c r="K28" s="89"/>
    </row>
    <row r="29" spans="1:11">
      <c r="C29" s="89"/>
      <c r="D29" s="89"/>
      <c r="E29" s="89"/>
      <c r="F29" s="89"/>
      <c r="G29" s="89"/>
      <c r="H29" s="89"/>
      <c r="I29" s="89"/>
      <c r="J29" s="89"/>
      <c r="K29" s="89"/>
    </row>
    <row r="30" spans="1:11" ht="33.950000000000003" customHeight="1">
      <c r="C30" s="88" t="s">
        <v>5</v>
      </c>
      <c r="D30" s="88"/>
      <c r="E30" s="88"/>
      <c r="F30" s="88"/>
      <c r="G30" s="88"/>
      <c r="H30" s="88"/>
      <c r="I30" s="88"/>
      <c r="J30" s="88"/>
      <c r="K30" s="88"/>
    </row>
    <row r="32" spans="1:11" ht="15.95" customHeight="1">
      <c r="A32" s="3" t="s">
        <v>6</v>
      </c>
      <c r="C32" s="87" t="s">
        <v>11</v>
      </c>
      <c r="D32" s="87"/>
      <c r="E32" s="87"/>
      <c r="F32" s="87"/>
      <c r="G32" s="87"/>
      <c r="H32" s="87"/>
      <c r="I32" s="87"/>
      <c r="J32" s="87"/>
      <c r="K32" s="87"/>
    </row>
    <row r="33" spans="1:11">
      <c r="C33" s="87"/>
      <c r="D33" s="87"/>
      <c r="E33" s="87"/>
      <c r="F33" s="87"/>
      <c r="G33" s="87"/>
      <c r="H33" s="87"/>
      <c r="I33" s="87"/>
      <c r="J33" s="87"/>
      <c r="K33" s="87"/>
    </row>
    <row r="34" spans="1:11">
      <c r="C34" s="87"/>
      <c r="D34" s="87"/>
      <c r="E34" s="87"/>
      <c r="F34" s="87"/>
      <c r="G34" s="87"/>
      <c r="H34" s="87"/>
      <c r="I34" s="87"/>
      <c r="J34" s="87"/>
      <c r="K34" s="87"/>
    </row>
    <row r="35" spans="1:11">
      <c r="C35" s="87"/>
      <c r="D35" s="87"/>
      <c r="E35" s="87"/>
      <c r="F35" s="87"/>
      <c r="G35" s="87"/>
      <c r="H35" s="87"/>
      <c r="I35" s="87"/>
      <c r="J35" s="87"/>
      <c r="K35" s="87"/>
    </row>
    <row r="36" spans="1:11">
      <c r="C36" s="87"/>
      <c r="D36" s="87"/>
      <c r="E36" s="87"/>
      <c r="F36" s="87"/>
      <c r="G36" s="87"/>
      <c r="H36" s="87"/>
      <c r="I36" s="87"/>
      <c r="J36" s="87"/>
      <c r="K36" s="87"/>
    </row>
    <row r="37" spans="1:11">
      <c r="C37" s="87"/>
      <c r="D37" s="87"/>
      <c r="E37" s="87"/>
      <c r="F37" s="87"/>
      <c r="G37" s="87"/>
      <c r="H37" s="87"/>
      <c r="I37" s="87"/>
      <c r="J37" s="87"/>
      <c r="K37" s="87"/>
    </row>
    <row r="38" spans="1:11"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3" t="s">
        <v>7</v>
      </c>
      <c r="C39" s="7" t="s">
        <v>12</v>
      </c>
    </row>
    <row r="41" spans="1:11">
      <c r="A41" s="3" t="s">
        <v>8</v>
      </c>
      <c r="C41" s="9" t="s">
        <v>155</v>
      </c>
      <c r="F41" s="10"/>
    </row>
    <row r="42" spans="1:11">
      <c r="A42" s="3"/>
      <c r="C42" s="9"/>
      <c r="F42" s="10"/>
    </row>
    <row r="43" spans="1:11"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3"/>
      <c r="C44" s="9"/>
      <c r="D44" s="8"/>
      <c r="E44" s="8"/>
      <c r="F44" s="8"/>
      <c r="G44" s="8"/>
      <c r="H44" s="8"/>
      <c r="I44" s="8"/>
      <c r="J44" s="8"/>
      <c r="K44" s="8"/>
    </row>
  </sheetData>
  <mergeCells count="10">
    <mergeCell ref="C32:K37"/>
    <mergeCell ref="C21:K21"/>
    <mergeCell ref="C25:K26"/>
    <mergeCell ref="C27:K29"/>
    <mergeCell ref="E4:K9"/>
    <mergeCell ref="C12:K12"/>
    <mergeCell ref="C14:K15"/>
    <mergeCell ref="C18:K19"/>
    <mergeCell ref="C30:K30"/>
    <mergeCell ref="C16:K16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R63"/>
  <sheetViews>
    <sheetView zoomScale="90" workbookViewId="0">
      <selection activeCell="D18" sqref="D18"/>
    </sheetView>
  </sheetViews>
  <sheetFormatPr defaultColWidth="10.875" defaultRowHeight="15.75"/>
  <cols>
    <col min="1" max="1" width="58.875" style="1" customWidth="1"/>
    <col min="2" max="2" width="14.875" style="1" customWidth="1"/>
    <col min="3" max="3" width="18.875" style="1" customWidth="1"/>
    <col min="4" max="15" width="12.875" style="1" customWidth="1"/>
    <col min="16" max="16384" width="10.875" style="1"/>
  </cols>
  <sheetData>
    <row r="1" spans="1:17">
      <c r="A1" s="15" t="s">
        <v>128</v>
      </c>
      <c r="I1" s="2"/>
      <c r="J1" s="2"/>
      <c r="K1" s="2"/>
      <c r="L1" s="2"/>
      <c r="M1" s="2"/>
    </row>
    <row r="2" spans="1:17">
      <c r="A2" s="1" t="s">
        <v>14</v>
      </c>
      <c r="B2" s="1" t="s">
        <v>15</v>
      </c>
      <c r="C2" s="1" t="s">
        <v>15</v>
      </c>
      <c r="D2" s="2">
        <v>1</v>
      </c>
      <c r="E2" s="2">
        <f>D2+1</f>
        <v>2</v>
      </c>
      <c r="F2" s="2">
        <f t="shared" ref="F2:H2" si="0">E2+1</f>
        <v>3</v>
      </c>
      <c r="G2" s="2">
        <f t="shared" si="0"/>
        <v>4</v>
      </c>
      <c r="H2" s="37">
        <f t="shared" si="0"/>
        <v>5</v>
      </c>
      <c r="I2" s="2">
        <f>H2+1</f>
        <v>6</v>
      </c>
      <c r="J2" s="2">
        <f>I2+1</f>
        <v>7</v>
      </c>
      <c r="K2" s="37">
        <f>J2+1</f>
        <v>8</v>
      </c>
      <c r="L2" s="2">
        <f>K2+1</f>
        <v>9</v>
      </c>
      <c r="M2" s="2">
        <f t="shared" ref="M2" si="1">L2+1</f>
        <v>10</v>
      </c>
      <c r="N2" s="37">
        <f>M2+1</f>
        <v>11</v>
      </c>
      <c r="O2" s="2">
        <f>N2+1</f>
        <v>12</v>
      </c>
      <c r="P2" s="2">
        <f t="shared" ref="P2" si="2">O2+1</f>
        <v>13</v>
      </c>
      <c r="Q2" s="2">
        <f>P2+1</f>
        <v>14</v>
      </c>
    </row>
    <row r="3" spans="1:17">
      <c r="A3" s="1" t="s">
        <v>16</v>
      </c>
      <c r="B3" s="1" t="s">
        <v>15</v>
      </c>
      <c r="C3" s="1" t="s">
        <v>17</v>
      </c>
      <c r="D3" s="80" t="s">
        <v>129</v>
      </c>
      <c r="E3" s="80" t="s">
        <v>129</v>
      </c>
      <c r="F3" s="80" t="s">
        <v>130</v>
      </c>
      <c r="G3" s="80" t="s">
        <v>131</v>
      </c>
      <c r="H3" s="81" t="s">
        <v>132</v>
      </c>
      <c r="I3" s="80" t="s">
        <v>133</v>
      </c>
      <c r="J3" s="80" t="s">
        <v>133</v>
      </c>
      <c r="K3" s="81" t="s">
        <v>133</v>
      </c>
      <c r="L3" s="80" t="s">
        <v>134</v>
      </c>
      <c r="M3" s="80" t="s">
        <v>134</v>
      </c>
      <c r="N3" s="81" t="s">
        <v>134</v>
      </c>
      <c r="O3" s="80" t="s">
        <v>18</v>
      </c>
      <c r="P3" s="80" t="s">
        <v>18</v>
      </c>
      <c r="Q3" s="80" t="s">
        <v>18</v>
      </c>
    </row>
    <row r="4" spans="1:17">
      <c r="A4" s="1" t="s">
        <v>135</v>
      </c>
      <c r="B4" s="1" t="s">
        <v>15</v>
      </c>
      <c r="C4" s="1" t="s">
        <v>15</v>
      </c>
      <c r="D4" s="80" t="s">
        <v>145</v>
      </c>
      <c r="E4" s="80" t="s">
        <v>126</v>
      </c>
      <c r="F4" s="80" t="s">
        <v>126</v>
      </c>
      <c r="G4" s="80" t="s">
        <v>126</v>
      </c>
      <c r="H4" s="81" t="s">
        <v>126</v>
      </c>
      <c r="I4" s="80" t="s">
        <v>145</v>
      </c>
      <c r="J4" s="80" t="s">
        <v>125</v>
      </c>
      <c r="K4" s="81" t="s">
        <v>146</v>
      </c>
      <c r="L4" s="80" t="s">
        <v>145</v>
      </c>
      <c r="M4" s="80" t="s">
        <v>125</v>
      </c>
      <c r="N4" s="81" t="s">
        <v>146</v>
      </c>
      <c r="O4" s="80" t="s">
        <v>145</v>
      </c>
      <c r="P4" s="80" t="s">
        <v>125</v>
      </c>
      <c r="Q4" s="82" t="s">
        <v>146</v>
      </c>
    </row>
    <row r="5" spans="1:17">
      <c r="A5" s="1" t="s">
        <v>136</v>
      </c>
      <c r="B5" s="1" t="s">
        <v>15</v>
      </c>
      <c r="C5" s="1" t="s">
        <v>15</v>
      </c>
      <c r="D5" s="2" t="s">
        <v>137</v>
      </c>
      <c r="E5" s="2" t="s">
        <v>137</v>
      </c>
      <c r="F5" s="2" t="s">
        <v>137</v>
      </c>
      <c r="G5" s="2" t="s">
        <v>137</v>
      </c>
      <c r="H5" s="37" t="s">
        <v>137</v>
      </c>
      <c r="I5" s="2" t="s">
        <v>137</v>
      </c>
      <c r="J5" s="2" t="s">
        <v>137</v>
      </c>
      <c r="K5" s="37" t="s">
        <v>138</v>
      </c>
      <c r="L5" s="2" t="s">
        <v>137</v>
      </c>
      <c r="M5" s="2" t="s">
        <v>137</v>
      </c>
      <c r="N5" s="37" t="s">
        <v>138</v>
      </c>
      <c r="O5" s="2" t="s">
        <v>137</v>
      </c>
      <c r="P5" s="2" t="s">
        <v>137</v>
      </c>
      <c r="Q5" s="2" t="s">
        <v>138</v>
      </c>
    </row>
    <row r="6" spans="1:17">
      <c r="H6" s="38"/>
      <c r="I6" s="2"/>
      <c r="J6" s="2"/>
      <c r="K6" s="37"/>
      <c r="L6" s="2"/>
      <c r="M6" s="2"/>
      <c r="N6" s="38"/>
    </row>
    <row r="7" spans="1:17">
      <c r="A7" s="3" t="s">
        <v>19</v>
      </c>
      <c r="H7" s="38"/>
      <c r="I7" s="2"/>
      <c r="J7" s="2"/>
      <c r="K7" s="37"/>
      <c r="L7" s="2"/>
      <c r="M7" s="2"/>
      <c r="N7" s="38"/>
    </row>
    <row r="8" spans="1:17">
      <c r="A8" s="1" t="s">
        <v>20</v>
      </c>
      <c r="B8" s="1" t="s">
        <v>21</v>
      </c>
      <c r="C8" s="1" t="s">
        <v>17</v>
      </c>
      <c r="D8" s="16">
        <v>50</v>
      </c>
      <c r="E8" s="16">
        <v>50</v>
      </c>
      <c r="F8" s="16">
        <v>150</v>
      </c>
      <c r="G8" s="16">
        <v>350</v>
      </c>
      <c r="H8" s="39">
        <v>750</v>
      </c>
      <c r="I8" s="40">
        <v>500</v>
      </c>
      <c r="J8" s="40">
        <v>500</v>
      </c>
      <c r="K8" s="41">
        <v>500</v>
      </c>
      <c r="L8" s="40">
        <v>2000</v>
      </c>
      <c r="M8" s="40">
        <v>2000</v>
      </c>
      <c r="N8" s="39">
        <v>2000</v>
      </c>
      <c r="O8" s="16">
        <v>4000</v>
      </c>
      <c r="P8" s="16">
        <v>4000</v>
      </c>
      <c r="Q8" s="16">
        <v>4000</v>
      </c>
    </row>
    <row r="9" spans="1:17">
      <c r="A9" s="1" t="s">
        <v>22</v>
      </c>
      <c r="B9" s="1" t="s">
        <v>23</v>
      </c>
      <c r="C9" s="1" t="s">
        <v>24</v>
      </c>
      <c r="D9" s="16">
        <v>5000</v>
      </c>
      <c r="E9" s="16">
        <v>5000</v>
      </c>
      <c r="F9" s="16">
        <v>5000</v>
      </c>
      <c r="G9" s="16">
        <v>6000</v>
      </c>
      <c r="H9" s="39">
        <v>6500</v>
      </c>
      <c r="I9" s="40">
        <v>7500</v>
      </c>
      <c r="J9" s="40">
        <v>7500</v>
      </c>
      <c r="K9" s="41">
        <v>7500</v>
      </c>
      <c r="L9" s="40">
        <v>8000</v>
      </c>
      <c r="M9" s="40">
        <v>8000</v>
      </c>
      <c r="N9" s="41">
        <v>8000</v>
      </c>
      <c r="O9" s="16">
        <v>8200</v>
      </c>
      <c r="P9" s="16">
        <v>8200</v>
      </c>
      <c r="Q9" s="16">
        <v>8200</v>
      </c>
    </row>
    <row r="10" spans="1:17">
      <c r="A10" s="1" t="s">
        <v>25</v>
      </c>
      <c r="B10" s="1" t="s">
        <v>26</v>
      </c>
      <c r="C10" s="1" t="s">
        <v>27</v>
      </c>
      <c r="D10" s="16">
        <v>3</v>
      </c>
      <c r="E10" s="16">
        <v>3</v>
      </c>
      <c r="F10" s="16">
        <v>3</v>
      </c>
      <c r="G10" s="16">
        <v>3</v>
      </c>
      <c r="H10" s="39">
        <v>3</v>
      </c>
      <c r="I10" s="40">
        <v>3</v>
      </c>
      <c r="J10" s="40">
        <v>3</v>
      </c>
      <c r="K10" s="41">
        <v>3</v>
      </c>
      <c r="L10" s="40">
        <v>3</v>
      </c>
      <c r="M10" s="40">
        <v>3</v>
      </c>
      <c r="N10" s="41">
        <v>3</v>
      </c>
      <c r="O10" s="16">
        <v>3</v>
      </c>
      <c r="P10" s="16">
        <v>3</v>
      </c>
      <c r="Q10" s="16">
        <v>3</v>
      </c>
    </row>
    <row r="11" spans="1:17">
      <c r="A11" s="6" t="s">
        <v>28</v>
      </c>
      <c r="B11" s="1" t="s">
        <v>29</v>
      </c>
      <c r="C11" s="1" t="s">
        <v>30</v>
      </c>
      <c r="D11" s="17">
        <v>0.2</v>
      </c>
      <c r="E11" s="17">
        <v>0.2</v>
      </c>
      <c r="F11" s="17">
        <v>0.2</v>
      </c>
      <c r="G11" s="17">
        <v>0.22500000000000001</v>
      </c>
      <c r="H11" s="42">
        <v>0.25</v>
      </c>
      <c r="I11" s="20">
        <v>0.25</v>
      </c>
      <c r="J11" s="20">
        <v>0.25</v>
      </c>
      <c r="K11" s="43">
        <v>0.25</v>
      </c>
      <c r="L11" s="20">
        <v>0.28000000000000003</v>
      </c>
      <c r="M11" s="20">
        <v>0.28000000000000003</v>
      </c>
      <c r="N11" s="42">
        <v>0.28000000000000003</v>
      </c>
      <c r="O11" s="17">
        <v>0.28999999999999998</v>
      </c>
      <c r="P11" s="17">
        <v>0.28999999999999998</v>
      </c>
      <c r="Q11" s="17">
        <v>0.28999999999999998</v>
      </c>
    </row>
    <row r="12" spans="1:17">
      <c r="A12" s="18" t="s">
        <v>31</v>
      </c>
      <c r="B12" s="19" t="s">
        <v>32</v>
      </c>
      <c r="C12" s="1" t="s">
        <v>30</v>
      </c>
      <c r="D12" s="83">
        <v>0.37</v>
      </c>
      <c r="E12" s="83">
        <v>0.37</v>
      </c>
      <c r="F12" s="83">
        <v>0.37</v>
      </c>
      <c r="G12" s="83">
        <v>0.37</v>
      </c>
      <c r="H12" s="84">
        <v>0.37</v>
      </c>
      <c r="I12" s="83">
        <v>0.37</v>
      </c>
      <c r="J12" s="83">
        <v>0.37</v>
      </c>
      <c r="K12" s="84">
        <v>0.3</v>
      </c>
      <c r="L12" s="83">
        <v>0.37</v>
      </c>
      <c r="M12" s="83">
        <v>0.37</v>
      </c>
      <c r="N12" s="84">
        <v>0.3</v>
      </c>
      <c r="O12" s="83">
        <v>0.37</v>
      </c>
      <c r="P12" s="83">
        <v>0.37</v>
      </c>
      <c r="Q12" s="83">
        <v>0.3</v>
      </c>
    </row>
    <row r="13" spans="1:17">
      <c r="A13" s="18" t="s">
        <v>33</v>
      </c>
      <c r="B13" s="6" t="s">
        <v>15</v>
      </c>
      <c r="C13" s="1" t="s">
        <v>15</v>
      </c>
      <c r="D13" s="85" t="s">
        <v>34</v>
      </c>
      <c r="E13" s="85" t="s">
        <v>34</v>
      </c>
      <c r="F13" s="85" t="s">
        <v>34</v>
      </c>
      <c r="G13" s="85" t="s">
        <v>35</v>
      </c>
      <c r="H13" s="86" t="s">
        <v>35</v>
      </c>
      <c r="I13" s="85" t="s">
        <v>35</v>
      </c>
      <c r="J13" s="85" t="s">
        <v>35</v>
      </c>
      <c r="K13" s="86" t="s">
        <v>35</v>
      </c>
      <c r="L13" s="85" t="s">
        <v>35</v>
      </c>
      <c r="M13" s="85" t="s">
        <v>35</v>
      </c>
      <c r="N13" s="86" t="s">
        <v>35</v>
      </c>
      <c r="O13" s="85" t="s">
        <v>35</v>
      </c>
      <c r="P13" s="85" t="s">
        <v>35</v>
      </c>
      <c r="Q13" s="85" t="s">
        <v>35</v>
      </c>
    </row>
    <row r="14" spans="1:17">
      <c r="A14" s="18" t="s">
        <v>36</v>
      </c>
      <c r="B14" s="6" t="s">
        <v>37</v>
      </c>
      <c r="C14" s="1" t="s">
        <v>38</v>
      </c>
      <c r="D14" s="83">
        <v>0.88800000000000001</v>
      </c>
      <c r="E14" s="83">
        <v>0.88800000000000001</v>
      </c>
      <c r="F14" s="83">
        <v>0.88800000000000001</v>
      </c>
      <c r="G14" s="83">
        <v>0.91800000000000004</v>
      </c>
      <c r="H14" s="84">
        <v>0.91800000000000004</v>
      </c>
      <c r="I14" s="83">
        <v>0.91800000000000004</v>
      </c>
      <c r="J14" s="83">
        <v>0.91800000000000004</v>
      </c>
      <c r="K14" s="84">
        <v>0.91800000000000004</v>
      </c>
      <c r="L14" s="83">
        <v>0.91800000000000004</v>
      </c>
      <c r="M14" s="83">
        <v>0.91800000000000004</v>
      </c>
      <c r="N14" s="84">
        <v>0.91800000000000004</v>
      </c>
      <c r="O14" s="83">
        <v>0.91800000000000004</v>
      </c>
      <c r="P14" s="83">
        <v>0.91800000000000004</v>
      </c>
      <c r="Q14" s="83">
        <v>0.91800000000000004</v>
      </c>
    </row>
    <row r="15" spans="1:17">
      <c r="A15" s="18" t="s">
        <v>39</v>
      </c>
      <c r="B15" s="21" t="s">
        <v>40</v>
      </c>
      <c r="C15" s="1" t="s">
        <v>30</v>
      </c>
      <c r="D15" s="83">
        <f t="shared" ref="D15:M15" si="3">D14*D12</f>
        <v>0.32856000000000002</v>
      </c>
      <c r="E15" s="83">
        <f t="shared" si="3"/>
        <v>0.32856000000000002</v>
      </c>
      <c r="F15" s="83">
        <f t="shared" si="3"/>
        <v>0.32856000000000002</v>
      </c>
      <c r="G15" s="83">
        <f t="shared" si="3"/>
        <v>0.33966000000000002</v>
      </c>
      <c r="H15" s="84">
        <f t="shared" si="3"/>
        <v>0.33966000000000002</v>
      </c>
      <c r="I15" s="83">
        <f t="shared" si="3"/>
        <v>0.33966000000000002</v>
      </c>
      <c r="J15" s="83">
        <f t="shared" si="3"/>
        <v>0.33966000000000002</v>
      </c>
      <c r="K15" s="84">
        <f t="shared" si="3"/>
        <v>0.27539999999999998</v>
      </c>
      <c r="L15" s="83">
        <f t="shared" si="3"/>
        <v>0.33966000000000002</v>
      </c>
      <c r="M15" s="83">
        <f t="shared" si="3"/>
        <v>0.33966000000000002</v>
      </c>
      <c r="N15" s="84">
        <f>N14*N12</f>
        <v>0.27539999999999998</v>
      </c>
      <c r="O15" s="83">
        <f t="shared" ref="O15:Q15" si="4">O14*O12</f>
        <v>0.33966000000000002</v>
      </c>
      <c r="P15" s="83">
        <f t="shared" si="4"/>
        <v>0.33966000000000002</v>
      </c>
      <c r="Q15" s="83">
        <f t="shared" si="4"/>
        <v>0.27539999999999998</v>
      </c>
    </row>
    <row r="16" spans="1:17">
      <c r="A16" s="18" t="s">
        <v>31</v>
      </c>
      <c r="B16" s="21" t="s">
        <v>41</v>
      </c>
      <c r="C16" s="1" t="s">
        <v>42</v>
      </c>
      <c r="D16" s="83">
        <v>0.86</v>
      </c>
      <c r="E16" s="83">
        <v>0.86</v>
      </c>
      <c r="F16" s="83">
        <v>0.86</v>
      </c>
      <c r="G16" s="83">
        <v>0.86</v>
      </c>
      <c r="H16" s="84">
        <v>0.86</v>
      </c>
      <c r="I16" s="83">
        <v>0.86</v>
      </c>
      <c r="J16" s="83">
        <v>0.86</v>
      </c>
      <c r="K16" s="84">
        <v>0.8</v>
      </c>
      <c r="L16" s="83">
        <v>0.86</v>
      </c>
      <c r="M16" s="83">
        <v>0.86</v>
      </c>
      <c r="N16" s="84">
        <v>0.8</v>
      </c>
      <c r="O16" s="83">
        <v>0.86</v>
      </c>
      <c r="P16" s="83">
        <v>0.86</v>
      </c>
      <c r="Q16" s="83">
        <v>0.8</v>
      </c>
    </row>
    <row r="17" spans="1:17">
      <c r="A17" s="22" t="s">
        <v>43</v>
      </c>
      <c r="B17" s="3" t="s">
        <v>44</v>
      </c>
      <c r="C17" s="3" t="s">
        <v>38</v>
      </c>
      <c r="D17" s="17">
        <v>0</v>
      </c>
      <c r="E17" s="17">
        <v>0</v>
      </c>
      <c r="F17" s="17">
        <v>0</v>
      </c>
      <c r="G17" s="17">
        <v>0.15</v>
      </c>
      <c r="H17" s="42">
        <v>0.2</v>
      </c>
      <c r="I17" s="17">
        <v>0.15</v>
      </c>
      <c r="J17" s="17">
        <v>0.15</v>
      </c>
      <c r="K17" s="42">
        <v>0.15</v>
      </c>
      <c r="L17" s="17">
        <v>0.25</v>
      </c>
      <c r="M17" s="17">
        <v>0.25</v>
      </c>
      <c r="N17" s="42">
        <v>0.25</v>
      </c>
      <c r="O17" s="17">
        <v>0.3</v>
      </c>
      <c r="P17" s="17">
        <v>0.3</v>
      </c>
      <c r="Q17" s="17">
        <v>0.3</v>
      </c>
    </row>
    <row r="18" spans="1:17">
      <c r="A18" s="18" t="s">
        <v>45</v>
      </c>
      <c r="B18" s="19" t="s">
        <v>46</v>
      </c>
      <c r="C18" s="1" t="s">
        <v>42</v>
      </c>
      <c r="D18" s="83">
        <f>D16*(1/(1-D17)-(D11/D15))</f>
        <v>0.33650353055758464</v>
      </c>
      <c r="E18" s="83">
        <f t="shared" ref="E18:Q18" si="5">E16*(1/(1-E17)-(E11/E15))</f>
        <v>0.33650353055758464</v>
      </c>
      <c r="F18" s="83">
        <f t="shared" si="5"/>
        <v>0.33650353055758464</v>
      </c>
      <c r="G18" s="83">
        <f t="shared" si="5"/>
        <v>0.44207737148913628</v>
      </c>
      <c r="H18" s="84">
        <f t="shared" si="5"/>
        <v>0.44201407289642586</v>
      </c>
      <c r="I18" s="83">
        <f t="shared" si="5"/>
        <v>0.3787787787787788</v>
      </c>
      <c r="J18" s="83">
        <f t="shared" si="5"/>
        <v>0.3787787787787788</v>
      </c>
      <c r="K18" s="84">
        <f t="shared" si="5"/>
        <v>0.21496005809731297</v>
      </c>
      <c r="L18" s="83">
        <f t="shared" si="5"/>
        <v>0.43772242831066344</v>
      </c>
      <c r="M18" s="83">
        <f t="shared" si="5"/>
        <v>0.43772242831066344</v>
      </c>
      <c r="N18" s="84">
        <f>N16*(1/(1-N17)-(N11/N15))</f>
        <v>0.25330428467683358</v>
      </c>
      <c r="O18" s="83">
        <f t="shared" si="5"/>
        <v>0.49430775313128261</v>
      </c>
      <c r="P18" s="83">
        <f t="shared" si="5"/>
        <v>0.49430775313128261</v>
      </c>
      <c r="Q18" s="83">
        <f t="shared" si="5"/>
        <v>0.30044610436767311</v>
      </c>
    </row>
    <row r="19" spans="1:17">
      <c r="A19" s="6" t="s">
        <v>47</v>
      </c>
      <c r="B19" s="1" t="s">
        <v>48</v>
      </c>
      <c r="C19" s="1" t="s">
        <v>42</v>
      </c>
      <c r="D19" s="83">
        <f>D18</f>
        <v>0.33650353055758464</v>
      </c>
      <c r="E19" s="83">
        <f t="shared" ref="E19:M19" si="6">E18</f>
        <v>0.33650353055758464</v>
      </c>
      <c r="F19" s="83">
        <f t="shared" si="6"/>
        <v>0.33650353055758464</v>
      </c>
      <c r="G19" s="83">
        <f t="shared" si="6"/>
        <v>0.44207737148913628</v>
      </c>
      <c r="H19" s="84">
        <f t="shared" si="6"/>
        <v>0.44201407289642586</v>
      </c>
      <c r="I19" s="83">
        <f t="shared" si="6"/>
        <v>0.3787787787787788</v>
      </c>
      <c r="J19" s="83">
        <f t="shared" si="6"/>
        <v>0.3787787787787788</v>
      </c>
      <c r="K19" s="84">
        <f t="shared" si="6"/>
        <v>0.21496005809731297</v>
      </c>
      <c r="L19" s="83">
        <f t="shared" si="6"/>
        <v>0.43772242831066344</v>
      </c>
      <c r="M19" s="83">
        <f t="shared" si="6"/>
        <v>0.43772242831066344</v>
      </c>
      <c r="N19" s="84">
        <f>N18</f>
        <v>0.25330428467683358</v>
      </c>
      <c r="O19" s="83">
        <f t="shared" ref="O19:Q19" si="7">O18</f>
        <v>0.49430775313128261</v>
      </c>
      <c r="P19" s="83">
        <f t="shared" si="7"/>
        <v>0.49430775313128261</v>
      </c>
      <c r="Q19" s="83">
        <f t="shared" si="7"/>
        <v>0.30044610436767311</v>
      </c>
    </row>
    <row r="20" spans="1:17">
      <c r="A20" s="6" t="s">
        <v>139</v>
      </c>
      <c r="B20" s="1" t="s">
        <v>140</v>
      </c>
      <c r="C20" s="1" t="s">
        <v>141</v>
      </c>
      <c r="D20" s="83">
        <f t="shared" ref="D20:Q20" si="8">D19+D11</f>
        <v>0.53650353055758471</v>
      </c>
      <c r="E20" s="83">
        <f t="shared" si="8"/>
        <v>0.53650353055758471</v>
      </c>
      <c r="F20" s="83">
        <f t="shared" si="8"/>
        <v>0.53650353055758471</v>
      </c>
      <c r="G20" s="83">
        <f t="shared" si="8"/>
        <v>0.66707737148913626</v>
      </c>
      <c r="H20" s="84">
        <f t="shared" si="8"/>
        <v>0.69201407289642591</v>
      </c>
      <c r="I20" s="83">
        <f t="shared" si="8"/>
        <v>0.62877877877877886</v>
      </c>
      <c r="J20" s="83">
        <f t="shared" si="8"/>
        <v>0.62877877877877886</v>
      </c>
      <c r="K20" s="84">
        <f t="shared" si="8"/>
        <v>0.464960058097313</v>
      </c>
      <c r="L20" s="83">
        <f t="shared" si="8"/>
        <v>0.71772242831066346</v>
      </c>
      <c r="M20" s="83">
        <f t="shared" si="8"/>
        <v>0.71772242831066346</v>
      </c>
      <c r="N20" s="84">
        <f>N19+N11</f>
        <v>0.53330428467683366</v>
      </c>
      <c r="O20" s="83">
        <f t="shared" si="8"/>
        <v>0.78430775313128254</v>
      </c>
      <c r="P20" s="83">
        <f t="shared" si="8"/>
        <v>0.78430775313128254</v>
      </c>
      <c r="Q20" s="83">
        <f t="shared" si="8"/>
        <v>0.59044610436767309</v>
      </c>
    </row>
    <row r="21" spans="1:17">
      <c r="A21" s="6" t="s">
        <v>49</v>
      </c>
      <c r="B21" s="1" t="s">
        <v>50</v>
      </c>
      <c r="C21" s="1" t="s">
        <v>51</v>
      </c>
      <c r="D21" s="23">
        <v>150</v>
      </c>
      <c r="E21" s="23">
        <v>150</v>
      </c>
      <c r="F21" s="23">
        <v>150</v>
      </c>
      <c r="G21" s="23">
        <v>150</v>
      </c>
      <c r="H21" s="44">
        <v>150</v>
      </c>
      <c r="I21" s="23">
        <v>150</v>
      </c>
      <c r="J21" s="23">
        <v>150</v>
      </c>
      <c r="K21" s="44">
        <v>150</v>
      </c>
      <c r="L21" s="23">
        <v>150</v>
      </c>
      <c r="M21" s="23">
        <v>150</v>
      </c>
      <c r="N21" s="44">
        <v>150</v>
      </c>
      <c r="O21" s="23">
        <v>150</v>
      </c>
      <c r="P21" s="23">
        <v>150</v>
      </c>
      <c r="Q21" s="23">
        <v>150</v>
      </c>
    </row>
    <row r="22" spans="1:17">
      <c r="A22" s="6" t="s">
        <v>52</v>
      </c>
      <c r="B22" s="1" t="s">
        <v>53</v>
      </c>
      <c r="C22" s="1" t="s">
        <v>54</v>
      </c>
      <c r="D22" s="23">
        <v>25</v>
      </c>
      <c r="E22" s="23">
        <v>25</v>
      </c>
      <c r="F22" s="23">
        <v>25</v>
      </c>
      <c r="G22" s="23">
        <v>25</v>
      </c>
      <c r="H22" s="44">
        <v>25</v>
      </c>
      <c r="I22" s="23">
        <v>25</v>
      </c>
      <c r="J22" s="23">
        <v>15</v>
      </c>
      <c r="K22" s="44">
        <v>15</v>
      </c>
      <c r="L22" s="23">
        <v>25</v>
      </c>
      <c r="M22" s="23">
        <v>15</v>
      </c>
      <c r="N22" s="44">
        <v>15</v>
      </c>
      <c r="O22" s="23">
        <v>25</v>
      </c>
      <c r="P22" s="23">
        <v>15</v>
      </c>
      <c r="Q22" s="23">
        <v>15</v>
      </c>
    </row>
    <row r="23" spans="1:17">
      <c r="A23" s="22" t="s">
        <v>55</v>
      </c>
      <c r="B23" s="22" t="s">
        <v>56</v>
      </c>
      <c r="C23" s="1" t="s">
        <v>15</v>
      </c>
      <c r="D23" s="24">
        <f>MIN(2,1+(279/456)*(D$19/D$11)-(D$22/D$11)/456)</f>
        <v>1.7553123358066458</v>
      </c>
      <c r="E23" s="24">
        <f t="shared" ref="E23:Q23" si="9">MIN(2,1+(279/456)*(E$19/E$11)-(E$22/E$11)/456)</f>
        <v>1.7553123358066458</v>
      </c>
      <c r="F23" s="24">
        <f t="shared" si="9"/>
        <v>1.7553123358066458</v>
      </c>
      <c r="G23" s="24">
        <f t="shared" si="9"/>
        <v>1.9584755033671442</v>
      </c>
      <c r="H23" s="45">
        <f t="shared" si="9"/>
        <v>1.8624730380535333</v>
      </c>
      <c r="I23" s="24">
        <f t="shared" si="9"/>
        <v>1.7077129761340286</v>
      </c>
      <c r="J23" s="24">
        <f t="shared" si="9"/>
        <v>1.7954322743796427</v>
      </c>
      <c r="K23" s="45">
        <f t="shared" si="9"/>
        <v>1.3945075106065816</v>
      </c>
      <c r="L23" s="24">
        <f t="shared" si="9"/>
        <v>1.7606873237678187</v>
      </c>
      <c r="M23" s="24">
        <f t="shared" si="9"/>
        <v>1.8390081257728312</v>
      </c>
      <c r="N23" s="45">
        <f>MIN(2,1+(279/456)*(N$19/N$11)-(N$22/N$11)/456)</f>
        <v>1.4360267498812387</v>
      </c>
      <c r="O23" s="24">
        <f t="shared" si="9"/>
        <v>1.8538404652421951</v>
      </c>
      <c r="P23" s="24">
        <f t="shared" si="9"/>
        <v>1.9294605499366899</v>
      </c>
      <c r="Q23" s="24">
        <f t="shared" si="9"/>
        <v>1.5204511730080215</v>
      </c>
    </row>
    <row r="24" spans="1:17">
      <c r="A24" s="22" t="s">
        <v>57</v>
      </c>
      <c r="B24" s="22" t="s">
        <v>58</v>
      </c>
      <c r="C24" s="1" t="s">
        <v>15</v>
      </c>
      <c r="D24" s="24">
        <f>MIN(2,1+(340/456)*(D$19/D$11)-(D$22/D$11)/456)</f>
        <v>1.9803859691839778</v>
      </c>
      <c r="E24" s="24">
        <f t="shared" ref="E24:Q24" si="10">MIN(2,1+(340/456)*(E$19/E$11)-(E$22/E$11)/456)</f>
        <v>1.9803859691839778</v>
      </c>
      <c r="F24" s="24">
        <f t="shared" si="10"/>
        <v>1.9803859691839778</v>
      </c>
      <c r="G24" s="24">
        <f t="shared" si="10"/>
        <v>2</v>
      </c>
      <c r="H24" s="45">
        <f t="shared" si="10"/>
        <v>2</v>
      </c>
      <c r="I24" s="24">
        <f t="shared" si="10"/>
        <v>1.91039284898934</v>
      </c>
      <c r="J24" s="24">
        <f t="shared" si="10"/>
        <v>1.9981121472349541</v>
      </c>
      <c r="K24" s="45">
        <f t="shared" si="10"/>
        <v>1.5095299978340913</v>
      </c>
      <c r="L24" s="24">
        <f t="shared" si="10"/>
        <v>1.9698122307771424</v>
      </c>
      <c r="M24" s="24">
        <f t="shared" si="10"/>
        <v>2</v>
      </c>
      <c r="N24" s="45">
        <f>MIN(2,1+(340/456)*(N$19/N$11)-(N$22/N$11)/456)</f>
        <v>1.557044617717132</v>
      </c>
      <c r="O24" s="24">
        <f t="shared" si="10"/>
        <v>2</v>
      </c>
      <c r="P24" s="24">
        <f t="shared" si="10"/>
        <v>2</v>
      </c>
      <c r="Q24" s="24">
        <f t="shared" si="10"/>
        <v>1.6590417081443498</v>
      </c>
    </row>
    <row r="25" spans="1:17">
      <c r="A25" s="36" t="s">
        <v>59</v>
      </c>
      <c r="B25" s="1" t="s">
        <v>60</v>
      </c>
      <c r="D25" s="25">
        <f>(D21/(273.15+D21))</f>
        <v>0.35448422545196739</v>
      </c>
      <c r="E25" s="25">
        <f t="shared" ref="E25:K25" si="11">(E21/(273.15+E21))</f>
        <v>0.35448422545196739</v>
      </c>
      <c r="F25" s="25">
        <f t="shared" si="11"/>
        <v>0.35448422545196739</v>
      </c>
      <c r="G25" s="25">
        <f t="shared" si="11"/>
        <v>0.35448422545196739</v>
      </c>
      <c r="H25" s="46">
        <f t="shared" si="11"/>
        <v>0.35448422545196739</v>
      </c>
      <c r="I25" s="25">
        <f t="shared" si="11"/>
        <v>0.35448422545196739</v>
      </c>
      <c r="J25" s="25">
        <f t="shared" si="11"/>
        <v>0.35448422545196739</v>
      </c>
      <c r="K25" s="46">
        <f t="shared" si="11"/>
        <v>0.35448422545196739</v>
      </c>
      <c r="L25" s="25">
        <f>(L21/(273.15+L21))</f>
        <v>0.35448422545196739</v>
      </c>
      <c r="M25" s="25">
        <f t="shared" ref="M25:Q25" si="12">(M21/(273.15+M21))</f>
        <v>0.35448422545196739</v>
      </c>
      <c r="N25" s="46">
        <f t="shared" si="12"/>
        <v>0.35448422545196739</v>
      </c>
      <c r="O25" s="25">
        <f t="shared" si="12"/>
        <v>0.35448422545196739</v>
      </c>
      <c r="P25" s="25">
        <f t="shared" si="12"/>
        <v>0.35448422545196739</v>
      </c>
      <c r="Q25" s="25">
        <f t="shared" si="12"/>
        <v>0.35448422545196739</v>
      </c>
    </row>
    <row r="26" spans="1:17">
      <c r="A26" s="1" t="s">
        <v>61</v>
      </c>
      <c r="B26" s="1" t="s">
        <v>62</v>
      </c>
      <c r="D26" s="25">
        <v>1</v>
      </c>
      <c r="E26" s="25">
        <v>1</v>
      </c>
      <c r="F26" s="25">
        <v>1</v>
      </c>
      <c r="G26" s="25">
        <v>1</v>
      </c>
      <c r="H26" s="46">
        <v>1</v>
      </c>
      <c r="I26" s="25">
        <v>1</v>
      </c>
      <c r="J26" s="25">
        <v>1</v>
      </c>
      <c r="K26" s="46">
        <v>1</v>
      </c>
      <c r="L26" s="25">
        <v>1</v>
      </c>
      <c r="M26" s="25">
        <v>1</v>
      </c>
      <c r="N26" s="46">
        <v>1</v>
      </c>
      <c r="O26" s="25">
        <v>1</v>
      </c>
      <c r="P26" s="25">
        <v>1</v>
      </c>
      <c r="Q26" s="25">
        <v>1</v>
      </c>
    </row>
    <row r="27" spans="1:17">
      <c r="A27" s="36" t="s">
        <v>63</v>
      </c>
      <c r="B27" s="1" t="s">
        <v>64</v>
      </c>
      <c r="C27" s="1" t="s">
        <v>65</v>
      </c>
      <c r="D27" s="26">
        <f>(D22/D11)*(D26*D11/(D26*D11+D25*D19))</f>
        <v>78.299904027622901</v>
      </c>
      <c r="E27" s="26">
        <f t="shared" ref="E27:K27" si="13">(E22/E11)*(E26*E11/(E26*E11+E25*E19))</f>
        <v>78.299904027622901</v>
      </c>
      <c r="F27" s="26">
        <f t="shared" si="13"/>
        <v>78.299904027622901</v>
      </c>
      <c r="G27" s="26">
        <f t="shared" si="13"/>
        <v>65.494840898677879</v>
      </c>
      <c r="H27" s="47">
        <f t="shared" si="13"/>
        <v>61.472333760047015</v>
      </c>
      <c r="I27" s="26">
        <f t="shared" si="13"/>
        <v>65.058235888765338</v>
      </c>
      <c r="J27" s="26">
        <f t="shared" si="13"/>
        <v>39.0349415332592</v>
      </c>
      <c r="K27" s="47">
        <f t="shared" si="13"/>
        <v>45.984065950651839</v>
      </c>
      <c r="L27" s="26">
        <f>(L22/L11)*(L26*L11/(L26*L11+L25*L19))</f>
        <v>57.449381309102932</v>
      </c>
      <c r="M27" s="26">
        <f t="shared" ref="M27:Q27" si="14">(M22/M11)*(M26*M11/(M26*M11+M25*M19))</f>
        <v>34.469628785461758</v>
      </c>
      <c r="N27" s="47">
        <f t="shared" si="14"/>
        <v>40.563302785095829</v>
      </c>
      <c r="O27" s="26">
        <f t="shared" si="14"/>
        <v>53.737519613800501</v>
      </c>
      <c r="P27" s="26">
        <f t="shared" si="14"/>
        <v>32.242511768280302</v>
      </c>
      <c r="Q27" s="26">
        <f t="shared" si="14"/>
        <v>37.830696599571425</v>
      </c>
    </row>
    <row r="28" spans="1:17">
      <c r="A28" s="36" t="s">
        <v>66</v>
      </c>
      <c r="B28" s="1" t="s">
        <v>67</v>
      </c>
      <c r="C28" s="1" t="s">
        <v>68</v>
      </c>
      <c r="D28" s="26">
        <f>(D22/D19)*(D25*D19/(D26*D11+D25*D19))</f>
        <v>27.756080832195288</v>
      </c>
      <c r="E28" s="26">
        <f t="shared" ref="E28:K28" si="15">(E22/E19)*(E25*E19/(E26*E11+E25*E19))</f>
        <v>27.756080832195288</v>
      </c>
      <c r="F28" s="26">
        <f t="shared" si="15"/>
        <v>27.756080832195288</v>
      </c>
      <c r="G28" s="26">
        <f t="shared" si="15"/>
        <v>23.216887947067661</v>
      </c>
      <c r="H28" s="47">
        <f t="shared" si="15"/>
        <v>21.790972619655093</v>
      </c>
      <c r="I28" s="26">
        <f t="shared" si="15"/>
        <v>23.062118358300367</v>
      </c>
      <c r="J28" s="26">
        <f t="shared" si="15"/>
        <v>13.837271014980221</v>
      </c>
      <c r="K28" s="47">
        <f t="shared" si="15"/>
        <v>16.300626001649004</v>
      </c>
      <c r="L28" s="26">
        <f>(L22/L19)*(L25*L19/(L26*L11+L25*L19))</f>
        <v>20.364899436052085</v>
      </c>
      <c r="M28" s="26">
        <f t="shared" ref="M28:Q28" si="16">(M22/M19)*(M25*M19/(M26*M11+M25*M19))</f>
        <v>12.21893966163125</v>
      </c>
      <c r="N28" s="47">
        <f t="shared" si="16"/>
        <v>14.379050969548324</v>
      </c>
      <c r="O28" s="26">
        <f t="shared" si="16"/>
        <v>19.049103018007976</v>
      </c>
      <c r="P28" s="26">
        <f t="shared" si="16"/>
        <v>11.429461810804785</v>
      </c>
      <c r="Q28" s="26">
        <f t="shared" si="16"/>
        <v>13.410385182407454</v>
      </c>
    </row>
    <row r="29" spans="1:17">
      <c r="A29" s="1" t="s">
        <v>69</v>
      </c>
      <c r="B29" s="1" t="s">
        <v>70</v>
      </c>
      <c r="C29" s="1" t="s">
        <v>65</v>
      </c>
      <c r="D29" s="14">
        <f>183*3.6</f>
        <v>658.80000000000007</v>
      </c>
      <c r="E29" s="14">
        <f t="shared" ref="E29:Q29" si="17">183*3.6</f>
        <v>658.80000000000007</v>
      </c>
      <c r="F29" s="14">
        <f t="shared" si="17"/>
        <v>658.80000000000007</v>
      </c>
      <c r="G29" s="14">
        <f t="shared" si="17"/>
        <v>658.80000000000007</v>
      </c>
      <c r="H29" s="48">
        <f t="shared" si="17"/>
        <v>658.80000000000007</v>
      </c>
      <c r="I29" s="14">
        <f t="shared" si="17"/>
        <v>658.80000000000007</v>
      </c>
      <c r="J29" s="14">
        <f t="shared" si="17"/>
        <v>658.80000000000007</v>
      </c>
      <c r="K29" s="48">
        <f t="shared" si="17"/>
        <v>658.80000000000007</v>
      </c>
      <c r="L29" s="14">
        <f>183*3.6</f>
        <v>658.80000000000007</v>
      </c>
      <c r="M29" s="14">
        <f t="shared" si="17"/>
        <v>658.80000000000007</v>
      </c>
      <c r="N29" s="48">
        <f t="shared" si="17"/>
        <v>658.80000000000007</v>
      </c>
      <c r="O29" s="14">
        <f t="shared" si="17"/>
        <v>658.80000000000007</v>
      </c>
      <c r="P29" s="14">
        <f t="shared" si="17"/>
        <v>658.80000000000007</v>
      </c>
      <c r="Q29" s="14">
        <f t="shared" si="17"/>
        <v>658.80000000000007</v>
      </c>
    </row>
    <row r="30" spans="1:17">
      <c r="A30" s="1" t="s">
        <v>71</v>
      </c>
      <c r="B30" s="1" t="s">
        <v>72</v>
      </c>
      <c r="C30" s="1" t="s">
        <v>68</v>
      </c>
      <c r="D30" s="1">
        <f>80*3.6</f>
        <v>288</v>
      </c>
      <c r="E30" s="1">
        <f t="shared" ref="E30:Q30" si="18">80*3.6</f>
        <v>288</v>
      </c>
      <c r="F30" s="1">
        <f t="shared" si="18"/>
        <v>288</v>
      </c>
      <c r="G30" s="1">
        <f t="shared" si="18"/>
        <v>288</v>
      </c>
      <c r="H30" s="38">
        <f t="shared" si="18"/>
        <v>288</v>
      </c>
      <c r="I30" s="1">
        <f t="shared" si="18"/>
        <v>288</v>
      </c>
      <c r="J30" s="1">
        <f t="shared" si="18"/>
        <v>288</v>
      </c>
      <c r="K30" s="38">
        <f t="shared" si="18"/>
        <v>288</v>
      </c>
      <c r="L30" s="1">
        <f>80*3.6</f>
        <v>288</v>
      </c>
      <c r="M30" s="1">
        <f t="shared" si="18"/>
        <v>288</v>
      </c>
      <c r="N30" s="38">
        <f t="shared" si="18"/>
        <v>288</v>
      </c>
      <c r="O30" s="1">
        <f t="shared" si="18"/>
        <v>288</v>
      </c>
      <c r="P30" s="1">
        <f t="shared" si="18"/>
        <v>288</v>
      </c>
      <c r="Q30" s="1">
        <f t="shared" si="18"/>
        <v>288</v>
      </c>
    </row>
    <row r="31" spans="1:17">
      <c r="A31" s="36" t="s">
        <v>73</v>
      </c>
      <c r="B31" s="1" t="s">
        <v>74</v>
      </c>
      <c r="C31" s="1" t="s">
        <v>15</v>
      </c>
      <c r="D31" s="27">
        <f>(D29-D27)/D29</f>
        <v>0.88114768666116738</v>
      </c>
      <c r="E31" s="27">
        <f t="shared" ref="E31:K32" si="19">(E29-E27)/E29</f>
        <v>0.88114768666116738</v>
      </c>
      <c r="F31" s="27">
        <f t="shared" si="19"/>
        <v>0.88114768666116738</v>
      </c>
      <c r="G31" s="27">
        <f t="shared" si="19"/>
        <v>0.90058463737298433</v>
      </c>
      <c r="H31" s="49">
        <f t="shared" si="19"/>
        <v>0.9066904466301654</v>
      </c>
      <c r="I31" s="27">
        <f t="shared" si="19"/>
        <v>0.9012473650747338</v>
      </c>
      <c r="J31" s="27">
        <f t="shared" si="19"/>
        <v>0.94074841904484019</v>
      </c>
      <c r="K31" s="49">
        <f t="shared" si="19"/>
        <v>0.93020026419148172</v>
      </c>
      <c r="L31" s="27">
        <f>(L29-L27)/L29</f>
        <v>0.91279693183196275</v>
      </c>
      <c r="M31" s="27">
        <f t="shared" ref="M31:Q32" si="20">(M29-M27)/M29</f>
        <v>0.94767815909917774</v>
      </c>
      <c r="N31" s="49">
        <f t="shared" si="20"/>
        <v>0.93842850214769902</v>
      </c>
      <c r="O31" s="27">
        <f t="shared" si="20"/>
        <v>0.91843120884365437</v>
      </c>
      <c r="P31" s="27">
        <f t="shared" si="20"/>
        <v>0.95105872530619262</v>
      </c>
      <c r="Q31" s="27">
        <f t="shared" si="20"/>
        <v>0.94257635610265422</v>
      </c>
    </row>
    <row r="32" spans="1:17">
      <c r="A32" s="36" t="s">
        <v>75</v>
      </c>
      <c r="B32" s="1" t="s">
        <v>76</v>
      </c>
      <c r="C32" s="1" t="s">
        <v>15</v>
      </c>
      <c r="D32" s="27">
        <f>(D30-D28)/D30</f>
        <v>0.90362471933265531</v>
      </c>
      <c r="E32" s="27">
        <f t="shared" si="19"/>
        <v>0.90362471933265531</v>
      </c>
      <c r="F32" s="27">
        <f t="shared" si="19"/>
        <v>0.90362471933265531</v>
      </c>
      <c r="G32" s="27">
        <f t="shared" si="19"/>
        <v>0.91938580573934836</v>
      </c>
      <c r="H32" s="49">
        <f t="shared" si="19"/>
        <v>0.92433690062619744</v>
      </c>
      <c r="I32" s="27">
        <f t="shared" si="19"/>
        <v>0.91992320014479034</v>
      </c>
      <c r="J32" s="27">
        <f t="shared" si="19"/>
        <v>0.95195392008687429</v>
      </c>
      <c r="K32" s="49">
        <f t="shared" si="19"/>
        <v>0.94340060416094096</v>
      </c>
      <c r="L32" s="27">
        <f>(L30-L28)/L30</f>
        <v>0.92928854362481905</v>
      </c>
      <c r="M32" s="27">
        <f t="shared" si="20"/>
        <v>0.95757312617489154</v>
      </c>
      <c r="N32" s="49">
        <f t="shared" si="20"/>
        <v>0.95007273968906836</v>
      </c>
      <c r="O32" s="27">
        <f t="shared" si="20"/>
        <v>0.93385728118747224</v>
      </c>
      <c r="P32" s="27">
        <f t="shared" si="20"/>
        <v>0.96031436871248332</v>
      </c>
      <c r="Q32" s="27">
        <f t="shared" si="20"/>
        <v>0.9534361625610851</v>
      </c>
    </row>
    <row r="33" spans="1:17">
      <c r="A33" s="3" t="s">
        <v>77</v>
      </c>
      <c r="B33" s="3" t="s">
        <v>78</v>
      </c>
      <c r="C33" s="3" t="s">
        <v>15</v>
      </c>
      <c r="D33" s="28">
        <f>((D29*D11)+(D30*D19)-D22)/((D29*D11)+(D30*D19))</f>
        <v>0.89067358995923251</v>
      </c>
      <c r="E33" s="28">
        <f t="shared" ref="E33:K33" si="21">((E29*E11)+(E30*E19)-E22)/((E29*E11)+(E30*E19))</f>
        <v>0.89067358995923251</v>
      </c>
      <c r="F33" s="28">
        <f t="shared" si="21"/>
        <v>0.89067358995923251</v>
      </c>
      <c r="G33" s="28">
        <f t="shared" si="21"/>
        <v>0.90927179901531197</v>
      </c>
      <c r="H33" s="50">
        <f t="shared" si="21"/>
        <v>0.91438357718209362</v>
      </c>
      <c r="I33" s="28">
        <f t="shared" si="21"/>
        <v>0.90868857044142082</v>
      </c>
      <c r="J33" s="28">
        <f t="shared" si="21"/>
        <v>0.94521314226485253</v>
      </c>
      <c r="K33" s="50">
        <f t="shared" si="21"/>
        <v>0.93380654204798808</v>
      </c>
      <c r="L33" s="28">
        <f>((L29*L11)+(L30*L19)-L22)/((L29*L11)+(L30*L19))</f>
        <v>0.91949197746557665</v>
      </c>
      <c r="M33" s="28">
        <f t="shared" ref="M33:Q33" si="22">((M29*M11)+(M30*M19)-M22)/((M29*M11)+(M30*M19))</f>
        <v>0.95169518647934603</v>
      </c>
      <c r="N33" s="50">
        <f t="shared" si="22"/>
        <v>0.94172848102628559</v>
      </c>
      <c r="O33" s="28">
        <f t="shared" si="22"/>
        <v>0.92501783815923211</v>
      </c>
      <c r="P33" s="28">
        <f t="shared" si="22"/>
        <v>0.95501070289553924</v>
      </c>
      <c r="Q33" s="28">
        <f t="shared" si="22"/>
        <v>0.94596161767229281</v>
      </c>
    </row>
    <row r="34" spans="1:17">
      <c r="H34" s="38"/>
      <c r="I34" s="2"/>
      <c r="J34" s="2"/>
      <c r="K34" s="37"/>
      <c r="L34" s="2"/>
      <c r="M34" s="2"/>
      <c r="N34" s="38"/>
    </row>
    <row r="35" spans="1:17">
      <c r="A35" s="3" t="s">
        <v>79</v>
      </c>
      <c r="H35" s="38"/>
      <c r="I35" s="2"/>
      <c r="J35" s="2"/>
      <c r="K35" s="37"/>
      <c r="L35" s="2"/>
      <c r="M35" s="2"/>
      <c r="N35" s="38"/>
    </row>
    <row r="36" spans="1:17">
      <c r="A36" s="1" t="s">
        <v>80</v>
      </c>
      <c r="B36" s="1" t="s">
        <v>81</v>
      </c>
      <c r="C36" s="1" t="s">
        <v>82</v>
      </c>
      <c r="D36" s="16">
        <v>10500</v>
      </c>
      <c r="E36" s="16">
        <v>10500</v>
      </c>
      <c r="F36" s="16">
        <v>10500</v>
      </c>
      <c r="G36" s="16">
        <v>8500</v>
      </c>
      <c r="H36" s="39">
        <v>8300</v>
      </c>
      <c r="I36" s="40">
        <f>(7000+6000)/2</f>
        <v>6500</v>
      </c>
      <c r="J36" s="40">
        <f>(7000+6000)/2</f>
        <v>6500</v>
      </c>
      <c r="K36" s="41">
        <f>(9000+7500)/2</f>
        <v>8250</v>
      </c>
      <c r="L36" s="40">
        <v>6000</v>
      </c>
      <c r="M36" s="40">
        <v>6000</v>
      </c>
      <c r="N36" s="41">
        <v>7500</v>
      </c>
      <c r="O36" s="16">
        <v>4350</v>
      </c>
      <c r="P36" s="16">
        <v>4350</v>
      </c>
      <c r="Q36" s="16">
        <v>5350</v>
      </c>
    </row>
    <row r="37" spans="1:17">
      <c r="A37" s="1" t="s">
        <v>83</v>
      </c>
      <c r="B37" s="1" t="s">
        <v>84</v>
      </c>
      <c r="C37" s="1" t="s">
        <v>85</v>
      </c>
      <c r="D37" s="17">
        <f t="shared" ref="D37:K37" si="23">MIN(1500000/(D8*D36),50%)</f>
        <v>0.5</v>
      </c>
      <c r="E37" s="17">
        <f t="shared" si="23"/>
        <v>0.5</v>
      </c>
      <c r="F37" s="17">
        <f t="shared" si="23"/>
        <v>0.5</v>
      </c>
      <c r="G37" s="17">
        <f t="shared" si="23"/>
        <v>0.5</v>
      </c>
      <c r="H37" s="42">
        <f t="shared" si="23"/>
        <v>0.24096385542168675</v>
      </c>
      <c r="I37" s="17">
        <f t="shared" si="23"/>
        <v>0.46153846153846156</v>
      </c>
      <c r="J37" s="17">
        <f t="shared" si="23"/>
        <v>0.46153846153846156</v>
      </c>
      <c r="K37" s="42">
        <f t="shared" si="23"/>
        <v>0.36363636363636365</v>
      </c>
      <c r="L37" s="17">
        <f>MIN(1500000/(L8*L36),25%)</f>
        <v>0.125</v>
      </c>
      <c r="M37" s="17">
        <f>MIN(1500000/(M8*M36),25%)</f>
        <v>0.125</v>
      </c>
      <c r="N37" s="42">
        <f>MIN(1500000/(N8*N36),25%)</f>
        <v>0.1</v>
      </c>
      <c r="O37" s="17">
        <f>MIN(1500000/(O8*O36),10%)</f>
        <v>8.6206896551724144E-2</v>
      </c>
      <c r="P37" s="17">
        <f>MIN(1500000/(P8*P36),10%)</f>
        <v>8.6206896551724144E-2</v>
      </c>
      <c r="Q37" s="17">
        <f>MIN(1500000/(Q8*Q36),10%)</f>
        <v>7.0093457943925228E-2</v>
      </c>
    </row>
    <row r="38" spans="1:17">
      <c r="A38" s="1" t="s">
        <v>151</v>
      </c>
      <c r="B38" s="1" t="s">
        <v>152</v>
      </c>
      <c r="C38" s="1" t="s">
        <v>153</v>
      </c>
      <c r="D38" s="23">
        <v>2</v>
      </c>
      <c r="E38" s="23">
        <v>2</v>
      </c>
      <c r="F38" s="23">
        <v>2</v>
      </c>
      <c r="G38" s="23">
        <v>2</v>
      </c>
      <c r="H38" s="44">
        <v>2</v>
      </c>
      <c r="I38" s="23">
        <v>2</v>
      </c>
      <c r="J38" s="23">
        <v>2</v>
      </c>
      <c r="K38" s="44">
        <v>2</v>
      </c>
      <c r="L38" s="23">
        <v>2</v>
      </c>
      <c r="M38" s="23">
        <v>2</v>
      </c>
      <c r="N38" s="44">
        <v>2</v>
      </c>
      <c r="O38" s="23">
        <v>2</v>
      </c>
      <c r="P38" s="23">
        <v>2</v>
      </c>
      <c r="Q38" s="23">
        <v>2</v>
      </c>
    </row>
    <row r="39" spans="1:17">
      <c r="A39" s="1" t="s">
        <v>86</v>
      </c>
      <c r="B39" s="1" t="s">
        <v>87</v>
      </c>
      <c r="C39" s="1" t="s">
        <v>85</v>
      </c>
      <c r="D39" s="29">
        <v>0.08</v>
      </c>
      <c r="E39" s="29">
        <v>0.08</v>
      </c>
      <c r="F39" s="29">
        <v>0.08</v>
      </c>
      <c r="G39" s="29">
        <v>7.0000000000000007E-2</v>
      </c>
      <c r="H39" s="51">
        <v>7.0000000000000007E-2</v>
      </c>
      <c r="I39" s="52">
        <v>0.12</v>
      </c>
      <c r="J39" s="52">
        <v>0.12</v>
      </c>
      <c r="K39" s="53">
        <v>0.12</v>
      </c>
      <c r="L39" s="52">
        <v>0.12</v>
      </c>
      <c r="M39" s="52">
        <v>0.12</v>
      </c>
      <c r="N39" s="53">
        <v>0.12</v>
      </c>
      <c r="O39" s="29">
        <v>0.08</v>
      </c>
      <c r="P39" s="29">
        <v>0.08</v>
      </c>
      <c r="Q39" s="29">
        <v>0.08</v>
      </c>
    </row>
    <row r="40" spans="1:17">
      <c r="C40" s="1" t="s">
        <v>88</v>
      </c>
      <c r="D40" s="4">
        <f t="shared" ref="D40:Q40" si="24">D39*D36</f>
        <v>840</v>
      </c>
      <c r="E40" s="4">
        <f t="shared" si="24"/>
        <v>840</v>
      </c>
      <c r="F40" s="4">
        <f t="shared" si="24"/>
        <v>840</v>
      </c>
      <c r="G40" s="4">
        <f t="shared" si="24"/>
        <v>595</v>
      </c>
      <c r="H40" s="54">
        <f t="shared" si="24"/>
        <v>581</v>
      </c>
      <c r="I40" s="4">
        <f t="shared" si="24"/>
        <v>780</v>
      </c>
      <c r="J40" s="4">
        <f t="shared" si="24"/>
        <v>780</v>
      </c>
      <c r="K40" s="54">
        <f t="shared" si="24"/>
        <v>990</v>
      </c>
      <c r="L40" s="4">
        <f t="shared" si="24"/>
        <v>720</v>
      </c>
      <c r="M40" s="4">
        <f t="shared" si="24"/>
        <v>720</v>
      </c>
      <c r="N40" s="54">
        <f>N39*N36</f>
        <v>900</v>
      </c>
      <c r="O40" s="4">
        <f t="shared" si="24"/>
        <v>348</v>
      </c>
      <c r="P40" s="4">
        <f t="shared" si="24"/>
        <v>348</v>
      </c>
      <c r="Q40" s="4">
        <f t="shared" si="24"/>
        <v>428</v>
      </c>
    </row>
    <row r="41" spans="1:17">
      <c r="A41" s="1" t="s">
        <v>89</v>
      </c>
      <c r="B41" s="1" t="s">
        <v>90</v>
      </c>
      <c r="C41" s="1" t="s">
        <v>91</v>
      </c>
      <c r="D41" s="16">
        <v>80000</v>
      </c>
      <c r="E41" s="16">
        <v>80000</v>
      </c>
      <c r="F41" s="16">
        <v>80000</v>
      </c>
      <c r="G41" s="16">
        <v>80000</v>
      </c>
      <c r="H41" s="39">
        <v>80000</v>
      </c>
      <c r="I41" s="40">
        <v>125000</v>
      </c>
      <c r="J41" s="40">
        <f>I41</f>
        <v>125000</v>
      </c>
      <c r="K41" s="41">
        <f>J41</f>
        <v>125000</v>
      </c>
      <c r="L41" s="40">
        <v>125000</v>
      </c>
      <c r="M41" s="40">
        <f>L41</f>
        <v>125000</v>
      </c>
      <c r="N41" s="41">
        <f>M41</f>
        <v>125000</v>
      </c>
      <c r="O41" s="40">
        <v>125000</v>
      </c>
      <c r="P41" s="40">
        <f>O41</f>
        <v>125000</v>
      </c>
      <c r="Q41" s="40">
        <f>P41</f>
        <v>125000</v>
      </c>
    </row>
    <row r="42" spans="1:17">
      <c r="A42" s="1" t="s">
        <v>92</v>
      </c>
      <c r="B42" s="1" t="s">
        <v>93</v>
      </c>
      <c r="C42" s="1" t="s">
        <v>82</v>
      </c>
      <c r="D42" s="16">
        <v>440</v>
      </c>
      <c r="E42" s="16">
        <v>440</v>
      </c>
      <c r="F42" s="16">
        <v>440</v>
      </c>
      <c r="G42" s="16">
        <v>440</v>
      </c>
      <c r="H42" s="39">
        <v>440</v>
      </c>
      <c r="I42" s="16">
        <f t="shared" ref="I42:Q42" si="25">25%*I36</f>
        <v>1625</v>
      </c>
      <c r="J42" s="16">
        <f t="shared" si="25"/>
        <v>1625</v>
      </c>
      <c r="K42" s="39">
        <f t="shared" si="25"/>
        <v>2062.5</v>
      </c>
      <c r="L42" s="16">
        <f t="shared" si="25"/>
        <v>1500</v>
      </c>
      <c r="M42" s="16">
        <f t="shared" si="25"/>
        <v>1500</v>
      </c>
      <c r="N42" s="39">
        <f>25%*N36</f>
        <v>1875</v>
      </c>
      <c r="O42" s="16">
        <f t="shared" si="25"/>
        <v>1087.5</v>
      </c>
      <c r="P42" s="16">
        <f t="shared" si="25"/>
        <v>1087.5</v>
      </c>
      <c r="Q42" s="16">
        <f t="shared" si="25"/>
        <v>1337.5</v>
      </c>
    </row>
    <row r="43" spans="1:17">
      <c r="A43" s="1" t="s">
        <v>142</v>
      </c>
      <c r="B43" s="1" t="s">
        <v>143</v>
      </c>
      <c r="C43" s="1" t="s">
        <v>91</v>
      </c>
      <c r="D43" s="4">
        <f>D9*D47</f>
        <v>75000</v>
      </c>
      <c r="E43" s="4">
        <f t="shared" ref="E43:Q43" si="26">E9*E47</f>
        <v>75000</v>
      </c>
      <c r="F43" s="4">
        <f t="shared" si="26"/>
        <v>75000</v>
      </c>
      <c r="G43" s="4">
        <f t="shared" si="26"/>
        <v>90000</v>
      </c>
      <c r="H43" s="54">
        <f t="shared" si="26"/>
        <v>97500</v>
      </c>
      <c r="I43" s="4">
        <f t="shared" si="26"/>
        <v>112500</v>
      </c>
      <c r="J43" s="4">
        <f t="shared" si="26"/>
        <v>112500</v>
      </c>
      <c r="K43" s="54">
        <f t="shared" si="26"/>
        <v>112500</v>
      </c>
      <c r="L43" s="4">
        <f t="shared" si="26"/>
        <v>120000</v>
      </c>
      <c r="M43" s="4">
        <f t="shared" si="26"/>
        <v>120000</v>
      </c>
      <c r="N43" s="54">
        <f>N9*N47</f>
        <v>120000</v>
      </c>
      <c r="O43" s="4">
        <f t="shared" si="26"/>
        <v>123000</v>
      </c>
      <c r="P43" s="4">
        <f t="shared" si="26"/>
        <v>123000</v>
      </c>
      <c r="Q43" s="4">
        <f t="shared" si="26"/>
        <v>123000</v>
      </c>
    </row>
    <row r="44" spans="1:17">
      <c r="A44" s="1" t="s">
        <v>144</v>
      </c>
      <c r="C44" s="1" t="s">
        <v>15</v>
      </c>
      <c r="D44" s="4">
        <f>QUOTIENT(D43,D41)</f>
        <v>0</v>
      </c>
      <c r="E44" s="4">
        <f>QUOTIENT(E43,E41)</f>
        <v>0</v>
      </c>
      <c r="F44" s="4">
        <f t="shared" ref="F44:N44" si="27">QUOTIENT(F43,F41)</f>
        <v>0</v>
      </c>
      <c r="G44" s="4">
        <f t="shared" si="27"/>
        <v>1</v>
      </c>
      <c r="H44" s="54">
        <f t="shared" si="27"/>
        <v>1</v>
      </c>
      <c r="I44" s="4">
        <f t="shared" si="27"/>
        <v>0</v>
      </c>
      <c r="J44" s="4">
        <f t="shared" si="27"/>
        <v>0</v>
      </c>
      <c r="K44" s="54">
        <f t="shared" si="27"/>
        <v>0</v>
      </c>
      <c r="L44" s="4">
        <f t="shared" si="27"/>
        <v>0</v>
      </c>
      <c r="M44" s="4">
        <f t="shared" si="27"/>
        <v>0</v>
      </c>
      <c r="N44" s="54">
        <f t="shared" si="27"/>
        <v>0</v>
      </c>
      <c r="O44" s="4">
        <f>QUOTIENT(O43,O41)</f>
        <v>0</v>
      </c>
      <c r="P44" s="4">
        <f>QUOTIENT(P43,P41)</f>
        <v>0</v>
      </c>
      <c r="Q44" s="4">
        <f t="shared" ref="Q44" si="28">QUOTIENT(Q43,Q41)</f>
        <v>0</v>
      </c>
    </row>
    <row r="45" spans="1:17">
      <c r="D45" s="4"/>
      <c r="E45" s="4"/>
      <c r="F45" s="4"/>
      <c r="G45" s="4"/>
      <c r="H45" s="54"/>
      <c r="I45" s="55"/>
      <c r="J45" s="55"/>
      <c r="K45" s="56"/>
      <c r="L45" s="55"/>
      <c r="M45" s="55"/>
      <c r="N45" s="54"/>
      <c r="O45" s="4"/>
      <c r="P45" s="4"/>
      <c r="Q45" s="4"/>
    </row>
    <row r="46" spans="1:17">
      <c r="A46" s="3" t="s">
        <v>94</v>
      </c>
      <c r="H46" s="38"/>
      <c r="I46" s="2"/>
      <c r="J46" s="2"/>
      <c r="K46" s="37"/>
      <c r="L46" s="2"/>
      <c r="M46" s="2"/>
      <c r="N46" s="38"/>
    </row>
    <row r="47" spans="1:17">
      <c r="A47" s="1" t="s">
        <v>95</v>
      </c>
      <c r="B47" s="1" t="s">
        <v>96</v>
      </c>
      <c r="C47" s="1" t="s">
        <v>27</v>
      </c>
      <c r="D47" s="30">
        <v>15</v>
      </c>
      <c r="E47" s="30">
        <v>15</v>
      </c>
      <c r="F47" s="30">
        <v>15</v>
      </c>
      <c r="G47" s="30">
        <v>15</v>
      </c>
      <c r="H47" s="57">
        <v>15</v>
      </c>
      <c r="I47" s="30">
        <v>15</v>
      </c>
      <c r="J47" s="30">
        <v>15</v>
      </c>
      <c r="K47" s="57">
        <v>15</v>
      </c>
      <c r="L47" s="30">
        <v>15</v>
      </c>
      <c r="M47" s="30">
        <v>15</v>
      </c>
      <c r="N47" s="57">
        <v>15</v>
      </c>
      <c r="O47" s="30">
        <v>15</v>
      </c>
      <c r="P47" s="30">
        <v>15</v>
      </c>
      <c r="Q47" s="30">
        <v>15</v>
      </c>
    </row>
    <row r="48" spans="1:17">
      <c r="A48" s="1" t="s">
        <v>97</v>
      </c>
      <c r="B48" s="13" t="s">
        <v>98</v>
      </c>
      <c r="C48" s="1" t="s">
        <v>38</v>
      </c>
      <c r="D48" s="29">
        <v>0.3</v>
      </c>
      <c r="E48" s="29">
        <v>0.3</v>
      </c>
      <c r="F48" s="29">
        <v>0.3</v>
      </c>
      <c r="G48" s="29">
        <v>0.3</v>
      </c>
      <c r="H48" s="51">
        <v>0.3</v>
      </c>
      <c r="I48" s="29">
        <v>0.3</v>
      </c>
      <c r="J48" s="29">
        <v>0.3</v>
      </c>
      <c r="K48" s="51">
        <v>0.3</v>
      </c>
      <c r="L48" s="29">
        <v>0.3</v>
      </c>
      <c r="M48" s="29">
        <v>0.3</v>
      </c>
      <c r="N48" s="51">
        <v>0.3</v>
      </c>
      <c r="O48" s="29">
        <v>0.3</v>
      </c>
      <c r="P48" s="29">
        <v>0.3</v>
      </c>
      <c r="Q48" s="29">
        <v>0.3</v>
      </c>
    </row>
    <row r="49" spans="1:18">
      <c r="A49" s="1" t="s">
        <v>99</v>
      </c>
      <c r="B49" s="1" t="s">
        <v>100</v>
      </c>
      <c r="C49" s="1" t="s">
        <v>38</v>
      </c>
      <c r="D49" s="29">
        <v>0.25</v>
      </c>
      <c r="E49" s="29">
        <v>0.25</v>
      </c>
      <c r="F49" s="29">
        <v>0.25</v>
      </c>
      <c r="G49" s="29">
        <v>0.25</v>
      </c>
      <c r="H49" s="51">
        <v>0.25</v>
      </c>
      <c r="I49" s="29">
        <v>0.25</v>
      </c>
      <c r="J49" s="29">
        <v>0.25</v>
      </c>
      <c r="K49" s="51">
        <v>0.25</v>
      </c>
      <c r="L49" s="29">
        <v>0.25</v>
      </c>
      <c r="M49" s="29">
        <v>0.25</v>
      </c>
      <c r="N49" s="51">
        <v>0.25</v>
      </c>
      <c r="O49" s="29">
        <v>0.25</v>
      </c>
      <c r="P49" s="29">
        <v>0.25</v>
      </c>
      <c r="Q49" s="29">
        <v>0.25</v>
      </c>
    </row>
    <row r="50" spans="1:18">
      <c r="A50" s="1" t="s">
        <v>101</v>
      </c>
      <c r="B50" s="1" t="s">
        <v>102</v>
      </c>
      <c r="C50" s="1" t="s">
        <v>38</v>
      </c>
      <c r="D50" s="29">
        <v>0.02</v>
      </c>
      <c r="E50" s="29">
        <v>0.02</v>
      </c>
      <c r="F50" s="29">
        <v>0.02</v>
      </c>
      <c r="G50" s="29">
        <v>0.02</v>
      </c>
      <c r="H50" s="51">
        <v>0.02</v>
      </c>
      <c r="I50" s="29">
        <v>0.02</v>
      </c>
      <c r="J50" s="29">
        <v>0.02</v>
      </c>
      <c r="K50" s="51">
        <v>0.02</v>
      </c>
      <c r="L50" s="29">
        <v>0.02</v>
      </c>
      <c r="M50" s="29">
        <v>0.02</v>
      </c>
      <c r="N50" s="51">
        <v>0.02</v>
      </c>
      <c r="O50" s="29">
        <v>0.02</v>
      </c>
      <c r="P50" s="29">
        <v>0.02</v>
      </c>
      <c r="Q50" s="29">
        <v>0.02</v>
      </c>
    </row>
    <row r="51" spans="1:18">
      <c r="D51" s="12"/>
      <c r="H51" s="38"/>
      <c r="I51" s="2"/>
      <c r="J51" s="2"/>
      <c r="K51" s="37"/>
      <c r="L51" s="2"/>
      <c r="M51" s="2"/>
      <c r="N51" s="38"/>
    </row>
    <row r="52" spans="1:18">
      <c r="A52" s="3" t="s">
        <v>103</v>
      </c>
      <c r="H52" s="38"/>
      <c r="I52" s="2"/>
      <c r="J52" s="2"/>
      <c r="K52" s="37"/>
      <c r="L52" s="2"/>
      <c r="M52" s="2"/>
      <c r="N52" s="38"/>
    </row>
    <row r="53" spans="1:18">
      <c r="A53" s="1" t="s">
        <v>104</v>
      </c>
      <c r="B53" s="1" t="s">
        <v>105</v>
      </c>
      <c r="C53" s="1" t="s">
        <v>15</v>
      </c>
      <c r="D53" s="4">
        <f>2023+D10</f>
        <v>2026</v>
      </c>
      <c r="E53" s="4">
        <f t="shared" ref="E53:Q53" si="29">2023+E10</f>
        <v>2026</v>
      </c>
      <c r="F53" s="4">
        <f t="shared" si="29"/>
        <v>2026</v>
      </c>
      <c r="G53" s="4">
        <f t="shared" si="29"/>
        <v>2026</v>
      </c>
      <c r="H53" s="54">
        <f t="shared" si="29"/>
        <v>2026</v>
      </c>
      <c r="I53" s="4">
        <f t="shared" si="29"/>
        <v>2026</v>
      </c>
      <c r="J53" s="4">
        <f t="shared" si="29"/>
        <v>2026</v>
      </c>
      <c r="K53" s="54">
        <f t="shared" si="29"/>
        <v>2026</v>
      </c>
      <c r="L53" s="4">
        <f t="shared" si="29"/>
        <v>2026</v>
      </c>
      <c r="M53" s="4">
        <f t="shared" si="29"/>
        <v>2026</v>
      </c>
      <c r="N53" s="54">
        <f t="shared" si="29"/>
        <v>2026</v>
      </c>
      <c r="O53" s="4">
        <f t="shared" si="29"/>
        <v>2026</v>
      </c>
      <c r="P53" s="4">
        <f t="shared" si="29"/>
        <v>2026</v>
      </c>
      <c r="Q53" s="4">
        <f t="shared" si="29"/>
        <v>2026</v>
      </c>
    </row>
    <row r="54" spans="1:18">
      <c r="B54" s="1" t="s">
        <v>106</v>
      </c>
      <c r="C54" s="1" t="s">
        <v>107</v>
      </c>
      <c r="D54" s="5">
        <v>54.97</v>
      </c>
      <c r="E54" s="5">
        <v>54.97</v>
      </c>
      <c r="F54" s="5">
        <v>54.97</v>
      </c>
      <c r="G54" s="5">
        <v>54.97</v>
      </c>
      <c r="H54" s="58">
        <v>54.97</v>
      </c>
      <c r="I54" s="5">
        <v>54.97</v>
      </c>
      <c r="J54" s="5">
        <v>54.97</v>
      </c>
      <c r="K54" s="58">
        <v>54.97</v>
      </c>
      <c r="L54" s="5">
        <v>54.97</v>
      </c>
      <c r="M54" s="5">
        <v>54.97</v>
      </c>
      <c r="N54" s="58">
        <v>54.97</v>
      </c>
      <c r="O54" s="5">
        <v>54.97</v>
      </c>
      <c r="P54" s="5">
        <v>54.97</v>
      </c>
      <c r="Q54" s="5">
        <v>54.97</v>
      </c>
    </row>
    <row r="55" spans="1:18">
      <c r="A55" s="1" t="s">
        <v>108</v>
      </c>
      <c r="B55" s="13" t="s">
        <v>109</v>
      </c>
      <c r="C55" s="1" t="s">
        <v>38</v>
      </c>
      <c r="D55" s="29">
        <v>0</v>
      </c>
      <c r="E55" s="29">
        <v>0</v>
      </c>
      <c r="F55" s="29">
        <v>0</v>
      </c>
      <c r="G55" s="29">
        <v>0</v>
      </c>
      <c r="H55" s="51">
        <v>0</v>
      </c>
      <c r="I55" s="29">
        <v>0</v>
      </c>
      <c r="J55" s="29">
        <v>0</v>
      </c>
      <c r="K55" s="51">
        <v>0</v>
      </c>
      <c r="L55" s="29">
        <v>0</v>
      </c>
      <c r="M55" s="29">
        <v>0</v>
      </c>
      <c r="N55" s="51">
        <v>0</v>
      </c>
      <c r="O55" s="29">
        <v>0</v>
      </c>
      <c r="P55" s="29">
        <v>0</v>
      </c>
      <c r="Q55" s="29">
        <v>0</v>
      </c>
    </row>
    <row r="56" spans="1:18">
      <c r="A56" s="6" t="s">
        <v>110</v>
      </c>
      <c r="B56" s="1" t="s">
        <v>111</v>
      </c>
      <c r="C56" s="1" t="s">
        <v>107</v>
      </c>
      <c r="D56" s="31">
        <v>2.5</v>
      </c>
      <c r="E56" s="31">
        <v>2.5</v>
      </c>
      <c r="F56" s="31">
        <v>2</v>
      </c>
      <c r="G56" s="31">
        <v>2</v>
      </c>
      <c r="H56" s="59">
        <v>2</v>
      </c>
      <c r="I56" s="60">
        <v>2</v>
      </c>
      <c r="J56" s="60">
        <v>2</v>
      </c>
      <c r="K56" s="61">
        <v>2</v>
      </c>
      <c r="L56" s="60">
        <v>0.25</v>
      </c>
      <c r="M56" s="60">
        <v>0.25</v>
      </c>
      <c r="N56" s="61">
        <v>0.25</v>
      </c>
      <c r="O56" s="60">
        <v>0.25</v>
      </c>
      <c r="P56" s="60">
        <v>0.25</v>
      </c>
      <c r="Q56" s="60">
        <v>0.25</v>
      </c>
    </row>
    <row r="57" spans="1:18">
      <c r="A57" s="1" t="s">
        <v>112</v>
      </c>
      <c r="B57" s="32" t="s">
        <v>113</v>
      </c>
      <c r="C57" s="32" t="s">
        <v>114</v>
      </c>
      <c r="D57" s="31">
        <v>34.9</v>
      </c>
      <c r="E57" s="31">
        <v>25.87</v>
      </c>
      <c r="F57" s="31">
        <v>25.87</v>
      </c>
      <c r="G57" s="31">
        <v>25.87</v>
      </c>
      <c r="H57" s="59">
        <v>25.87</v>
      </c>
      <c r="I57" s="60">
        <v>34.9</v>
      </c>
      <c r="J57" s="60">
        <v>13.89</v>
      </c>
      <c r="K57" s="61">
        <v>0</v>
      </c>
      <c r="L57" s="60">
        <v>34.9</v>
      </c>
      <c r="M57" s="60">
        <v>13.89</v>
      </c>
      <c r="N57" s="59">
        <v>0</v>
      </c>
      <c r="O57" s="31">
        <v>34.9</v>
      </c>
      <c r="P57" s="31">
        <v>13.89</v>
      </c>
      <c r="Q57" s="31">
        <v>0</v>
      </c>
    </row>
    <row r="58" spans="1:18">
      <c r="A58" s="1" t="s">
        <v>115</v>
      </c>
      <c r="B58" s="33" t="s">
        <v>116</v>
      </c>
      <c r="C58" s="32" t="s">
        <v>117</v>
      </c>
      <c r="D58" s="34">
        <v>0.85</v>
      </c>
      <c r="E58" s="34">
        <v>0.85</v>
      </c>
      <c r="F58" s="34">
        <v>0.85</v>
      </c>
      <c r="G58" s="34">
        <v>0.85</v>
      </c>
      <c r="H58" s="62">
        <v>0.85</v>
      </c>
      <c r="I58" s="34">
        <v>0.85</v>
      </c>
      <c r="J58" s="34">
        <v>0.85</v>
      </c>
      <c r="K58" s="62">
        <v>0.85</v>
      </c>
      <c r="L58" s="34">
        <v>0.85</v>
      </c>
      <c r="M58" s="34">
        <v>0.85</v>
      </c>
      <c r="N58" s="62">
        <v>0.85</v>
      </c>
      <c r="O58" s="34">
        <v>0.85</v>
      </c>
      <c r="P58" s="34">
        <v>0.85</v>
      </c>
      <c r="Q58" s="34">
        <v>0.85</v>
      </c>
    </row>
    <row r="59" spans="1:18">
      <c r="A59" s="1" t="s">
        <v>118</v>
      </c>
      <c r="B59" s="32" t="s">
        <v>119</v>
      </c>
      <c r="C59" s="32" t="s">
        <v>150</v>
      </c>
      <c r="D59" s="31">
        <v>19.010000000000002</v>
      </c>
      <c r="E59" s="31">
        <v>19.010000000000002</v>
      </c>
      <c r="F59" s="31">
        <v>19.010000000000002</v>
      </c>
      <c r="G59" s="31">
        <v>19.010000000000002</v>
      </c>
      <c r="H59" s="59">
        <v>19.010000000000002</v>
      </c>
      <c r="I59" s="60">
        <v>19.010000000000002</v>
      </c>
      <c r="J59" s="60">
        <v>19.010000000000002</v>
      </c>
      <c r="K59" s="61">
        <v>19.010000000000002</v>
      </c>
      <c r="L59" s="60">
        <v>19.010000000000002</v>
      </c>
      <c r="M59" s="60">
        <v>19.010000000000002</v>
      </c>
      <c r="N59" s="61">
        <v>19.010000000000002</v>
      </c>
      <c r="O59" s="60">
        <v>19.010000000000002</v>
      </c>
      <c r="P59" s="60">
        <v>19.010000000000002</v>
      </c>
      <c r="Q59" s="64">
        <v>19.010000000000002</v>
      </c>
      <c r="R59" s="65"/>
    </row>
    <row r="60" spans="1:18">
      <c r="A60" s="1" t="s">
        <v>120</v>
      </c>
      <c r="B60" s="33" t="s">
        <v>121</v>
      </c>
      <c r="C60" s="32" t="s">
        <v>117</v>
      </c>
      <c r="D60" s="17">
        <v>0.9</v>
      </c>
      <c r="E60" s="17">
        <v>0.9</v>
      </c>
      <c r="F60" s="17">
        <v>0.9</v>
      </c>
      <c r="G60" s="17">
        <v>0.9</v>
      </c>
      <c r="H60" s="42">
        <v>0.9</v>
      </c>
      <c r="I60" s="17">
        <v>0.9</v>
      </c>
      <c r="J60" s="17">
        <v>0.9</v>
      </c>
      <c r="K60" s="42">
        <v>0.9</v>
      </c>
      <c r="L60" s="17">
        <v>0.9</v>
      </c>
      <c r="M60" s="17">
        <v>0.9</v>
      </c>
      <c r="N60" s="42">
        <v>0.9</v>
      </c>
      <c r="O60" s="17">
        <v>0.9</v>
      </c>
      <c r="P60" s="17">
        <v>0.9</v>
      </c>
      <c r="Q60" s="17">
        <v>0.9</v>
      </c>
    </row>
    <row r="61" spans="1:18">
      <c r="H61" s="38"/>
      <c r="I61" s="2"/>
      <c r="J61" s="2"/>
      <c r="K61" s="37"/>
      <c r="L61" s="2"/>
      <c r="M61" s="2"/>
      <c r="N61" s="38"/>
    </row>
    <row r="62" spans="1:18">
      <c r="A62" s="3" t="s">
        <v>122</v>
      </c>
      <c r="H62" s="38"/>
      <c r="I62" s="2"/>
      <c r="J62" s="2"/>
      <c r="K62" s="37"/>
      <c r="L62" s="2"/>
      <c r="M62" s="2"/>
      <c r="N62" s="38"/>
    </row>
    <row r="63" spans="1:18">
      <c r="A63" s="1" t="s">
        <v>86</v>
      </c>
      <c r="B63" s="1" t="s">
        <v>123</v>
      </c>
      <c r="C63" s="1" t="s">
        <v>124</v>
      </c>
      <c r="D63" s="35">
        <v>0.02</v>
      </c>
      <c r="E63" s="35">
        <v>0.02</v>
      </c>
      <c r="F63" s="35">
        <v>0.02</v>
      </c>
      <c r="G63" s="35">
        <v>0.02</v>
      </c>
      <c r="H63" s="63">
        <v>0.02</v>
      </c>
      <c r="I63" s="35">
        <v>0.02</v>
      </c>
      <c r="J63" s="35">
        <v>0.02</v>
      </c>
      <c r="K63" s="63">
        <v>0.02</v>
      </c>
      <c r="L63" s="35">
        <v>0.02</v>
      </c>
      <c r="M63" s="35">
        <v>0.02</v>
      </c>
      <c r="N63" s="63">
        <v>0.02</v>
      </c>
      <c r="O63" s="35">
        <v>0.02</v>
      </c>
      <c r="P63" s="35">
        <v>0.02</v>
      </c>
      <c r="Q63" s="35">
        <v>0.02</v>
      </c>
    </row>
  </sheetData>
  <pageMargins left="0.7" right="0.7" top="0.75" bottom="0.75" header="0.3" footer="0.3"/>
  <pageSetup paperSize="9"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9B4E-87D2-0749-8374-C6C657F91528}">
  <sheetPr>
    <pageSetUpPr fitToPage="1"/>
  </sheetPr>
  <dimension ref="A1:Q39"/>
  <sheetViews>
    <sheetView workbookViewId="0"/>
  </sheetViews>
  <sheetFormatPr defaultColWidth="10.875" defaultRowHeight="15.75"/>
  <cols>
    <col min="1" max="1" width="58.875" style="1" customWidth="1"/>
    <col min="2" max="2" width="14.875" style="1" customWidth="1"/>
    <col min="3" max="3" width="18.875" style="1" customWidth="1"/>
    <col min="4" max="15" width="12.875" style="1" customWidth="1"/>
    <col min="16" max="16384" width="10.875" style="1"/>
  </cols>
  <sheetData>
    <row r="1" spans="1:17">
      <c r="A1" s="15" t="s">
        <v>154</v>
      </c>
      <c r="I1" s="2"/>
      <c r="J1" s="2"/>
      <c r="K1" s="2"/>
      <c r="L1" s="2"/>
      <c r="M1" s="2"/>
    </row>
    <row r="2" spans="1:17">
      <c r="A2" s="1" t="s">
        <v>14</v>
      </c>
      <c r="B2" s="1" t="s">
        <v>15</v>
      </c>
      <c r="C2" s="1" t="s">
        <v>15</v>
      </c>
      <c r="D2" s="2">
        <v>1</v>
      </c>
      <c r="E2" s="2">
        <v>2</v>
      </c>
      <c r="F2" s="2">
        <v>3</v>
      </c>
      <c r="G2" s="2">
        <v>4</v>
      </c>
      <c r="H2" s="37">
        <v>5</v>
      </c>
      <c r="I2" s="2">
        <v>6</v>
      </c>
      <c r="J2" s="2">
        <v>7</v>
      </c>
      <c r="K2" s="37">
        <v>8</v>
      </c>
      <c r="L2" s="2">
        <v>9</v>
      </c>
      <c r="M2" s="2">
        <v>10</v>
      </c>
      <c r="N2" s="37">
        <v>11</v>
      </c>
      <c r="O2" s="2">
        <v>12</v>
      </c>
      <c r="P2" s="2">
        <v>13</v>
      </c>
      <c r="Q2" s="2">
        <v>14</v>
      </c>
    </row>
    <row r="3" spans="1:17">
      <c r="A3" s="1" t="s">
        <v>16</v>
      </c>
      <c r="B3" s="1" t="s">
        <v>15</v>
      </c>
      <c r="C3" s="1" t="s">
        <v>17</v>
      </c>
      <c r="D3" s="2" t="s">
        <v>129</v>
      </c>
      <c r="E3" s="2" t="s">
        <v>129</v>
      </c>
      <c r="F3" s="2" t="s">
        <v>130</v>
      </c>
      <c r="G3" s="2" t="s">
        <v>131</v>
      </c>
      <c r="H3" s="37" t="s">
        <v>132</v>
      </c>
      <c r="I3" s="2" t="s">
        <v>133</v>
      </c>
      <c r="J3" s="2" t="s">
        <v>133</v>
      </c>
      <c r="K3" s="37" t="s">
        <v>133</v>
      </c>
      <c r="L3" s="2" t="s">
        <v>134</v>
      </c>
      <c r="M3" s="2" t="s">
        <v>134</v>
      </c>
      <c r="N3" s="37" t="s">
        <v>134</v>
      </c>
      <c r="O3" s="2" t="s">
        <v>18</v>
      </c>
      <c r="P3" s="2" t="s">
        <v>18</v>
      </c>
      <c r="Q3" s="2" t="s">
        <v>18</v>
      </c>
    </row>
    <row r="4" spans="1:17">
      <c r="A4" s="1" t="s">
        <v>135</v>
      </c>
      <c r="B4" s="1" t="s">
        <v>15</v>
      </c>
      <c r="C4" s="1" t="s">
        <v>15</v>
      </c>
      <c r="D4" s="2" t="s">
        <v>145</v>
      </c>
      <c r="E4" s="2" t="s">
        <v>126</v>
      </c>
      <c r="F4" s="2" t="s">
        <v>126</v>
      </c>
      <c r="G4" s="2" t="s">
        <v>126</v>
      </c>
      <c r="H4" s="37" t="s">
        <v>126</v>
      </c>
      <c r="I4" s="2" t="s">
        <v>145</v>
      </c>
      <c r="J4" s="2" t="s">
        <v>125</v>
      </c>
      <c r="K4" s="37" t="s">
        <v>146</v>
      </c>
      <c r="L4" s="2" t="s">
        <v>145</v>
      </c>
      <c r="M4" s="2" t="s">
        <v>125</v>
      </c>
      <c r="N4" s="37" t="s">
        <v>146</v>
      </c>
      <c r="O4" s="2" t="s">
        <v>145</v>
      </c>
      <c r="P4" s="2" t="s">
        <v>125</v>
      </c>
      <c r="Q4" s="79" t="s">
        <v>146</v>
      </c>
    </row>
    <row r="5" spans="1:17">
      <c r="A5" s="1" t="s">
        <v>136</v>
      </c>
      <c r="B5" s="1" t="s">
        <v>15</v>
      </c>
      <c r="C5" s="1" t="s">
        <v>15</v>
      </c>
      <c r="D5" s="2" t="s">
        <v>137</v>
      </c>
      <c r="E5" s="2" t="s">
        <v>137</v>
      </c>
      <c r="F5" s="2" t="s">
        <v>137</v>
      </c>
      <c r="G5" s="2" t="s">
        <v>137</v>
      </c>
      <c r="H5" s="37" t="s">
        <v>137</v>
      </c>
      <c r="I5" s="2" t="s">
        <v>137</v>
      </c>
      <c r="J5" s="2" t="s">
        <v>137</v>
      </c>
      <c r="K5" s="37" t="s">
        <v>138</v>
      </c>
      <c r="L5" s="2" t="s">
        <v>137</v>
      </c>
      <c r="M5" s="2" t="s">
        <v>137</v>
      </c>
      <c r="N5" s="37" t="s">
        <v>138</v>
      </c>
      <c r="O5" s="2" t="s">
        <v>137</v>
      </c>
      <c r="P5" s="2" t="s">
        <v>137</v>
      </c>
      <c r="Q5" s="2" t="s">
        <v>138</v>
      </c>
    </row>
    <row r="6" spans="1:17">
      <c r="H6" s="38"/>
      <c r="I6" s="2"/>
      <c r="J6" s="2"/>
      <c r="K6" s="37"/>
      <c r="L6" s="2"/>
      <c r="M6" s="2"/>
      <c r="N6" s="38"/>
    </row>
    <row r="7" spans="1:17">
      <c r="A7" s="3" t="s">
        <v>19</v>
      </c>
      <c r="H7" s="38"/>
      <c r="I7" s="2"/>
      <c r="J7" s="2"/>
      <c r="K7" s="37"/>
      <c r="L7" s="2"/>
      <c r="M7" s="2"/>
      <c r="N7" s="38"/>
    </row>
    <row r="8" spans="1:17">
      <c r="A8" s="1" t="s">
        <v>20</v>
      </c>
      <c r="B8" s="1" t="s">
        <v>21</v>
      </c>
      <c r="C8" s="1" t="s">
        <v>17</v>
      </c>
      <c r="D8" s="2" t="s">
        <v>129</v>
      </c>
      <c r="E8" s="2" t="s">
        <v>129</v>
      </c>
      <c r="F8" s="2" t="s">
        <v>130</v>
      </c>
      <c r="G8" s="2" t="s">
        <v>131</v>
      </c>
      <c r="H8" s="37" t="s">
        <v>132</v>
      </c>
      <c r="I8" s="2" t="s">
        <v>133</v>
      </c>
      <c r="J8" s="2" t="s">
        <v>133</v>
      </c>
      <c r="K8" s="37" t="s">
        <v>133</v>
      </c>
      <c r="L8" s="2" t="s">
        <v>134</v>
      </c>
      <c r="M8" s="2" t="s">
        <v>134</v>
      </c>
      <c r="N8" s="37" t="s">
        <v>134</v>
      </c>
      <c r="O8" s="2" t="s">
        <v>18</v>
      </c>
      <c r="P8" s="2" t="s">
        <v>18</v>
      </c>
      <c r="Q8" s="2" t="s">
        <v>18</v>
      </c>
    </row>
    <row r="9" spans="1:17">
      <c r="A9" s="1" t="s">
        <v>22</v>
      </c>
      <c r="B9" s="1" t="s">
        <v>23</v>
      </c>
      <c r="C9" s="1" t="s">
        <v>24</v>
      </c>
      <c r="D9" s="66" t="s">
        <v>147</v>
      </c>
      <c r="E9" s="66" t="s">
        <v>147</v>
      </c>
      <c r="F9" s="66" t="s">
        <v>147</v>
      </c>
      <c r="G9" s="66" t="s">
        <v>147</v>
      </c>
      <c r="H9" s="67" t="s">
        <v>147</v>
      </c>
      <c r="I9" s="66" t="s">
        <v>147</v>
      </c>
      <c r="J9" s="66" t="s">
        <v>147</v>
      </c>
      <c r="K9" s="67" t="s">
        <v>147</v>
      </c>
      <c r="L9" s="66" t="s">
        <v>147</v>
      </c>
      <c r="M9" s="66" t="s">
        <v>147</v>
      </c>
      <c r="N9" s="67" t="s">
        <v>147</v>
      </c>
      <c r="O9" s="66" t="s">
        <v>147</v>
      </c>
      <c r="P9" s="66" t="s">
        <v>147</v>
      </c>
      <c r="Q9" s="66" t="s">
        <v>147</v>
      </c>
    </row>
    <row r="10" spans="1:17">
      <c r="A10" s="1" t="s">
        <v>25</v>
      </c>
      <c r="B10" s="1" t="s">
        <v>26</v>
      </c>
      <c r="C10" s="1" t="s">
        <v>27</v>
      </c>
      <c r="D10" s="66" t="s">
        <v>147</v>
      </c>
      <c r="E10" s="66" t="s">
        <v>147</v>
      </c>
      <c r="F10" s="66" t="s">
        <v>147</v>
      </c>
      <c r="G10" s="66" t="s">
        <v>147</v>
      </c>
      <c r="H10" s="67" t="s">
        <v>147</v>
      </c>
      <c r="I10" s="66" t="s">
        <v>147</v>
      </c>
      <c r="J10" s="66" t="s">
        <v>147</v>
      </c>
      <c r="K10" s="67" t="s">
        <v>147</v>
      </c>
      <c r="L10" s="66" t="s">
        <v>147</v>
      </c>
      <c r="M10" s="66" t="s">
        <v>147</v>
      </c>
      <c r="N10" s="67" t="s">
        <v>147</v>
      </c>
      <c r="O10" s="66" t="s">
        <v>147</v>
      </c>
      <c r="P10" s="66" t="s">
        <v>147</v>
      </c>
      <c r="Q10" s="66" t="s">
        <v>147</v>
      </c>
    </row>
    <row r="11" spans="1:17">
      <c r="A11" s="6" t="s">
        <v>28</v>
      </c>
      <c r="B11" s="1" t="s">
        <v>29</v>
      </c>
      <c r="C11" s="1" t="s">
        <v>30</v>
      </c>
      <c r="D11" s="66" t="s">
        <v>147</v>
      </c>
      <c r="E11" s="66" t="s">
        <v>147</v>
      </c>
      <c r="F11" s="66" t="s">
        <v>147</v>
      </c>
      <c r="G11" s="66" t="s">
        <v>147</v>
      </c>
      <c r="H11" s="67" t="s">
        <v>147</v>
      </c>
      <c r="I11" s="66" t="s">
        <v>147</v>
      </c>
      <c r="J11" s="66" t="s">
        <v>147</v>
      </c>
      <c r="K11" s="67" t="s">
        <v>147</v>
      </c>
      <c r="L11" s="66" t="s">
        <v>147</v>
      </c>
      <c r="M11" s="66" t="s">
        <v>147</v>
      </c>
      <c r="N11" s="67" t="s">
        <v>147</v>
      </c>
      <c r="O11" s="66" t="s">
        <v>147</v>
      </c>
      <c r="P11" s="66" t="s">
        <v>147</v>
      </c>
      <c r="Q11" s="66" t="s">
        <v>147</v>
      </c>
    </row>
    <row r="12" spans="1:17">
      <c r="A12" s="6" t="s">
        <v>47</v>
      </c>
      <c r="B12" s="1" t="s">
        <v>48</v>
      </c>
      <c r="C12" s="1" t="s">
        <v>42</v>
      </c>
      <c r="D12" s="66" t="s">
        <v>147</v>
      </c>
      <c r="E12" s="66" t="s">
        <v>147</v>
      </c>
      <c r="F12" s="66" t="s">
        <v>147</v>
      </c>
      <c r="G12" s="66" t="s">
        <v>147</v>
      </c>
      <c r="H12" s="67" t="s">
        <v>147</v>
      </c>
      <c r="I12" s="66" t="s">
        <v>147</v>
      </c>
      <c r="J12" s="66" t="s">
        <v>147</v>
      </c>
      <c r="K12" s="67" t="s">
        <v>147</v>
      </c>
      <c r="L12" s="66" t="s">
        <v>147</v>
      </c>
      <c r="M12" s="66" t="s">
        <v>147</v>
      </c>
      <c r="N12" s="67" t="s">
        <v>147</v>
      </c>
      <c r="O12" s="66" t="s">
        <v>147</v>
      </c>
      <c r="P12" s="66" t="s">
        <v>147</v>
      </c>
      <c r="Q12" s="66" t="s">
        <v>147</v>
      </c>
    </row>
    <row r="13" spans="1:17">
      <c r="A13" s="6" t="s">
        <v>52</v>
      </c>
      <c r="B13" s="1" t="s">
        <v>53</v>
      </c>
      <c r="C13" s="1" t="s">
        <v>54</v>
      </c>
      <c r="D13" s="66" t="s">
        <v>147</v>
      </c>
      <c r="E13" s="66" t="s">
        <v>147</v>
      </c>
      <c r="F13" s="66" t="s">
        <v>147</v>
      </c>
      <c r="G13" s="66" t="s">
        <v>147</v>
      </c>
      <c r="H13" s="67" t="s">
        <v>147</v>
      </c>
      <c r="I13" s="66" t="s">
        <v>147</v>
      </c>
      <c r="J13" s="66" t="s">
        <v>147</v>
      </c>
      <c r="K13" s="67" t="s">
        <v>147</v>
      </c>
      <c r="L13" s="66" t="s">
        <v>147</v>
      </c>
      <c r="M13" s="66" t="s">
        <v>147</v>
      </c>
      <c r="N13" s="67" t="s">
        <v>147</v>
      </c>
      <c r="O13" s="66" t="s">
        <v>147</v>
      </c>
      <c r="P13" s="66" t="s">
        <v>147</v>
      </c>
      <c r="Q13" s="66" t="s">
        <v>147</v>
      </c>
    </row>
    <row r="14" spans="1:17">
      <c r="D14" s="68"/>
      <c r="E14" s="68"/>
      <c r="F14" s="68"/>
      <c r="G14" s="68"/>
      <c r="H14" s="69"/>
      <c r="I14" s="68"/>
      <c r="J14" s="68"/>
      <c r="K14" s="69"/>
      <c r="L14" s="68"/>
      <c r="M14" s="68"/>
      <c r="N14" s="69"/>
      <c r="O14" s="68"/>
      <c r="P14" s="68"/>
      <c r="Q14" s="68"/>
    </row>
    <row r="15" spans="1:17">
      <c r="A15" s="3" t="s">
        <v>79</v>
      </c>
      <c r="D15" s="68"/>
      <c r="E15" s="68"/>
      <c r="F15" s="68"/>
      <c r="G15" s="68"/>
      <c r="H15" s="69"/>
      <c r="I15" s="68"/>
      <c r="J15" s="68"/>
      <c r="K15" s="69"/>
      <c r="L15" s="68"/>
      <c r="M15" s="68"/>
      <c r="N15" s="69"/>
      <c r="O15" s="68"/>
      <c r="P15" s="68"/>
      <c r="Q15" s="68"/>
    </row>
    <row r="16" spans="1:17">
      <c r="A16" s="1" t="s">
        <v>80</v>
      </c>
      <c r="B16" s="1" t="s">
        <v>81</v>
      </c>
      <c r="C16" s="1" t="s">
        <v>82</v>
      </c>
      <c r="D16" s="66" t="s">
        <v>147</v>
      </c>
      <c r="E16" s="66" t="s">
        <v>147</v>
      </c>
      <c r="F16" s="66" t="s">
        <v>147</v>
      </c>
      <c r="G16" s="66" t="s">
        <v>147</v>
      </c>
      <c r="H16" s="67" t="s">
        <v>147</v>
      </c>
      <c r="I16" s="66" t="s">
        <v>147</v>
      </c>
      <c r="J16" s="66" t="s">
        <v>147</v>
      </c>
      <c r="K16" s="67" t="s">
        <v>147</v>
      </c>
      <c r="L16" s="66" t="s">
        <v>147</v>
      </c>
      <c r="M16" s="66" t="s">
        <v>147</v>
      </c>
      <c r="N16" s="67" t="s">
        <v>147</v>
      </c>
      <c r="O16" s="66" t="s">
        <v>147</v>
      </c>
      <c r="P16" s="66" t="s">
        <v>147</v>
      </c>
      <c r="Q16" s="66" t="s">
        <v>147</v>
      </c>
    </row>
    <row r="17" spans="1:17">
      <c r="A17" s="1" t="s">
        <v>83</v>
      </c>
      <c r="B17" s="1" t="s">
        <v>84</v>
      </c>
      <c r="C17" s="1" t="s">
        <v>85</v>
      </c>
      <c r="D17" s="70" t="s">
        <v>148</v>
      </c>
      <c r="E17" s="70" t="s">
        <v>148</v>
      </c>
      <c r="F17" s="70" t="s">
        <v>148</v>
      </c>
      <c r="G17" s="70" t="s">
        <v>148</v>
      </c>
      <c r="H17" s="71" t="s">
        <v>148</v>
      </c>
      <c r="I17" s="70" t="s">
        <v>148</v>
      </c>
      <c r="J17" s="70" t="s">
        <v>148</v>
      </c>
      <c r="K17" s="71" t="s">
        <v>148</v>
      </c>
      <c r="L17" s="70" t="s">
        <v>148</v>
      </c>
      <c r="M17" s="70" t="s">
        <v>148</v>
      </c>
      <c r="N17" s="71" t="s">
        <v>148</v>
      </c>
      <c r="O17" s="70" t="s">
        <v>148</v>
      </c>
      <c r="P17" s="70" t="s">
        <v>148</v>
      </c>
      <c r="Q17" s="71" t="s">
        <v>148</v>
      </c>
    </row>
    <row r="18" spans="1:17">
      <c r="A18" s="1" t="s">
        <v>151</v>
      </c>
      <c r="B18" s="1" t="s">
        <v>152</v>
      </c>
      <c r="C18" s="1" t="s">
        <v>153</v>
      </c>
      <c r="D18" s="66" t="s">
        <v>147</v>
      </c>
      <c r="E18" s="66" t="s">
        <v>147</v>
      </c>
      <c r="F18" s="66" t="s">
        <v>147</v>
      </c>
      <c r="G18" s="66" t="s">
        <v>147</v>
      </c>
      <c r="H18" s="67" t="s">
        <v>147</v>
      </c>
      <c r="I18" s="66" t="s">
        <v>147</v>
      </c>
      <c r="J18" s="66" t="s">
        <v>147</v>
      </c>
      <c r="K18" s="67" t="s">
        <v>147</v>
      </c>
      <c r="L18" s="66" t="s">
        <v>147</v>
      </c>
      <c r="M18" s="66" t="s">
        <v>147</v>
      </c>
      <c r="N18" s="67" t="s">
        <v>147</v>
      </c>
      <c r="O18" s="66" t="s">
        <v>147</v>
      </c>
      <c r="P18" s="66" t="s">
        <v>147</v>
      </c>
      <c r="Q18" s="66" t="s">
        <v>147</v>
      </c>
    </row>
    <row r="19" spans="1:17">
      <c r="A19" s="1" t="s">
        <v>86</v>
      </c>
      <c r="B19" s="1" t="s">
        <v>87</v>
      </c>
      <c r="C19" s="1" t="s">
        <v>85</v>
      </c>
      <c r="D19" s="66" t="s">
        <v>147</v>
      </c>
      <c r="E19" s="66" t="s">
        <v>147</v>
      </c>
      <c r="F19" s="66" t="s">
        <v>147</v>
      </c>
      <c r="G19" s="66" t="s">
        <v>147</v>
      </c>
      <c r="H19" s="67" t="s">
        <v>147</v>
      </c>
      <c r="I19" s="66" t="s">
        <v>147</v>
      </c>
      <c r="J19" s="66" t="s">
        <v>147</v>
      </c>
      <c r="K19" s="67" t="s">
        <v>147</v>
      </c>
      <c r="L19" s="66" t="s">
        <v>147</v>
      </c>
      <c r="M19" s="66" t="s">
        <v>147</v>
      </c>
      <c r="N19" s="67" t="s">
        <v>147</v>
      </c>
      <c r="O19" s="66" t="s">
        <v>147</v>
      </c>
      <c r="P19" s="66" t="s">
        <v>147</v>
      </c>
      <c r="Q19" s="66" t="s">
        <v>147</v>
      </c>
    </row>
    <row r="20" spans="1:17">
      <c r="D20" s="72"/>
      <c r="E20" s="72"/>
      <c r="F20" s="72"/>
      <c r="G20" s="72"/>
      <c r="H20" s="73"/>
      <c r="I20" s="72"/>
      <c r="J20" s="72"/>
      <c r="K20" s="73"/>
      <c r="L20" s="72"/>
      <c r="M20" s="72"/>
      <c r="N20" s="73"/>
      <c r="O20" s="72"/>
      <c r="P20" s="72"/>
      <c r="Q20" s="72"/>
    </row>
    <row r="21" spans="1:17">
      <c r="A21" s="1" t="s">
        <v>89</v>
      </c>
      <c r="B21" s="1" t="s">
        <v>90</v>
      </c>
      <c r="C21" s="1" t="s">
        <v>91</v>
      </c>
      <c r="D21" s="66" t="s">
        <v>147</v>
      </c>
      <c r="E21" s="66" t="s">
        <v>147</v>
      </c>
      <c r="F21" s="66" t="s">
        <v>147</v>
      </c>
      <c r="G21" s="66" t="s">
        <v>147</v>
      </c>
      <c r="H21" s="67" t="s">
        <v>147</v>
      </c>
      <c r="I21" s="66" t="s">
        <v>147</v>
      </c>
      <c r="J21" s="66" t="s">
        <v>147</v>
      </c>
      <c r="K21" s="67" t="s">
        <v>147</v>
      </c>
      <c r="L21" s="66" t="s">
        <v>147</v>
      </c>
      <c r="M21" s="66" t="s">
        <v>147</v>
      </c>
      <c r="N21" s="67" t="s">
        <v>147</v>
      </c>
      <c r="O21" s="66" t="s">
        <v>147</v>
      </c>
      <c r="P21" s="66" t="s">
        <v>147</v>
      </c>
      <c r="Q21" s="66" t="s">
        <v>147</v>
      </c>
    </row>
    <row r="22" spans="1:17">
      <c r="A22" s="1" t="s">
        <v>92</v>
      </c>
      <c r="B22" s="1" t="s">
        <v>93</v>
      </c>
      <c r="C22" s="1" t="s">
        <v>82</v>
      </c>
      <c r="D22" s="66" t="s">
        <v>147</v>
      </c>
      <c r="E22" s="66" t="s">
        <v>147</v>
      </c>
      <c r="F22" s="66" t="s">
        <v>147</v>
      </c>
      <c r="G22" s="66" t="s">
        <v>147</v>
      </c>
      <c r="H22" s="67" t="s">
        <v>147</v>
      </c>
      <c r="I22" s="66" t="s">
        <v>147</v>
      </c>
      <c r="J22" s="66" t="s">
        <v>147</v>
      </c>
      <c r="K22" s="67" t="s">
        <v>147</v>
      </c>
      <c r="L22" s="66" t="s">
        <v>147</v>
      </c>
      <c r="M22" s="66" t="s">
        <v>147</v>
      </c>
      <c r="N22" s="67" t="s">
        <v>147</v>
      </c>
      <c r="O22" s="66" t="s">
        <v>147</v>
      </c>
      <c r="P22" s="66" t="s">
        <v>147</v>
      </c>
      <c r="Q22" s="66" t="s">
        <v>147</v>
      </c>
    </row>
    <row r="23" spans="1:17">
      <c r="D23" s="72"/>
      <c r="E23" s="72"/>
      <c r="F23" s="72"/>
      <c r="G23" s="72"/>
      <c r="H23" s="73"/>
      <c r="I23" s="72"/>
      <c r="J23" s="72"/>
      <c r="K23" s="73"/>
      <c r="L23" s="72"/>
      <c r="M23" s="72"/>
      <c r="N23" s="73"/>
      <c r="O23" s="72"/>
      <c r="P23" s="72"/>
      <c r="Q23" s="72"/>
    </row>
    <row r="24" spans="1:17">
      <c r="A24" s="3" t="s">
        <v>94</v>
      </c>
      <c r="D24" s="68"/>
      <c r="E24" s="68"/>
      <c r="F24" s="68"/>
      <c r="G24" s="68"/>
      <c r="H24" s="69"/>
      <c r="I24" s="68"/>
      <c r="J24" s="68"/>
      <c r="K24" s="69"/>
      <c r="L24" s="68"/>
      <c r="M24" s="68"/>
      <c r="N24" s="69"/>
      <c r="O24" s="68"/>
      <c r="P24" s="68"/>
      <c r="Q24" s="68"/>
    </row>
    <row r="25" spans="1:17">
      <c r="A25" s="1" t="s">
        <v>95</v>
      </c>
      <c r="B25" s="1" t="s">
        <v>96</v>
      </c>
      <c r="C25" s="1" t="s">
        <v>27</v>
      </c>
      <c r="D25" s="74">
        <v>15</v>
      </c>
      <c r="E25" s="74">
        <v>15</v>
      </c>
      <c r="F25" s="74">
        <v>15</v>
      </c>
      <c r="G25" s="74">
        <v>15</v>
      </c>
      <c r="H25" s="75">
        <v>15</v>
      </c>
      <c r="I25" s="74">
        <v>15</v>
      </c>
      <c r="J25" s="74">
        <v>15</v>
      </c>
      <c r="K25" s="75">
        <v>15</v>
      </c>
      <c r="L25" s="74">
        <v>15</v>
      </c>
      <c r="M25" s="74">
        <v>15</v>
      </c>
      <c r="N25" s="75">
        <v>15</v>
      </c>
      <c r="O25" s="74">
        <v>15</v>
      </c>
      <c r="P25" s="74">
        <v>15</v>
      </c>
      <c r="Q25" s="74">
        <v>15</v>
      </c>
    </row>
    <row r="26" spans="1:17">
      <c r="A26" s="1" t="s">
        <v>97</v>
      </c>
      <c r="B26" s="13" t="s">
        <v>98</v>
      </c>
      <c r="C26" s="1" t="s">
        <v>38</v>
      </c>
      <c r="D26" s="66" t="s">
        <v>147</v>
      </c>
      <c r="E26" s="66" t="s">
        <v>147</v>
      </c>
      <c r="F26" s="66" t="s">
        <v>147</v>
      </c>
      <c r="G26" s="66" t="s">
        <v>147</v>
      </c>
      <c r="H26" s="67" t="s">
        <v>147</v>
      </c>
      <c r="I26" s="66" t="s">
        <v>147</v>
      </c>
      <c r="J26" s="66" t="s">
        <v>147</v>
      </c>
      <c r="K26" s="67" t="s">
        <v>147</v>
      </c>
      <c r="L26" s="66" t="s">
        <v>147</v>
      </c>
      <c r="M26" s="66" t="s">
        <v>147</v>
      </c>
      <c r="N26" s="67" t="s">
        <v>147</v>
      </c>
      <c r="O26" s="66" t="s">
        <v>147</v>
      </c>
      <c r="P26" s="66" t="s">
        <v>147</v>
      </c>
      <c r="Q26" s="66" t="s">
        <v>147</v>
      </c>
    </row>
    <row r="27" spans="1:17">
      <c r="A27" s="1" t="s">
        <v>99</v>
      </c>
      <c r="B27" s="1" t="s">
        <v>100</v>
      </c>
      <c r="C27" s="1" t="s">
        <v>38</v>
      </c>
      <c r="D27" s="66" t="s">
        <v>147</v>
      </c>
      <c r="E27" s="66" t="s">
        <v>147</v>
      </c>
      <c r="F27" s="66" t="s">
        <v>147</v>
      </c>
      <c r="G27" s="66" t="s">
        <v>147</v>
      </c>
      <c r="H27" s="67" t="s">
        <v>147</v>
      </c>
      <c r="I27" s="66" t="s">
        <v>147</v>
      </c>
      <c r="J27" s="66" t="s">
        <v>147</v>
      </c>
      <c r="K27" s="67" t="s">
        <v>147</v>
      </c>
      <c r="L27" s="66" t="s">
        <v>147</v>
      </c>
      <c r="M27" s="66" t="s">
        <v>147</v>
      </c>
      <c r="N27" s="67" t="s">
        <v>147</v>
      </c>
      <c r="O27" s="66" t="s">
        <v>147</v>
      </c>
      <c r="P27" s="66" t="s">
        <v>147</v>
      </c>
      <c r="Q27" s="66" t="s">
        <v>147</v>
      </c>
    </row>
    <row r="28" spans="1:17">
      <c r="A28" s="1" t="s">
        <v>101</v>
      </c>
      <c r="B28" s="1" t="s">
        <v>102</v>
      </c>
      <c r="C28" s="1" t="s">
        <v>38</v>
      </c>
      <c r="D28" s="66" t="s">
        <v>147</v>
      </c>
      <c r="E28" s="66" t="s">
        <v>147</v>
      </c>
      <c r="F28" s="66" t="s">
        <v>147</v>
      </c>
      <c r="G28" s="66" t="s">
        <v>147</v>
      </c>
      <c r="H28" s="67" t="s">
        <v>147</v>
      </c>
      <c r="I28" s="66" t="s">
        <v>147</v>
      </c>
      <c r="J28" s="66" t="s">
        <v>147</v>
      </c>
      <c r="K28" s="67" t="s">
        <v>147</v>
      </c>
      <c r="L28" s="66" t="s">
        <v>147</v>
      </c>
      <c r="M28" s="66" t="s">
        <v>147</v>
      </c>
      <c r="N28" s="67" t="s">
        <v>147</v>
      </c>
      <c r="O28" s="66" t="s">
        <v>147</v>
      </c>
      <c r="P28" s="66" t="s">
        <v>147</v>
      </c>
      <c r="Q28" s="66" t="s">
        <v>147</v>
      </c>
    </row>
    <row r="29" spans="1:17">
      <c r="D29" s="76"/>
      <c r="E29" s="68"/>
      <c r="F29" s="68"/>
      <c r="G29" s="68"/>
      <c r="H29" s="69"/>
      <c r="I29" s="68"/>
      <c r="J29" s="68"/>
      <c r="K29" s="69"/>
      <c r="L29" s="68"/>
      <c r="M29" s="68"/>
      <c r="N29" s="69"/>
      <c r="O29" s="68"/>
      <c r="P29" s="68"/>
      <c r="Q29" s="68"/>
    </row>
    <row r="30" spans="1:17">
      <c r="A30" s="3" t="s">
        <v>103</v>
      </c>
      <c r="D30" s="68"/>
      <c r="E30" s="68"/>
      <c r="F30" s="68"/>
      <c r="G30" s="68"/>
      <c r="H30" s="69"/>
      <c r="I30" s="68"/>
      <c r="J30" s="68"/>
      <c r="K30" s="69"/>
      <c r="L30" s="68"/>
      <c r="M30" s="68"/>
      <c r="N30" s="69"/>
      <c r="O30" s="68"/>
      <c r="P30" s="68"/>
      <c r="Q30" s="68"/>
    </row>
    <row r="31" spans="1:17">
      <c r="A31" s="1" t="s">
        <v>108</v>
      </c>
      <c r="B31" s="13" t="s">
        <v>109</v>
      </c>
      <c r="C31" s="1" t="s">
        <v>38</v>
      </c>
      <c r="D31" s="66" t="s">
        <v>147</v>
      </c>
      <c r="E31" s="66" t="s">
        <v>147</v>
      </c>
      <c r="F31" s="66" t="s">
        <v>147</v>
      </c>
      <c r="G31" s="66" t="s">
        <v>147</v>
      </c>
      <c r="H31" s="67" t="s">
        <v>147</v>
      </c>
      <c r="I31" s="66" t="s">
        <v>147</v>
      </c>
      <c r="J31" s="66" t="s">
        <v>147</v>
      </c>
      <c r="K31" s="67" t="s">
        <v>147</v>
      </c>
      <c r="L31" s="66" t="s">
        <v>147</v>
      </c>
      <c r="M31" s="66" t="s">
        <v>147</v>
      </c>
      <c r="N31" s="67" t="s">
        <v>147</v>
      </c>
      <c r="O31" s="66" t="s">
        <v>147</v>
      </c>
      <c r="P31" s="66" t="s">
        <v>147</v>
      </c>
      <c r="Q31" s="66" t="s">
        <v>147</v>
      </c>
    </row>
    <row r="32" spans="1:17">
      <c r="A32" s="6" t="s">
        <v>110</v>
      </c>
      <c r="B32" s="1" t="s">
        <v>111</v>
      </c>
      <c r="C32" s="1" t="s">
        <v>107</v>
      </c>
      <c r="D32" s="77" t="s">
        <v>149</v>
      </c>
      <c r="E32" s="77" t="s">
        <v>149</v>
      </c>
      <c r="F32" s="77" t="s">
        <v>149</v>
      </c>
      <c r="G32" s="77" t="s">
        <v>149</v>
      </c>
      <c r="H32" s="78" t="s">
        <v>149</v>
      </c>
      <c r="I32" s="77" t="s">
        <v>149</v>
      </c>
      <c r="J32" s="77" t="s">
        <v>149</v>
      </c>
      <c r="K32" s="78" t="s">
        <v>149</v>
      </c>
      <c r="L32" s="77" t="s">
        <v>149</v>
      </c>
      <c r="M32" s="77" t="s">
        <v>149</v>
      </c>
      <c r="N32" s="78" t="s">
        <v>149</v>
      </c>
      <c r="O32" s="77" t="s">
        <v>149</v>
      </c>
      <c r="P32" s="77" t="s">
        <v>149</v>
      </c>
      <c r="Q32" s="78" t="s">
        <v>149</v>
      </c>
    </row>
    <row r="33" spans="1:17">
      <c r="A33" s="1" t="s">
        <v>112</v>
      </c>
      <c r="B33" s="32" t="s">
        <v>113</v>
      </c>
      <c r="C33" s="32" t="s">
        <v>114</v>
      </c>
      <c r="D33" s="66" t="s">
        <v>147</v>
      </c>
      <c r="E33" s="66" t="s">
        <v>147</v>
      </c>
      <c r="F33" s="66" t="s">
        <v>147</v>
      </c>
      <c r="G33" s="66" t="s">
        <v>147</v>
      </c>
      <c r="H33" s="67" t="s">
        <v>147</v>
      </c>
      <c r="I33" s="66" t="s">
        <v>147</v>
      </c>
      <c r="J33" s="66" t="s">
        <v>147</v>
      </c>
      <c r="K33" s="67" t="s">
        <v>147</v>
      </c>
      <c r="L33" s="66" t="s">
        <v>147</v>
      </c>
      <c r="M33" s="66" t="s">
        <v>147</v>
      </c>
      <c r="N33" s="67" t="s">
        <v>147</v>
      </c>
      <c r="O33" s="66" t="s">
        <v>147</v>
      </c>
      <c r="P33" s="66" t="s">
        <v>147</v>
      </c>
      <c r="Q33" s="66" t="s">
        <v>147</v>
      </c>
    </row>
    <row r="34" spans="1:17">
      <c r="A34" s="1" t="s">
        <v>115</v>
      </c>
      <c r="B34" s="33" t="s">
        <v>116</v>
      </c>
      <c r="C34" s="32" t="s">
        <v>117</v>
      </c>
      <c r="D34" s="66" t="s">
        <v>147</v>
      </c>
      <c r="E34" s="66" t="s">
        <v>147</v>
      </c>
      <c r="F34" s="66" t="s">
        <v>147</v>
      </c>
      <c r="G34" s="66" t="s">
        <v>147</v>
      </c>
      <c r="H34" s="67" t="s">
        <v>147</v>
      </c>
      <c r="I34" s="66" t="s">
        <v>147</v>
      </c>
      <c r="J34" s="66" t="s">
        <v>147</v>
      </c>
      <c r="K34" s="67" t="s">
        <v>147</v>
      </c>
      <c r="L34" s="66" t="s">
        <v>147</v>
      </c>
      <c r="M34" s="66" t="s">
        <v>147</v>
      </c>
      <c r="N34" s="67" t="s">
        <v>147</v>
      </c>
      <c r="O34" s="66" t="s">
        <v>147</v>
      </c>
      <c r="P34" s="66" t="s">
        <v>147</v>
      </c>
      <c r="Q34" s="66" t="s">
        <v>147</v>
      </c>
    </row>
    <row r="35" spans="1:17">
      <c r="A35" s="1" t="s">
        <v>118</v>
      </c>
      <c r="B35" s="32" t="s">
        <v>119</v>
      </c>
      <c r="C35" s="32" t="s">
        <v>114</v>
      </c>
      <c r="D35" s="66" t="s">
        <v>147</v>
      </c>
      <c r="E35" s="66" t="s">
        <v>147</v>
      </c>
      <c r="F35" s="66" t="s">
        <v>147</v>
      </c>
      <c r="G35" s="66" t="s">
        <v>147</v>
      </c>
      <c r="H35" s="67" t="s">
        <v>147</v>
      </c>
      <c r="I35" s="66" t="s">
        <v>147</v>
      </c>
      <c r="J35" s="66" t="s">
        <v>147</v>
      </c>
      <c r="K35" s="67" t="s">
        <v>147</v>
      </c>
      <c r="L35" s="66" t="s">
        <v>147</v>
      </c>
      <c r="M35" s="66" t="s">
        <v>147</v>
      </c>
      <c r="N35" s="67" t="s">
        <v>147</v>
      </c>
      <c r="O35" s="66" t="s">
        <v>147</v>
      </c>
      <c r="P35" s="66" t="s">
        <v>147</v>
      </c>
      <c r="Q35" s="66" t="s">
        <v>147</v>
      </c>
    </row>
    <row r="36" spans="1:17">
      <c r="A36" s="1" t="s">
        <v>120</v>
      </c>
      <c r="B36" s="33" t="s">
        <v>121</v>
      </c>
      <c r="C36" s="32" t="s">
        <v>117</v>
      </c>
      <c r="D36" s="66" t="s">
        <v>147</v>
      </c>
      <c r="E36" s="66" t="s">
        <v>147</v>
      </c>
      <c r="F36" s="66" t="s">
        <v>147</v>
      </c>
      <c r="G36" s="66" t="s">
        <v>147</v>
      </c>
      <c r="H36" s="67" t="s">
        <v>147</v>
      </c>
      <c r="I36" s="66" t="s">
        <v>147</v>
      </c>
      <c r="J36" s="66" t="s">
        <v>147</v>
      </c>
      <c r="K36" s="67" t="s">
        <v>147</v>
      </c>
      <c r="L36" s="66" t="s">
        <v>147</v>
      </c>
      <c r="M36" s="66" t="s">
        <v>147</v>
      </c>
      <c r="N36" s="67" t="s">
        <v>147</v>
      </c>
      <c r="O36" s="66" t="s">
        <v>147</v>
      </c>
      <c r="P36" s="66" t="s">
        <v>147</v>
      </c>
      <c r="Q36" s="66" t="s">
        <v>147</v>
      </c>
    </row>
    <row r="37" spans="1:17">
      <c r="D37" s="68"/>
      <c r="E37" s="68"/>
      <c r="F37" s="68"/>
      <c r="G37" s="68"/>
      <c r="H37" s="69"/>
      <c r="I37" s="68"/>
      <c r="J37" s="68"/>
      <c r="K37" s="69"/>
      <c r="L37" s="68"/>
      <c r="M37" s="68"/>
      <c r="N37" s="69"/>
      <c r="O37" s="68"/>
      <c r="P37" s="68"/>
      <c r="Q37" s="68"/>
    </row>
    <row r="38" spans="1:17">
      <c r="A38" s="3" t="s">
        <v>122</v>
      </c>
      <c r="D38" s="68"/>
      <c r="E38" s="68"/>
      <c r="F38" s="68"/>
      <c r="G38" s="68"/>
      <c r="H38" s="69"/>
      <c r="I38" s="68"/>
      <c r="J38" s="68"/>
      <c r="K38" s="69"/>
      <c r="L38" s="68"/>
      <c r="M38" s="68"/>
      <c r="N38" s="69"/>
      <c r="O38" s="68"/>
      <c r="P38" s="68"/>
      <c r="Q38" s="68"/>
    </row>
    <row r="39" spans="1:17">
      <c r="A39" s="1" t="s">
        <v>86</v>
      </c>
      <c r="B39" s="1" t="s">
        <v>123</v>
      </c>
      <c r="C39" s="1" t="s">
        <v>124</v>
      </c>
      <c r="D39" s="66" t="s">
        <v>147</v>
      </c>
      <c r="E39" s="66" t="s">
        <v>147</v>
      </c>
      <c r="F39" s="66" t="s">
        <v>147</v>
      </c>
      <c r="G39" s="66" t="s">
        <v>147</v>
      </c>
      <c r="H39" s="67" t="s">
        <v>147</v>
      </c>
      <c r="I39" s="66" t="s">
        <v>147</v>
      </c>
      <c r="J39" s="66" t="s">
        <v>147</v>
      </c>
      <c r="K39" s="67" t="s">
        <v>147</v>
      </c>
      <c r="L39" s="66" t="s">
        <v>147</v>
      </c>
      <c r="M39" s="66" t="s">
        <v>147</v>
      </c>
      <c r="N39" s="67" t="s">
        <v>147</v>
      </c>
      <c r="O39" s="66" t="s">
        <v>147</v>
      </c>
      <c r="P39" s="66" t="s">
        <v>147</v>
      </c>
      <c r="Q39" s="66" t="s">
        <v>147</v>
      </c>
    </row>
  </sheetData>
  <pageMargins left="0.7" right="0.7" top="0.75" bottom="0.75" header="0.3" footer="0.3"/>
  <pageSetup paperSize="9" scale="5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1995B-31F7-42BE-89BE-B1AC6E46625F}"/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f4ba004b-9e9a-49ed-84ff-f3311c109b55"/>
    <ds:schemaRef ds:uri="http://schemas.microsoft.com/office/infopath/2007/PartnerControls"/>
    <ds:schemaRef ds:uri="d2020712-424a-4400-ad0c-f33a0c7e775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VALEURS DE REFERENCE</vt:lpstr>
      <vt:lpstr>VALEURS SUR DOSSIER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Frédérick Garot</cp:lastModifiedBy>
  <dcterms:created xsi:type="dcterms:W3CDTF">2021-12-29T12:27:39Z</dcterms:created>
  <dcterms:modified xsi:type="dcterms:W3CDTF">2022-01-13T17:58:06Z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