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1. Nouvelle unité et extension/Annexe E - Valeurs de référence/"/>
    </mc:Choice>
  </mc:AlternateContent>
  <xr:revisionPtr revIDLastSave="76" documentId="13_ncr:1_{AE471257-EC60-6042-9F13-97C7146916BA}" xr6:coauthVersionLast="47" xr6:coauthVersionMax="47" xr10:uidLastSave="{E40618FC-5F97-2545-8B63-87D1CDB8BA19}"/>
  <bookViews>
    <workbookView xWindow="0" yWindow="760" windowWidth="34560" windowHeight="21580" activeTab="2" xr2:uid="{84B4E203-FCC3-364E-8738-079039B1566F}"/>
  </bookViews>
  <sheets>
    <sheet name="INTRODUCTION" sheetId="7" r:id="rId1"/>
    <sheet name="VALEURS DE REFERENCE" sheetId="1" r:id="rId2"/>
    <sheet name="VALEURS SUR DOSSIER" sheetId="9" r:id="rId3"/>
  </sheets>
  <definedNames>
    <definedName name="Prix_ELEC">#REF!</definedName>
    <definedName name="_xlnm.Print_Area" localSheetId="1">'VALEURS DE REFERENCE'!#REF!</definedName>
    <definedName name="_xlnm.Print_Area" localSheetId="2">'VALEURS SUR DOSSIER'!#REF!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  <c r="D38" i="1"/>
  <c r="I38" i="1"/>
  <c r="H38" i="1"/>
  <c r="G38" i="1"/>
  <c r="F38" i="1"/>
  <c r="I35" i="1"/>
  <c r="G35" i="1"/>
  <c r="E38" i="1"/>
  <c r="I28" i="1"/>
  <c r="H28" i="1"/>
  <c r="G28" i="1"/>
  <c r="F28" i="1"/>
  <c r="E28" i="1"/>
  <c r="D28" i="1"/>
  <c r="I27" i="1"/>
  <c r="H27" i="1"/>
  <c r="G27" i="1"/>
  <c r="F27" i="1"/>
  <c r="E27" i="1"/>
  <c r="D27" i="1"/>
  <c r="I23" i="1"/>
  <c r="H23" i="1"/>
  <c r="G23" i="1"/>
  <c r="F23" i="1"/>
  <c r="E23" i="1"/>
  <c r="D23" i="1"/>
  <c r="I14" i="1"/>
  <c r="H14" i="1"/>
  <c r="H17" i="1" s="1"/>
  <c r="H18" i="1" s="1"/>
  <c r="G14" i="1"/>
  <c r="G17" i="1" s="1"/>
  <c r="G18" i="1" s="1"/>
  <c r="F14" i="1"/>
  <c r="F17" i="1" s="1"/>
  <c r="F18" i="1" s="1"/>
  <c r="E14" i="1"/>
  <c r="E17" i="1" s="1"/>
  <c r="E18" i="1" s="1"/>
  <c r="D14" i="1"/>
  <c r="D17" i="1" s="1"/>
  <c r="D18" i="1" s="1"/>
  <c r="I17" i="1"/>
  <c r="I18" i="1" s="1"/>
  <c r="I31" i="1" l="1"/>
  <c r="G26" i="1"/>
  <c r="G30" i="1" s="1"/>
  <c r="H26" i="1"/>
  <c r="H30" i="1" s="1"/>
  <c r="G31" i="1"/>
  <c r="E31" i="1"/>
  <c r="I26" i="1"/>
  <c r="I30" i="1" s="1"/>
  <c r="H31" i="1"/>
  <c r="E22" i="1"/>
  <c r="E21" i="1"/>
  <c r="F22" i="1"/>
  <c r="F21" i="1"/>
  <c r="D21" i="1"/>
  <c r="D22" i="1"/>
  <c r="D31" i="1"/>
  <c r="G22" i="1"/>
  <c r="G21" i="1"/>
  <c r="G25" i="1"/>
  <c r="G29" i="1" s="1"/>
  <c r="D26" i="1"/>
  <c r="D30" i="1" s="1"/>
  <c r="H22" i="1"/>
  <c r="H21" i="1"/>
  <c r="H25" i="1"/>
  <c r="H29" i="1" s="1"/>
  <c r="E25" i="1"/>
  <c r="E29" i="1" s="1"/>
  <c r="I21" i="1"/>
  <c r="I25" i="1"/>
  <c r="I29" i="1" s="1"/>
  <c r="I22" i="1"/>
  <c r="F25" i="1"/>
  <c r="F29" i="1" s="1"/>
  <c r="E26" i="1"/>
  <c r="E30" i="1" s="1"/>
  <c r="F26" i="1"/>
  <c r="F30" i="1" s="1"/>
  <c r="F31" i="1"/>
  <c r="H35" i="1"/>
  <c r="D25" i="1"/>
  <c r="D29" i="1" s="1"/>
</calcChain>
</file>

<file path=xl/sharedStrings.xml><?xml version="1.0" encoding="utf-8"?>
<sst xmlns="http://schemas.openxmlformats.org/spreadsheetml/2006/main" count="407" uniqueCount="147">
  <si>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</si>
  <si>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</si>
  <si>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</si>
  <si>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</si>
  <si>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</si>
  <si>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</si>
  <si>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</si>
  <si>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</si>
  <si>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</si>
  <si>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Consultation des acteurs de marché</t>
  </si>
  <si>
    <t>Seules les valeurs de référence surlignées (en gris) sont soumises à consultation, les autres valeurs sont données à titre indicatif.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</si>
  <si>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</si>
  <si>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12.01.2022</t>
  </si>
  <si>
    <t>[3] Projet d’arrêté du Gouvernement wallon modifiant l’arrêté du Gouvernement wallon du 30 novembre 2006 relatif à la promotion de l’électricité produite au moyen de sources d’énergie renouvelables ou de cogénération, SPW, 9 décembre 2021</t>
  </si>
  <si>
    <t>Proposition de valeurs de référence - Nouvelle unité - BIOGAZ</t>
  </si>
  <si>
    <t>BIOGAZ AGRI -  VALEURS DE REFERENCE RESERVATION CV 2023</t>
  </si>
  <si>
    <t>CATEGORIE</t>
  </si>
  <si>
    <t>-</t>
  </si>
  <si>
    <t>CLASSES DE PUISSANCE (UNITE DE PRODUCTION)</t>
  </si>
  <si>
    <t>kW</t>
  </si>
  <si>
    <t>]0 - 10]</t>
  </si>
  <si>
    <t>]10 - 200]</t>
  </si>
  <si>
    <t>]200 - 600]</t>
  </si>
  <si>
    <t>]600 - 1500]</t>
  </si>
  <si>
    <t>]1500 - 3000]</t>
  </si>
  <si>
    <t>]3000 - 5000]</t>
  </si>
  <si>
    <t>MIXTE DE COMBUSTIBLE</t>
  </si>
  <si>
    <t>PARAMETRES TECHNIQUES</t>
  </si>
  <si>
    <t>Puissance nette développable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</si>
  <si>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</si>
  <si>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</si>
  <si>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</si>
  <si>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</si>
  <si>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</si>
  <si>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</si>
  <si>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</si>
  <si>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</si>
  <si>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</si>
  <si>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</si>
  <si>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</si>
  <si>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</si>
  <si>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</si>
  <si>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</si>
  <si>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</si>
  <si>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</si>
  <si>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</si>
  <si>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</si>
  <si>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</si>
  <si>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</si>
  <si>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</si>
  <si>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</si>
  <si>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Taux d'économie en énergie primaire imposé</t>
  </si>
  <si>
    <t>PES</t>
  </si>
  <si>
    <t>Rendement chaleur minimal requis</t>
  </si>
  <si>
    <t>aQ min</t>
  </si>
  <si>
    <t>Rendement chaleur net</t>
  </si>
  <si>
    <t>aQ</t>
  </si>
  <si>
    <t>Niveau de température max. chaleur valorisée</t>
  </si>
  <si>
    <t>TQ</t>
  </si>
  <si>
    <t>°C</t>
  </si>
  <si>
    <t>Coefficient d'émission de CO2 du mixte d'intrants</t>
  </si>
  <si>
    <t>CCO2</t>
  </si>
  <si>
    <t>kgCO2/MWhp</t>
  </si>
  <si>
    <t>Taux d'économie de CO2 - Zone GN</t>
  </si>
  <si>
    <t>kCO2 REF1</t>
  </si>
  <si>
    <t>Taux d'économie de CO2 - Hors zone GN</t>
  </si>
  <si>
    <t>kCO2 REF2</t>
  </si>
  <si>
    <t>Fraction of exergy in the useful heat from CHP</t>
  </si>
  <si>
    <t>Ch</t>
  </si>
  <si>
    <t>Fraction of exergy in the electricity</t>
  </si>
  <si>
    <t>Cel</t>
  </si>
  <si>
    <t>GHG emissions from the use of biomass fuels for electricity from CHP</t>
  </si>
  <si>
    <t>ECel</t>
  </si>
  <si>
    <t>kgCO2eq/MWhe</t>
  </si>
  <si>
    <t>GHG emissions from the use of biomass fuels for heat from CHP</t>
  </si>
  <si>
    <t>ECh</t>
  </si>
  <si>
    <t>kgCO2eq/MWhq</t>
  </si>
  <si>
    <t>Total GHG emissions from the fossil fuel comparator for useful electricity</t>
  </si>
  <si>
    <t>Ecf(el)</t>
  </si>
  <si>
    <t>Total GHG emissions from the fossil fuel comparator for useful heat</t>
  </si>
  <si>
    <t>Ecf(h)</t>
  </si>
  <si>
    <t>GHG savings from electricity generated from biomass fuels</t>
  </si>
  <si>
    <t>REDII SAVING(el)</t>
  </si>
  <si>
    <t>GHG savings from heat generated from biomass fuels</t>
  </si>
  <si>
    <t>REDII SAVING(h)</t>
  </si>
  <si>
    <t>GHG savings from CHP</t>
  </si>
  <si>
    <t>REDII SAVING (el+h)</t>
  </si>
  <si>
    <t>PARAMETRES ECONOMIQUES</t>
  </si>
  <si>
    <t>Coût d'investissement initial</t>
  </si>
  <si>
    <t>CAPEX</t>
  </si>
  <si>
    <t>EUR HTVA/kWe</t>
  </si>
  <si>
    <t>Taux de subsidiation net (%CAPEX)</t>
  </si>
  <si>
    <t>SUB</t>
  </si>
  <si>
    <t>%Ispec</t>
  </si>
  <si>
    <t>Frais d'exploitation et de maintenance</t>
  </si>
  <si>
    <t>OPEX</t>
  </si>
  <si>
    <t>EUR HTVA/kWe.an</t>
  </si>
  <si>
    <t>Durée de vie GE</t>
  </si>
  <si>
    <t>R</t>
  </si>
  <si>
    <t>Heures</t>
  </si>
  <si>
    <t>Coût de remplacement GE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</si>
  <si>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</si>
  <si>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</si>
  <si>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</si>
  <si>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</si>
  <si>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</si>
  <si>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</si>
  <si>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</si>
  <si>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</si>
  <si>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</si>
  <si>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</si>
  <si>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PRIX DE MARCHE</t>
  </si>
  <si>
    <t>Année de mise en service</t>
  </si>
  <si>
    <t>T(1)</t>
  </si>
  <si>
    <t>P BE-MARKET (1)</t>
  </si>
  <si>
    <t>EUR HTVA/MWhe</t>
  </si>
  <si>
    <t>Prix électricité - Décote intermittence (%)</t>
  </si>
  <si>
    <t>l</t>
  </si>
  <si>
    <t>Tarif d'injection appliqué par le gestionnaire de réseau</t>
  </si>
  <si>
    <t>T(1) INJ</t>
  </si>
  <si>
    <t>Prix mixte de combustible</t>
  </si>
  <si>
    <t>P FUEL MIX (1)</t>
  </si>
  <si>
    <t>EUR HTVA/MWhp</t>
  </si>
  <si>
    <t>Rendement référence chaudière mixte de combustible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</si>
  <si>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</si>
  <si>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</si>
  <si>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GN</t>
  </si>
  <si>
    <t>P GN (1)</t>
  </si>
  <si>
    <t>Rendement référence chaudière GN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</si>
  <si>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</si>
  <si>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</si>
  <si>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</si>
  <si>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</si>
  <si>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REF</t>
  </si>
  <si>
    <t>[ 0 - 100 % ]</t>
  </si>
  <si>
    <t>Dossier</t>
  </si>
  <si>
    <t>MIX 1</t>
  </si>
  <si>
    <t>MIX 2</t>
  </si>
  <si>
    <t>EUR HTVA/MWhp PCI</t>
  </si>
  <si>
    <t>Délai versement aide</t>
  </si>
  <si>
    <t>D_SUB</t>
  </si>
  <si>
    <t>année</t>
  </si>
  <si>
    <t>Le présent fichier reprend les valeurs de référence des paramètres techniques, économiques et financiers proposées pour chaque catégorie d'installation.</t>
  </si>
  <si>
    <t>Le présent fichier reprend également la liste des paramètres techniques et économiques pour lesquels une valeur propre à l'unité de production peut être retenue en lieu et place des valeurs de référence ainsi que les seuils et plafonds retenus le cas échéant.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</si>
  <si>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G)</t>
    </r>
  </si>
  <si>
    <t xml:space="preserve"> consultations.certificatsverts@spw.wallonie.be</t>
  </si>
  <si>
    <t>BIOGAZ -  Valeurs révisables sur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</si>
</sst>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3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/>
    </xf>
    <xf numFmtId="0" fontId="5" fillId="2" borderId="0" xfId="0" applyFont="1" applyFill="1"/>
    <xf numFmtId="0" fontId="5" fillId="2" borderId="0" xfId="0" quotePrefix="1" applyFont="1" applyFill="1" applyAlignment="1">
      <alignment horizontal="left" vertical="top" wrapText="1"/>
    </xf>
    <xf numFmtId="0" fontId="3" fillId="2" borderId="0" xfId="2" applyFill="1"/>
    <xf numFmtId="0" fontId="5" fillId="2" borderId="0" xfId="0" quotePrefix="1" applyFont="1" applyFill="1"/>
    <xf numFmtId="0" fontId="2" fillId="2" borderId="0" xfId="0" applyFont="1" applyFill="1" applyAlignment="1">
      <alignment horizontal="left" vertical="top" wrapText="1"/>
    </xf>
    <xf numFmtId="10" fontId="0" fillId="2" borderId="0" xfId="0" applyNumberFormat="1" applyFill="1"/>
    <xf numFmtId="0" fontId="6" fillId="2" borderId="0" xfId="0" applyFont="1" applyFill="1"/>
    <xf numFmtId="0" fontId="0" fillId="2" borderId="0" xfId="0" applyFill="1" applyAlignment="1">
      <alignment horizontal="left" vertical="top" wrapText="1"/>
    </xf>
    <xf numFmtId="1" fontId="0" fillId="2" borderId="0" xfId="0" applyNumberFormat="1" applyFill="1"/>
    <xf numFmtId="0" fontId="2" fillId="3" borderId="0" xfId="0" applyFont="1" applyFill="1"/>
    <xf numFmtId="3" fontId="0" fillId="4" borderId="0" xfId="0" applyNumberFormat="1" applyFill="1"/>
    <xf numFmtId="9" fontId="0" fillId="4" borderId="0" xfId="1" applyFont="1" applyFill="1"/>
    <xf numFmtId="0" fontId="0" fillId="2" borderId="0" xfId="0" applyFill="1" applyAlignment="1">
      <alignment horizontal="left" inden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9" fontId="0" fillId="2" borderId="0" xfId="1" applyFont="1" applyFill="1"/>
    <xf numFmtId="1" fontId="0" fillId="4" borderId="0" xfId="1" applyNumberFormat="1" applyFont="1" applyFill="1"/>
    <xf numFmtId="164" fontId="2" fillId="2" borderId="0" xfId="1" applyNumberFormat="1" applyFont="1" applyFill="1"/>
    <xf numFmtId="164" fontId="0" fillId="2" borderId="0" xfId="0" applyNumberFormat="1" applyFill="1"/>
    <xf numFmtId="165" fontId="0" fillId="2" borderId="0" xfId="0" applyNumberFormat="1" applyFill="1"/>
    <xf numFmtId="9" fontId="0" fillId="2" borderId="0" xfId="3" applyFont="1" applyFill="1"/>
    <xf numFmtId="9" fontId="2" fillId="2" borderId="0" xfId="1" applyFont="1" applyFill="1"/>
    <xf numFmtId="10" fontId="0" fillId="4" borderId="0" xfId="1" applyNumberFormat="1" applyFont="1" applyFill="1"/>
    <xf numFmtId="0" fontId="0" fillId="4" borderId="0" xfId="0" applyFill="1"/>
    <xf numFmtId="2" fontId="0" fillId="4" borderId="0" xfId="0" applyNumberFormat="1" applyFill="1"/>
    <xf numFmtId="0" fontId="8" fillId="2" borderId="0" xfId="0" applyFont="1" applyFill="1"/>
    <xf numFmtId="0" fontId="9" fillId="2" borderId="0" xfId="0" applyFont="1" applyFill="1"/>
    <xf numFmtId="9" fontId="0" fillId="4" borderId="0" xfId="0" applyNumberFormat="1" applyFill="1"/>
    <xf numFmtId="10" fontId="0" fillId="4" borderId="0" xfId="0" applyNumberFormat="1" applyFill="1"/>
    <xf numFmtId="3" fontId="0" fillId="4" borderId="0" xfId="0" applyNumberFormat="1" applyFill="1" applyAlignment="1">
      <alignment horizontal="center"/>
    </xf>
    <xf numFmtId="9" fontId="0" fillId="4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9" fontId="0" fillId="5" borderId="0" xfId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9" fontId="0" fillId="2" borderId="0" xfId="1" applyFon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0" fillId="2" borderId="0" xfId="0" quotePrefix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4">
    <cellStyle name="Lien hypertexte" xfId="2" builtinId="8"/>
    <cellStyle name="Normal" xfId="0" builtinId="0"/>
    <cellStyle name="Pourcentage" xfId="1" builtinId="5"/>
    <cellStyle name="Pourcentage 2" xfId="3" xr:uid="{E74AEBD8-E678-424B-8F59-9BDA913C4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352337</xdr:colOff>
      <xdr:row>9</xdr:row>
      <xdr:rowOff>127000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14232" cy="1955800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47</xdr:row>
      <xdr:rowOff>35565</xdr:rowOff>
    </xdr:from>
    <xdr:to>
      <xdr:col>8</xdr:col>
      <xdr:colOff>659900</xdr:colOff>
      <xdr:row>48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ile.jeanmart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4"/>
  <sheetViews>
    <sheetView topLeftCell="A19" zoomScaleNormal="100" workbookViewId="0">
      <selection activeCell="A44" sqref="A44"/>
    </sheetView>
  </sheetViews>
  <sheetFormatPr baseColWidth="10" defaultColWidth="8.83203125" defaultRowHeight="16" x14ac:dyDescent="0.2"/>
  <cols>
    <col min="1" max="1" width="8.83203125" style="1"/>
    <col min="2" max="2" width="15.6640625" style="1" customWidth="1"/>
    <col min="3" max="16384" width="8.83203125" style="1"/>
  </cols>
  <sheetData>
    <row r="4" spans="1:11" x14ac:dyDescent="0.2">
      <c r="E4" s="49" t="s">
        <v>14</v>
      </c>
      <c r="F4" s="49"/>
      <c r="G4" s="49"/>
      <c r="H4" s="49"/>
      <c r="I4" s="49"/>
      <c r="J4" s="49"/>
      <c r="K4" s="49"/>
    </row>
    <row r="5" spans="1:11" x14ac:dyDescent="0.2">
      <c r="E5" s="49"/>
      <c r="F5" s="49"/>
      <c r="G5" s="49"/>
      <c r="H5" s="49"/>
      <c r="I5" s="49"/>
      <c r="J5" s="49"/>
      <c r="K5" s="49"/>
    </row>
    <row r="6" spans="1:11" x14ac:dyDescent="0.2">
      <c r="E6" s="49"/>
      <c r="F6" s="49"/>
      <c r="G6" s="49"/>
      <c r="H6" s="49"/>
      <c r="I6" s="49"/>
      <c r="J6" s="49"/>
      <c r="K6" s="49"/>
    </row>
    <row r="7" spans="1:11" x14ac:dyDescent="0.2">
      <c r="E7" s="49"/>
      <c r="F7" s="49"/>
      <c r="G7" s="49"/>
      <c r="H7" s="49"/>
      <c r="I7" s="49"/>
      <c r="J7" s="49"/>
      <c r="K7" s="49"/>
    </row>
    <row r="8" spans="1:11" x14ac:dyDescent="0.2">
      <c r="E8" s="49"/>
      <c r="F8" s="49"/>
      <c r="G8" s="49"/>
      <c r="H8" s="49"/>
      <c r="I8" s="49"/>
      <c r="J8" s="49"/>
      <c r="K8" s="49"/>
    </row>
    <row r="9" spans="1:11" x14ac:dyDescent="0.2">
      <c r="E9" s="49"/>
      <c r="F9" s="49"/>
      <c r="G9" s="49"/>
      <c r="H9" s="49"/>
      <c r="I9" s="49"/>
      <c r="J9" s="49"/>
      <c r="K9" s="49"/>
    </row>
    <row r="10" spans="1:11" x14ac:dyDescent="0.2">
      <c r="F10" s="7"/>
    </row>
    <row r="12" spans="1:11" x14ac:dyDescent="0.2">
      <c r="A12" s="3" t="s">
        <v>0</v>
      </c>
      <c r="C12" s="47" t="s">
        <v>9</v>
      </c>
      <c r="D12" s="47"/>
      <c r="E12" s="47"/>
      <c r="F12" s="47"/>
      <c r="G12" s="47"/>
      <c r="H12" s="47"/>
      <c r="I12" s="47"/>
      <c r="J12" s="47"/>
      <c r="K12" s="47"/>
    </row>
    <row r="14" spans="1:11" ht="25.5" customHeight="1" x14ac:dyDescent="0.2">
      <c r="A14" s="3" t="s">
        <v>1</v>
      </c>
      <c r="C14" s="50" t="s">
        <v>142</v>
      </c>
      <c r="D14" s="50"/>
      <c r="E14" s="50"/>
      <c r="F14" s="50"/>
      <c r="G14" s="50"/>
      <c r="H14" s="50"/>
      <c r="I14" s="50"/>
      <c r="J14" s="50"/>
      <c r="K14" s="50"/>
    </row>
    <row r="15" spans="1:11" ht="25.5" customHeight="1" x14ac:dyDescent="0.2">
      <c r="A15" s="3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49" customHeight="1" x14ac:dyDescent="0.2">
      <c r="A16" s="3"/>
      <c r="C16" s="50" t="s">
        <v>143</v>
      </c>
      <c r="D16" s="50"/>
      <c r="E16" s="50"/>
      <c r="F16" s="50"/>
      <c r="G16" s="50"/>
      <c r="H16" s="50"/>
      <c r="I16" s="50"/>
      <c r="J16" s="50"/>
      <c r="K16" s="50"/>
    </row>
    <row r="17" spans="1:11" ht="18" customHeight="1" x14ac:dyDescent="0.2">
      <c r="A17" s="3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C18" s="47" t="s">
        <v>10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">
      <c r="A19" s="3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3"/>
    </row>
    <row r="21" spans="1:11" ht="65.25" customHeight="1" x14ac:dyDescent="0.2">
      <c r="A21" s="3"/>
      <c r="C21" s="46" t="s">
        <v>144</v>
      </c>
      <c r="D21" s="46"/>
      <c r="E21" s="46"/>
      <c r="F21" s="46"/>
      <c r="G21" s="46"/>
      <c r="H21" s="46"/>
      <c r="I21" s="46"/>
      <c r="J21" s="46"/>
      <c r="K21" s="46"/>
    </row>
    <row r="22" spans="1:11" ht="18.75" customHeight="1" x14ac:dyDescent="0.2">
      <c r="A22" s="3"/>
    </row>
    <row r="24" spans="1:11" x14ac:dyDescent="0.2">
      <c r="A24" s="3" t="s">
        <v>2</v>
      </c>
      <c r="C24" s="1" t="s">
        <v>3</v>
      </c>
    </row>
    <row r="25" spans="1:11" x14ac:dyDescent="0.2">
      <c r="C25" s="47" t="s">
        <v>4</v>
      </c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">
      <c r="C27" s="48" t="s">
        <v>13</v>
      </c>
      <c r="D27" s="48"/>
      <c r="E27" s="48"/>
      <c r="F27" s="48"/>
      <c r="G27" s="48"/>
      <c r="H27" s="48"/>
      <c r="I27" s="48"/>
      <c r="J27" s="48"/>
      <c r="K27" s="48"/>
    </row>
    <row r="28" spans="1:11" x14ac:dyDescent="0.2">
      <c r="C28" s="48"/>
      <c r="D28" s="48"/>
      <c r="E28" s="48"/>
      <c r="F28" s="48"/>
      <c r="G28" s="48"/>
      <c r="H28" s="48"/>
      <c r="I28" s="48"/>
      <c r="J28" s="48"/>
      <c r="K28" s="48"/>
    </row>
    <row r="29" spans="1:11" x14ac:dyDescent="0.2">
      <c r="C29" s="48"/>
      <c r="D29" s="48"/>
      <c r="E29" s="48"/>
      <c r="F29" s="48"/>
      <c r="G29" s="48"/>
      <c r="H29" s="48"/>
      <c r="I29" s="48"/>
      <c r="J29" s="48"/>
      <c r="K29" s="48"/>
    </row>
    <row r="30" spans="1:11" ht="34" customHeight="1" x14ac:dyDescent="0.2">
      <c r="C30" s="47" t="s">
        <v>5</v>
      </c>
      <c r="D30" s="47"/>
      <c r="E30" s="47"/>
      <c r="F30" s="47"/>
      <c r="G30" s="47"/>
      <c r="H30" s="47"/>
      <c r="I30" s="47"/>
      <c r="J30" s="47"/>
      <c r="K30" s="47"/>
    </row>
    <row r="32" spans="1:11" ht="16" customHeight="1" x14ac:dyDescent="0.2">
      <c r="A32" s="3" t="s">
        <v>6</v>
      </c>
      <c r="C32" s="45" t="s">
        <v>11</v>
      </c>
      <c r="D32" s="45"/>
      <c r="E32" s="45"/>
      <c r="F32" s="45"/>
      <c r="G32" s="45"/>
      <c r="H32" s="45"/>
      <c r="I32" s="45"/>
      <c r="J32" s="45"/>
      <c r="K32" s="45"/>
    </row>
    <row r="33" spans="1:11" x14ac:dyDescent="0.2">
      <c r="C33" s="45"/>
      <c r="D33" s="45"/>
      <c r="E33" s="45"/>
      <c r="F33" s="45"/>
      <c r="G33" s="45"/>
      <c r="H33" s="45"/>
      <c r="I33" s="45"/>
      <c r="J33" s="45"/>
      <c r="K33" s="45"/>
    </row>
    <row r="34" spans="1:11" x14ac:dyDescent="0.2">
      <c r="C34" s="45"/>
      <c r="D34" s="45"/>
      <c r="E34" s="45"/>
      <c r="F34" s="45"/>
      <c r="G34" s="45"/>
      <c r="H34" s="45"/>
      <c r="I34" s="45"/>
      <c r="J34" s="45"/>
      <c r="K34" s="45"/>
    </row>
    <row r="35" spans="1:11" x14ac:dyDescent="0.2">
      <c r="C35" s="45"/>
      <c r="D35" s="45"/>
      <c r="E35" s="45"/>
      <c r="F35" s="45"/>
      <c r="G35" s="45"/>
      <c r="H35" s="45"/>
      <c r="I35" s="45"/>
      <c r="J35" s="45"/>
      <c r="K35" s="45"/>
    </row>
    <row r="36" spans="1:11" x14ac:dyDescent="0.2">
      <c r="C36" s="45"/>
      <c r="D36" s="45"/>
      <c r="E36" s="45"/>
      <c r="F36" s="45"/>
      <c r="G36" s="45"/>
      <c r="H36" s="45"/>
      <c r="I36" s="45"/>
      <c r="J36" s="45"/>
      <c r="K36" s="45"/>
    </row>
    <row r="37" spans="1:11" x14ac:dyDescent="0.2">
      <c r="C37" s="45"/>
      <c r="D37" s="45"/>
      <c r="E37" s="45"/>
      <c r="F37" s="45"/>
      <c r="G37" s="45"/>
      <c r="H37" s="45"/>
      <c r="I37" s="45"/>
      <c r="J37" s="45"/>
      <c r="K37" s="45"/>
    </row>
    <row r="38" spans="1:11" x14ac:dyDescent="0.2"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3" t="s">
        <v>7</v>
      </c>
      <c r="C39" s="7" t="s">
        <v>12</v>
      </c>
    </row>
    <row r="41" spans="1:11" x14ac:dyDescent="0.2">
      <c r="A41" s="3" t="s">
        <v>8</v>
      </c>
      <c r="C41" s="9" t="s">
        <v>145</v>
      </c>
      <c r="F41" s="10"/>
    </row>
    <row r="42" spans="1:11" x14ac:dyDescent="0.2">
      <c r="A42" s="3"/>
      <c r="C42" s="9"/>
      <c r="F42" s="10"/>
    </row>
    <row r="43" spans="1:11" x14ac:dyDescent="0.2"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3"/>
      <c r="C44" s="9"/>
      <c r="D44" s="8"/>
      <c r="E44" s="8"/>
      <c r="F44" s="8"/>
      <c r="G44" s="8"/>
      <c r="H44" s="8"/>
      <c r="I44" s="8"/>
      <c r="J44" s="8"/>
      <c r="K44" s="8"/>
    </row>
  </sheetData>
  <mergeCells count="10">
    <mergeCell ref="C32:K37"/>
    <mergeCell ref="C21:K21"/>
    <mergeCell ref="C25:K26"/>
    <mergeCell ref="C27:K29"/>
    <mergeCell ref="E4:K9"/>
    <mergeCell ref="C12:K12"/>
    <mergeCell ref="C14:K15"/>
    <mergeCell ref="C18:K19"/>
    <mergeCell ref="C30:K30"/>
    <mergeCell ref="C16:K16"/>
  </mergeCells>
  <hyperlinks>
    <hyperlink ref="C41" r:id="rId1" display="emile.jeanmart@spw.wallonie.be" xr:uid="{10C11720-097F-431B-9A8A-43809877C398}"/>
  </hyperlinks>
  <pageMargins left="0.7" right="0.7" top="0.75" bottom="0.75" header="0.3" footer="0.3"/>
  <pageSetup paperSize="9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AC-C714-234B-8BAC-54F7E89EFB87}">
  <sheetPr>
    <pageSetUpPr fitToPage="1"/>
  </sheetPr>
  <dimension ref="A1:I59"/>
  <sheetViews>
    <sheetView topLeftCell="A2" zoomScale="150" workbookViewId="0">
      <selection activeCell="D34" sqref="D34"/>
    </sheetView>
  </sheetViews>
  <sheetFormatPr baseColWidth="10" defaultColWidth="10.83203125" defaultRowHeight="16" x14ac:dyDescent="0.2"/>
  <cols>
    <col min="1" max="1" width="58.83203125" style="1" customWidth="1"/>
    <col min="2" max="2" width="14.83203125" style="1" customWidth="1"/>
    <col min="3" max="3" width="18.83203125" style="1" customWidth="1"/>
    <col min="4" max="15" width="12.83203125" style="1" customWidth="1"/>
    <col min="16" max="16384" width="10.83203125" style="1"/>
  </cols>
  <sheetData>
    <row r="1" spans="1:9" x14ac:dyDescent="0.2">
      <c r="A1" s="16" t="s">
        <v>15</v>
      </c>
    </row>
    <row r="2" spans="1:9" x14ac:dyDescent="0.2">
      <c r="A2" s="1" t="s">
        <v>16</v>
      </c>
      <c r="B2" s="1" t="s">
        <v>17</v>
      </c>
      <c r="C2" s="1" t="s">
        <v>17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</row>
    <row r="3" spans="1:9" x14ac:dyDescent="0.2">
      <c r="A3" s="1" t="s">
        <v>18</v>
      </c>
      <c r="B3" s="1" t="s">
        <v>17</v>
      </c>
      <c r="C3" s="1" t="s">
        <v>19</v>
      </c>
      <c r="D3" s="44" t="s">
        <v>20</v>
      </c>
      <c r="E3" s="44" t="s">
        <v>21</v>
      </c>
      <c r="F3" s="44" t="s">
        <v>22</v>
      </c>
      <c r="G3" s="44" t="s">
        <v>23</v>
      </c>
      <c r="H3" s="44" t="s">
        <v>24</v>
      </c>
      <c r="I3" s="44" t="s">
        <v>25</v>
      </c>
    </row>
    <row r="4" spans="1:9" x14ac:dyDescent="0.2">
      <c r="A4" s="1" t="s">
        <v>26</v>
      </c>
      <c r="B4" s="1" t="s">
        <v>17</v>
      </c>
      <c r="C4" s="1" t="s">
        <v>17</v>
      </c>
      <c r="D4" s="44" t="s">
        <v>136</v>
      </c>
      <c r="E4" s="44" t="s">
        <v>136</v>
      </c>
      <c r="F4" s="44" t="s">
        <v>137</v>
      </c>
      <c r="G4" s="44" t="s">
        <v>137</v>
      </c>
      <c r="H4" s="44" t="s">
        <v>137</v>
      </c>
      <c r="I4" s="44" t="s">
        <v>137</v>
      </c>
    </row>
    <row r="6" spans="1:9" x14ac:dyDescent="0.2">
      <c r="A6" s="3" t="s">
        <v>27</v>
      </c>
    </row>
    <row r="7" spans="1:9" x14ac:dyDescent="0.2">
      <c r="A7" s="1" t="s">
        <v>28</v>
      </c>
      <c r="B7" s="1" t="s">
        <v>29</v>
      </c>
      <c r="C7" s="1" t="s">
        <v>19</v>
      </c>
      <c r="D7" s="17">
        <v>10</v>
      </c>
      <c r="E7" s="17">
        <v>120</v>
      </c>
      <c r="F7" s="17">
        <v>400</v>
      </c>
      <c r="G7" s="17">
        <v>1300</v>
      </c>
      <c r="H7" s="17">
        <v>2500</v>
      </c>
      <c r="I7" s="17">
        <v>4000</v>
      </c>
    </row>
    <row r="8" spans="1:9" x14ac:dyDescent="0.2">
      <c r="A8" s="1" t="s">
        <v>30</v>
      </c>
      <c r="B8" s="1" t="s">
        <v>31</v>
      </c>
      <c r="C8" s="1" t="s">
        <v>32</v>
      </c>
      <c r="D8" s="17">
        <v>7200</v>
      </c>
      <c r="E8" s="17">
        <v>7200</v>
      </c>
      <c r="F8" s="17">
        <v>8000</v>
      </c>
      <c r="G8" s="17">
        <v>8000</v>
      </c>
      <c r="H8" s="17">
        <v>8000</v>
      </c>
      <c r="I8" s="17">
        <v>8000</v>
      </c>
    </row>
    <row r="9" spans="1:9" x14ac:dyDescent="0.2">
      <c r="A9" s="1" t="s">
        <v>33</v>
      </c>
      <c r="B9" s="1" t="s">
        <v>34</v>
      </c>
      <c r="C9" s="1" t="s">
        <v>35</v>
      </c>
      <c r="D9" s="17">
        <v>3</v>
      </c>
      <c r="E9" s="17">
        <v>3</v>
      </c>
      <c r="F9" s="17">
        <v>3</v>
      </c>
      <c r="G9" s="17">
        <v>3</v>
      </c>
      <c r="H9" s="17">
        <v>3</v>
      </c>
      <c r="I9" s="17">
        <v>3</v>
      </c>
    </row>
    <row r="10" spans="1:9" x14ac:dyDescent="0.2">
      <c r="A10" s="6" t="s">
        <v>36</v>
      </c>
      <c r="B10" s="1" t="s">
        <v>37</v>
      </c>
      <c r="C10" s="1" t="s">
        <v>38</v>
      </c>
      <c r="D10" s="18">
        <v>0.28000000000000003</v>
      </c>
      <c r="E10" s="18">
        <v>0.28000000000000003</v>
      </c>
      <c r="F10" s="18">
        <v>0.32</v>
      </c>
      <c r="G10" s="18">
        <v>0.32</v>
      </c>
      <c r="H10" s="18">
        <v>0.34</v>
      </c>
      <c r="I10" s="18">
        <v>0.36</v>
      </c>
    </row>
    <row r="11" spans="1:9" x14ac:dyDescent="0.2">
      <c r="A11" s="19" t="s">
        <v>39</v>
      </c>
      <c r="B11" s="20" t="s">
        <v>40</v>
      </c>
      <c r="C11" s="1" t="s">
        <v>38</v>
      </c>
      <c r="D11" s="23">
        <v>0.42</v>
      </c>
      <c r="E11" s="23">
        <v>0.42</v>
      </c>
      <c r="F11" s="23">
        <v>0.42</v>
      </c>
      <c r="G11" s="23">
        <v>0.42</v>
      </c>
      <c r="H11" s="23">
        <v>0.42</v>
      </c>
      <c r="I11" s="23">
        <v>0.42</v>
      </c>
    </row>
    <row r="12" spans="1:9" x14ac:dyDescent="0.2">
      <c r="A12" s="19" t="s">
        <v>41</v>
      </c>
      <c r="B12" s="6" t="s">
        <v>17</v>
      </c>
      <c r="C12" s="1" t="s">
        <v>17</v>
      </c>
      <c r="D12" s="43" t="s">
        <v>42</v>
      </c>
      <c r="E12" s="43" t="s">
        <v>42</v>
      </c>
      <c r="F12" s="43" t="s">
        <v>43</v>
      </c>
      <c r="G12" s="43" t="s">
        <v>43</v>
      </c>
      <c r="H12" s="43" t="s">
        <v>43</v>
      </c>
      <c r="I12" s="43" t="s">
        <v>43</v>
      </c>
    </row>
    <row r="13" spans="1:9" x14ac:dyDescent="0.2">
      <c r="A13" s="19" t="s">
        <v>44</v>
      </c>
      <c r="B13" s="6" t="s">
        <v>45</v>
      </c>
      <c r="C13" s="1" t="s">
        <v>46</v>
      </c>
      <c r="D13" s="23">
        <v>0.88800000000000001</v>
      </c>
      <c r="E13" s="23">
        <v>0.88800000000000001</v>
      </c>
      <c r="F13" s="23">
        <v>0.91800000000000004</v>
      </c>
      <c r="G13" s="23">
        <v>0.91800000000000004</v>
      </c>
      <c r="H13" s="23">
        <v>0.91800000000000004</v>
      </c>
      <c r="I13" s="23">
        <v>0.91800000000000004</v>
      </c>
    </row>
    <row r="14" spans="1:9" x14ac:dyDescent="0.2">
      <c r="A14" s="19" t="s">
        <v>47</v>
      </c>
      <c r="B14" s="21" t="s">
        <v>48</v>
      </c>
      <c r="C14" s="1" t="s">
        <v>38</v>
      </c>
      <c r="D14" s="23">
        <f t="shared" ref="D14:I14" si="0">D13*D11</f>
        <v>0.37296000000000001</v>
      </c>
      <c r="E14" s="23">
        <f t="shared" si="0"/>
        <v>0.37296000000000001</v>
      </c>
      <c r="F14" s="23">
        <f t="shared" si="0"/>
        <v>0.38556000000000001</v>
      </c>
      <c r="G14" s="23">
        <f t="shared" si="0"/>
        <v>0.38556000000000001</v>
      </c>
      <c r="H14" s="23">
        <f t="shared" si="0"/>
        <v>0.38556000000000001</v>
      </c>
      <c r="I14" s="23">
        <f t="shared" si="0"/>
        <v>0.38556000000000001</v>
      </c>
    </row>
    <row r="15" spans="1:9" x14ac:dyDescent="0.2">
      <c r="A15" s="19" t="s">
        <v>39</v>
      </c>
      <c r="B15" s="21" t="s">
        <v>49</v>
      </c>
      <c r="C15" s="1" t="s">
        <v>50</v>
      </c>
      <c r="D15" s="23">
        <v>0.8</v>
      </c>
      <c r="E15" s="23">
        <v>0.8</v>
      </c>
      <c r="F15" s="23">
        <v>0.8</v>
      </c>
      <c r="G15" s="23">
        <v>0.8</v>
      </c>
      <c r="H15" s="23">
        <v>0.8</v>
      </c>
      <c r="I15" s="23">
        <v>0.8</v>
      </c>
    </row>
    <row r="16" spans="1:9" x14ac:dyDescent="0.2">
      <c r="A16" s="22" t="s">
        <v>51</v>
      </c>
      <c r="B16" s="3" t="s">
        <v>52</v>
      </c>
      <c r="C16" s="3" t="s">
        <v>46</v>
      </c>
      <c r="D16" s="18">
        <v>0</v>
      </c>
      <c r="E16" s="18">
        <v>0</v>
      </c>
      <c r="F16" s="18">
        <v>0.15</v>
      </c>
      <c r="G16" s="18">
        <v>0.2</v>
      </c>
      <c r="H16" s="18">
        <v>0.25</v>
      </c>
      <c r="I16" s="18">
        <v>0.3</v>
      </c>
    </row>
    <row r="17" spans="1:9" x14ac:dyDescent="0.2">
      <c r="A17" s="19" t="s">
        <v>53</v>
      </c>
      <c r="B17" s="20" t="s">
        <v>54</v>
      </c>
      <c r="C17" s="1" t="s">
        <v>50</v>
      </c>
      <c r="D17" s="23">
        <f>D15*(1/(1-D16)-(D10/D14))</f>
        <v>0.19939939939939935</v>
      </c>
      <c r="E17" s="23">
        <f t="shared" ref="E17:I17" si="1">E15*(1/(1-E16)-(E10/E14))</f>
        <v>0.19939939939939935</v>
      </c>
      <c r="F17" s="23">
        <f t="shared" si="1"/>
        <v>0.2772071791679635</v>
      </c>
      <c r="G17" s="23">
        <f t="shared" si="1"/>
        <v>0.33603070857972822</v>
      </c>
      <c r="H17" s="23">
        <f t="shared" si="1"/>
        <v>0.36119929453262778</v>
      </c>
      <c r="I17" s="23">
        <f t="shared" si="1"/>
        <v>0.39589169000933722</v>
      </c>
    </row>
    <row r="18" spans="1:9" x14ac:dyDescent="0.2">
      <c r="A18" s="6" t="s">
        <v>55</v>
      </c>
      <c r="B18" s="1" t="s">
        <v>56</v>
      </c>
      <c r="C18" s="1" t="s">
        <v>50</v>
      </c>
      <c r="D18" s="23">
        <f>D17</f>
        <v>0.19939939939939935</v>
      </c>
      <c r="E18" s="23">
        <f t="shared" ref="E18:I18" si="2">E17</f>
        <v>0.19939939939939935</v>
      </c>
      <c r="F18" s="23">
        <f t="shared" si="2"/>
        <v>0.2772071791679635</v>
      </c>
      <c r="G18" s="23">
        <f t="shared" si="2"/>
        <v>0.33603070857972822</v>
      </c>
      <c r="H18" s="23">
        <f t="shared" si="2"/>
        <v>0.36119929453262778</v>
      </c>
      <c r="I18" s="23">
        <f t="shared" si="2"/>
        <v>0.39589169000933722</v>
      </c>
    </row>
    <row r="19" spans="1:9" x14ac:dyDescent="0.2">
      <c r="A19" s="6" t="s">
        <v>57</v>
      </c>
      <c r="B19" s="1" t="s">
        <v>58</v>
      </c>
      <c r="C19" s="1" t="s">
        <v>59</v>
      </c>
      <c r="D19" s="24">
        <v>150</v>
      </c>
      <c r="E19" s="24">
        <v>150</v>
      </c>
      <c r="F19" s="24">
        <v>150</v>
      </c>
      <c r="G19" s="24">
        <v>150</v>
      </c>
      <c r="H19" s="24">
        <v>150</v>
      </c>
      <c r="I19" s="24">
        <v>150</v>
      </c>
    </row>
    <row r="20" spans="1:9" x14ac:dyDescent="0.2">
      <c r="A20" s="6" t="s">
        <v>60</v>
      </c>
      <c r="B20" s="1" t="s">
        <v>61</v>
      </c>
      <c r="C20" s="1" t="s">
        <v>62</v>
      </c>
      <c r="D20" s="24">
        <v>10</v>
      </c>
      <c r="E20" s="24">
        <v>10</v>
      </c>
      <c r="F20" s="24">
        <v>20</v>
      </c>
      <c r="G20" s="24">
        <v>20</v>
      </c>
      <c r="H20" s="24">
        <v>25</v>
      </c>
      <c r="I20" s="24">
        <v>25</v>
      </c>
    </row>
    <row r="21" spans="1:9" x14ac:dyDescent="0.2">
      <c r="A21" s="22" t="s">
        <v>63</v>
      </c>
      <c r="B21" s="22" t="s">
        <v>64</v>
      </c>
      <c r="C21" s="1" t="s">
        <v>17</v>
      </c>
      <c r="D21" s="25">
        <f t="shared" ref="D21:I21" si="3">1+(279/456)*(D$18/D$10)-(D$20/D$10)/456</f>
        <v>1.357396870554765</v>
      </c>
      <c r="E21" s="25">
        <f t="shared" si="3"/>
        <v>1.357396870554765</v>
      </c>
      <c r="F21" s="25">
        <f t="shared" si="3"/>
        <v>1.3929605467918162</v>
      </c>
      <c r="G21" s="25">
        <f t="shared" si="3"/>
        <v>1.5054315220240144</v>
      </c>
      <c r="H21" s="25">
        <f t="shared" si="3"/>
        <v>1.488742280537946</v>
      </c>
      <c r="I21" s="25">
        <f t="shared" si="3"/>
        <v>1.520551787966649</v>
      </c>
    </row>
    <row r="22" spans="1:9" x14ac:dyDescent="0.2">
      <c r="A22" s="22" t="s">
        <v>65</v>
      </c>
      <c r="B22" s="22" t="s">
        <v>66</v>
      </c>
      <c r="C22" s="1" t="s">
        <v>17</v>
      </c>
      <c r="D22" s="25">
        <f t="shared" ref="D22:I22" si="4">1+(340/456)*(D$18/D$10)-(D$20/D$10)/456</f>
        <v>1.4526613079244657</v>
      </c>
      <c r="E22" s="25">
        <f t="shared" si="4"/>
        <v>1.4526613079244657</v>
      </c>
      <c r="F22" s="25">
        <f t="shared" si="4"/>
        <v>1.5088434821621957</v>
      </c>
      <c r="G22" s="25">
        <f t="shared" si="4"/>
        <v>1.6459048856709675</v>
      </c>
      <c r="H22" s="25">
        <f t="shared" si="4"/>
        <v>1.630855006070004</v>
      </c>
      <c r="I22" s="25">
        <f t="shared" si="4"/>
        <v>1.6676606640056937</v>
      </c>
    </row>
    <row r="23" spans="1:9" ht="17" x14ac:dyDescent="0.2">
      <c r="A23" s="14" t="s">
        <v>67</v>
      </c>
      <c r="B23" s="1" t="s">
        <v>68</v>
      </c>
      <c r="D23" s="26">
        <f t="shared" ref="D23:I23" si="5">(MAX(150,D19)/(273.15+MAX(150,D19)))</f>
        <v>0.35448422545196739</v>
      </c>
      <c r="E23" s="26">
        <f t="shared" si="5"/>
        <v>0.35448422545196739</v>
      </c>
      <c r="F23" s="26">
        <f t="shared" si="5"/>
        <v>0.35448422545196739</v>
      </c>
      <c r="G23" s="26">
        <f t="shared" si="5"/>
        <v>0.35448422545196739</v>
      </c>
      <c r="H23" s="26">
        <f t="shared" si="5"/>
        <v>0.35448422545196739</v>
      </c>
      <c r="I23" s="26">
        <f t="shared" si="5"/>
        <v>0.35448422545196739</v>
      </c>
    </row>
    <row r="24" spans="1:9" x14ac:dyDescent="0.2">
      <c r="A24" s="1" t="s">
        <v>69</v>
      </c>
      <c r="B24" s="1" t="s">
        <v>70</v>
      </c>
      <c r="D24" s="26">
        <v>1</v>
      </c>
      <c r="E24" s="26">
        <v>1</v>
      </c>
      <c r="F24" s="26">
        <v>1</v>
      </c>
      <c r="G24" s="26">
        <v>1</v>
      </c>
      <c r="H24" s="26">
        <v>1</v>
      </c>
      <c r="I24" s="26">
        <v>1</v>
      </c>
    </row>
    <row r="25" spans="1:9" ht="34" x14ac:dyDescent="0.2">
      <c r="A25" s="14" t="s">
        <v>71</v>
      </c>
      <c r="B25" s="1" t="s">
        <v>72</v>
      </c>
      <c r="C25" s="1" t="s">
        <v>73</v>
      </c>
      <c r="D25" s="27">
        <f>(D20/D10)*(D24*D10/(D24*D10+D23*D18))</f>
        <v>28.515705489396169</v>
      </c>
      <c r="E25" s="27">
        <f t="shared" ref="E25:I25" si="6">(E20/E10)*(E24*E10/(E24*E10+E23*E18))</f>
        <v>28.515705489396169</v>
      </c>
      <c r="F25" s="27">
        <f t="shared" si="6"/>
        <v>47.816510201744045</v>
      </c>
      <c r="G25" s="27">
        <f t="shared" si="6"/>
        <v>45.545887166181757</v>
      </c>
      <c r="H25" s="27">
        <f t="shared" si="6"/>
        <v>53.414300621087222</v>
      </c>
      <c r="I25" s="27">
        <f t="shared" si="6"/>
        <v>49.966286837301148</v>
      </c>
    </row>
    <row r="26" spans="1:9" ht="17" x14ac:dyDescent="0.2">
      <c r="A26" s="14" t="s">
        <v>74</v>
      </c>
      <c r="B26" s="1" t="s">
        <v>75</v>
      </c>
      <c r="C26" s="1" t="s">
        <v>76</v>
      </c>
      <c r="D26" s="27">
        <f>(D20/D18)*(D23*D18/(D24*D10+D23*D18))</f>
        <v>10.108367773625016</v>
      </c>
      <c r="E26" s="27">
        <f t="shared" ref="E26:I26" si="7">(E20/E18)*(E23*E18/(E24*E10+E23*E18))</f>
        <v>10.108367773625016</v>
      </c>
      <c r="F26" s="27">
        <f t="shared" si="7"/>
        <v>16.950198582681335</v>
      </c>
      <c r="G26" s="27">
        <f t="shared" si="7"/>
        <v>16.14529853462664</v>
      </c>
      <c r="H26" s="27">
        <f t="shared" si="7"/>
        <v>18.934526983724645</v>
      </c>
      <c r="I26" s="27">
        <f t="shared" si="7"/>
        <v>17.712260488231532</v>
      </c>
    </row>
    <row r="27" spans="1:9" x14ac:dyDescent="0.2">
      <c r="A27" s="1" t="s">
        <v>77</v>
      </c>
      <c r="B27" s="1" t="s">
        <v>78</v>
      </c>
      <c r="C27" s="1" t="s">
        <v>73</v>
      </c>
      <c r="D27" s="15">
        <f>183*3.6</f>
        <v>658.80000000000007</v>
      </c>
      <c r="E27" s="15">
        <f t="shared" ref="E27:I27" si="8">183*3.6</f>
        <v>658.80000000000007</v>
      </c>
      <c r="F27" s="15">
        <f t="shared" si="8"/>
        <v>658.80000000000007</v>
      </c>
      <c r="G27" s="15">
        <f t="shared" si="8"/>
        <v>658.80000000000007</v>
      </c>
      <c r="H27" s="15">
        <f t="shared" si="8"/>
        <v>658.80000000000007</v>
      </c>
      <c r="I27" s="15">
        <f t="shared" si="8"/>
        <v>658.80000000000007</v>
      </c>
    </row>
    <row r="28" spans="1:9" x14ac:dyDescent="0.2">
      <c r="A28" s="1" t="s">
        <v>79</v>
      </c>
      <c r="B28" s="1" t="s">
        <v>80</v>
      </c>
      <c r="C28" s="1" t="s">
        <v>76</v>
      </c>
      <c r="D28" s="1">
        <f>80*3.6</f>
        <v>288</v>
      </c>
      <c r="E28" s="1">
        <f t="shared" ref="E28:I28" si="9">80*3.6</f>
        <v>288</v>
      </c>
      <c r="F28" s="1">
        <f t="shared" si="9"/>
        <v>288</v>
      </c>
      <c r="G28" s="1">
        <f t="shared" si="9"/>
        <v>288</v>
      </c>
      <c r="H28" s="1">
        <f t="shared" si="9"/>
        <v>288</v>
      </c>
      <c r="I28" s="1">
        <f t="shared" si="9"/>
        <v>288</v>
      </c>
    </row>
    <row r="29" spans="1:9" ht="17" x14ac:dyDescent="0.2">
      <c r="A29" s="14" t="s">
        <v>81</v>
      </c>
      <c r="B29" s="1" t="s">
        <v>82</v>
      </c>
      <c r="C29" s="1" t="s">
        <v>17</v>
      </c>
      <c r="D29" s="28">
        <f>(D27-D25)/D27</f>
        <v>0.95671568687098341</v>
      </c>
      <c r="E29" s="28">
        <f t="shared" ref="E29:I30" si="10">(E27-E25)/E27</f>
        <v>0.95671568687098341</v>
      </c>
      <c r="F29" s="28">
        <f t="shared" si="10"/>
        <v>0.92741877625721925</v>
      </c>
      <c r="G29" s="28">
        <f t="shared" si="10"/>
        <v>0.93086538074350067</v>
      </c>
      <c r="H29" s="28">
        <f t="shared" si="10"/>
        <v>0.91892182662251476</v>
      </c>
      <c r="I29" s="28">
        <f t="shared" si="10"/>
        <v>0.92415560589359269</v>
      </c>
    </row>
    <row r="30" spans="1:9" ht="17" x14ac:dyDescent="0.2">
      <c r="A30" s="14" t="s">
        <v>83</v>
      </c>
      <c r="B30" s="1" t="s">
        <v>84</v>
      </c>
      <c r="C30" s="1" t="s">
        <v>17</v>
      </c>
      <c r="D30" s="28">
        <f>(D28-D26)/D28</f>
        <v>0.96490150078602432</v>
      </c>
      <c r="E30" s="28">
        <f t="shared" si="10"/>
        <v>0.96490150078602432</v>
      </c>
      <c r="F30" s="28">
        <f t="shared" si="10"/>
        <v>0.94114514381013437</v>
      </c>
      <c r="G30" s="28">
        <f t="shared" si="10"/>
        <v>0.94393993564365752</v>
      </c>
      <c r="H30" s="28">
        <f t="shared" si="10"/>
        <v>0.93425511463984501</v>
      </c>
      <c r="I30" s="28">
        <f t="shared" si="10"/>
        <v>0.93849909552697375</v>
      </c>
    </row>
    <row r="31" spans="1:9" x14ac:dyDescent="0.2">
      <c r="A31" s="3" t="s">
        <v>85</v>
      </c>
      <c r="B31" s="3" t="s">
        <v>86</v>
      </c>
      <c r="C31" s="3" t="s">
        <v>17</v>
      </c>
      <c r="D31" s="29">
        <f>((D27*D10)+(D28*D18)-D20)/((D27*D10)+(D28*D18))</f>
        <v>0.95865907006594886</v>
      </c>
      <c r="E31" s="29">
        <f t="shared" ref="E31:I31" si="11">((E27*E10)+(E28*E18)-E20)/((E27*E10)+(E28*E18))</f>
        <v>0.95865907006594886</v>
      </c>
      <c r="F31" s="29">
        <f t="shared" si="11"/>
        <v>0.93118910975078717</v>
      </c>
      <c r="G31" s="29">
        <f t="shared" si="11"/>
        <v>0.93497898151562331</v>
      </c>
      <c r="H31" s="29">
        <f t="shared" si="11"/>
        <v>0.92378453020494078</v>
      </c>
      <c r="I31" s="29">
        <f t="shared" si="11"/>
        <v>0.92881241010024362</v>
      </c>
    </row>
    <row r="33" spans="1:9" x14ac:dyDescent="0.2">
      <c r="A33" s="3" t="s">
        <v>87</v>
      </c>
    </row>
    <row r="34" spans="1:9" x14ac:dyDescent="0.2">
      <c r="A34" s="1" t="s">
        <v>88</v>
      </c>
      <c r="B34" s="1" t="s">
        <v>89</v>
      </c>
      <c r="C34" s="1" t="s">
        <v>90</v>
      </c>
      <c r="D34" s="17">
        <v>10440</v>
      </c>
      <c r="E34" s="17">
        <v>10440</v>
      </c>
      <c r="F34" s="17">
        <v>7232</v>
      </c>
      <c r="G34" s="17">
        <v>6178</v>
      </c>
      <c r="H34" s="17">
        <v>5557</v>
      </c>
      <c r="I34" s="17">
        <v>5015</v>
      </c>
    </row>
    <row r="35" spans="1:9" x14ac:dyDescent="0.2">
      <c r="A35" s="1" t="s">
        <v>91</v>
      </c>
      <c r="B35" s="1" t="s">
        <v>92</v>
      </c>
      <c r="C35" s="1" t="s">
        <v>93</v>
      </c>
      <c r="D35" s="18">
        <v>0.5</v>
      </c>
      <c r="E35" s="18">
        <v>0.5</v>
      </c>
      <c r="F35" s="18">
        <v>0.5</v>
      </c>
      <c r="G35" s="18">
        <f>MIN(2000000/(G7*G34),35%)</f>
        <v>0.24902258634858182</v>
      </c>
      <c r="H35" s="18">
        <f>MIN(2000000/(G7*G34),30%)</f>
        <v>0.24902258634858182</v>
      </c>
      <c r="I35" s="18">
        <f>MIN(2000000/(H7*H34),30%)</f>
        <v>0.14396256973186972</v>
      </c>
    </row>
    <row r="36" spans="1:9" x14ac:dyDescent="0.2">
      <c r="A36" s="1" t="s">
        <v>139</v>
      </c>
      <c r="B36" s="1" t="s">
        <v>140</v>
      </c>
      <c r="C36" s="1" t="s">
        <v>141</v>
      </c>
      <c r="D36" s="24">
        <v>2</v>
      </c>
      <c r="E36" s="24">
        <v>2</v>
      </c>
      <c r="F36" s="24">
        <v>2</v>
      </c>
      <c r="G36" s="24">
        <v>2</v>
      </c>
      <c r="H36" s="24">
        <v>2</v>
      </c>
      <c r="I36" s="24">
        <v>2</v>
      </c>
    </row>
    <row r="37" spans="1:9" x14ac:dyDescent="0.2">
      <c r="A37" s="1" t="s">
        <v>94</v>
      </c>
      <c r="B37" s="1" t="s">
        <v>95</v>
      </c>
      <c r="C37" s="1" t="s">
        <v>93</v>
      </c>
      <c r="D37" s="30">
        <v>0.12</v>
      </c>
      <c r="E37" s="30">
        <v>0.12</v>
      </c>
      <c r="F37" s="30">
        <v>0.1</v>
      </c>
      <c r="G37" s="30">
        <v>0.08</v>
      </c>
      <c r="H37" s="30">
        <v>0.08</v>
      </c>
      <c r="I37" s="30">
        <v>7.0000000000000007E-2</v>
      </c>
    </row>
    <row r="38" spans="1:9" x14ac:dyDescent="0.2">
      <c r="C38" s="1" t="s">
        <v>96</v>
      </c>
      <c r="D38" s="4">
        <f t="shared" ref="D38:I38" si="12">D37*D34</f>
        <v>1252.8</v>
      </c>
      <c r="E38" s="4">
        <f t="shared" si="12"/>
        <v>1252.8</v>
      </c>
      <c r="F38" s="4">
        <f t="shared" si="12"/>
        <v>723.2</v>
      </c>
      <c r="G38" s="4">
        <f t="shared" si="12"/>
        <v>494.24</v>
      </c>
      <c r="H38" s="4">
        <f t="shared" si="12"/>
        <v>444.56</v>
      </c>
      <c r="I38" s="4">
        <f t="shared" si="12"/>
        <v>351.05</v>
      </c>
    </row>
    <row r="39" spans="1:9" x14ac:dyDescent="0.2">
      <c r="A39" s="1" t="s">
        <v>97</v>
      </c>
      <c r="B39" s="1" t="s">
        <v>98</v>
      </c>
      <c r="C39" s="1" t="s">
        <v>99</v>
      </c>
      <c r="D39" s="17">
        <v>80000</v>
      </c>
      <c r="E39" s="17">
        <v>80000</v>
      </c>
      <c r="F39" s="17">
        <v>80000</v>
      </c>
      <c r="G39" s="17">
        <v>80000</v>
      </c>
      <c r="H39" s="17">
        <v>80000</v>
      </c>
      <c r="I39" s="17">
        <v>80000</v>
      </c>
    </row>
    <row r="40" spans="1:9" x14ac:dyDescent="0.2">
      <c r="A40" s="1" t="s">
        <v>100</v>
      </c>
      <c r="B40" s="1" t="s">
        <v>101</v>
      </c>
      <c r="C40" s="1" t="s">
        <v>90</v>
      </c>
      <c r="D40" s="17">
        <v>440</v>
      </c>
      <c r="E40" s="17">
        <v>440</v>
      </c>
      <c r="F40" s="17">
        <v>440</v>
      </c>
      <c r="G40" s="17">
        <v>440</v>
      </c>
      <c r="H40" s="17">
        <v>440</v>
      </c>
      <c r="I40" s="17">
        <v>440</v>
      </c>
    </row>
    <row r="41" spans="1:9" x14ac:dyDescent="0.2">
      <c r="D41" s="4"/>
      <c r="E41" s="4"/>
      <c r="F41" s="4"/>
      <c r="G41" s="4"/>
      <c r="H41" s="4"/>
      <c r="I41" s="4"/>
    </row>
    <row r="42" spans="1:9" x14ac:dyDescent="0.2">
      <c r="A42" s="3" t="s">
        <v>102</v>
      </c>
    </row>
    <row r="43" spans="1:9" x14ac:dyDescent="0.2">
      <c r="A43" s="1" t="s">
        <v>103</v>
      </c>
      <c r="B43" s="1" t="s">
        <v>104</v>
      </c>
      <c r="C43" s="1" t="s">
        <v>35</v>
      </c>
      <c r="D43" s="31">
        <v>15</v>
      </c>
      <c r="E43" s="31">
        <v>15</v>
      </c>
      <c r="F43" s="31">
        <v>15</v>
      </c>
      <c r="G43" s="31">
        <v>15</v>
      </c>
      <c r="H43" s="31">
        <v>15</v>
      </c>
      <c r="I43" s="31">
        <v>15</v>
      </c>
    </row>
    <row r="44" spans="1:9" x14ac:dyDescent="0.2">
      <c r="A44" s="1" t="s">
        <v>105</v>
      </c>
      <c r="B44" s="13" t="s">
        <v>106</v>
      </c>
      <c r="C44" s="1" t="s">
        <v>46</v>
      </c>
      <c r="D44" s="30">
        <v>0.3</v>
      </c>
      <c r="E44" s="30">
        <v>0.3</v>
      </c>
      <c r="F44" s="30">
        <v>0.3</v>
      </c>
      <c r="G44" s="30">
        <v>0.3</v>
      </c>
      <c r="H44" s="30">
        <v>0.3</v>
      </c>
      <c r="I44" s="30">
        <v>0.3</v>
      </c>
    </row>
    <row r="45" spans="1:9" x14ac:dyDescent="0.2">
      <c r="A45" s="1" t="s">
        <v>107</v>
      </c>
      <c r="B45" s="1" t="s">
        <v>108</v>
      </c>
      <c r="C45" s="1" t="s">
        <v>46</v>
      </c>
      <c r="D45" s="30">
        <v>0.25</v>
      </c>
      <c r="E45" s="30">
        <v>0.25</v>
      </c>
      <c r="F45" s="30">
        <v>0.25</v>
      </c>
      <c r="G45" s="30">
        <v>0.25</v>
      </c>
      <c r="H45" s="30">
        <v>0.25</v>
      </c>
      <c r="I45" s="30">
        <v>0.25</v>
      </c>
    </row>
    <row r="46" spans="1:9" x14ac:dyDescent="0.2">
      <c r="A46" s="1" t="s">
        <v>109</v>
      </c>
      <c r="B46" s="1" t="s">
        <v>110</v>
      </c>
      <c r="C46" s="1" t="s">
        <v>46</v>
      </c>
      <c r="D46" s="30">
        <v>0.02</v>
      </c>
      <c r="E46" s="30">
        <v>0.02</v>
      </c>
      <c r="F46" s="30">
        <v>0.02</v>
      </c>
      <c r="G46" s="30">
        <v>0.02</v>
      </c>
      <c r="H46" s="30">
        <v>0.02</v>
      </c>
      <c r="I46" s="30">
        <v>0.02</v>
      </c>
    </row>
    <row r="47" spans="1:9" x14ac:dyDescent="0.2">
      <c r="D47" s="12"/>
    </row>
    <row r="48" spans="1:9" x14ac:dyDescent="0.2">
      <c r="A48" s="3" t="s">
        <v>111</v>
      </c>
    </row>
    <row r="49" spans="1:9" x14ac:dyDescent="0.2">
      <c r="A49" s="1" t="s">
        <v>112</v>
      </c>
      <c r="B49" s="1" t="s">
        <v>113</v>
      </c>
      <c r="C49" s="1" t="s">
        <v>17</v>
      </c>
      <c r="D49" s="4">
        <f>2023+D9</f>
        <v>2026</v>
      </c>
      <c r="E49" s="4">
        <f t="shared" ref="E49:I49" si="13">2023+E9</f>
        <v>2026</v>
      </c>
      <c r="F49" s="4">
        <f t="shared" si="13"/>
        <v>2026</v>
      </c>
      <c r="G49" s="4">
        <f t="shared" si="13"/>
        <v>2026</v>
      </c>
      <c r="H49" s="4">
        <f t="shared" si="13"/>
        <v>2026</v>
      </c>
      <c r="I49" s="4">
        <f t="shared" si="13"/>
        <v>2026</v>
      </c>
    </row>
    <row r="50" spans="1:9" x14ac:dyDescent="0.2">
      <c r="B50" s="1" t="s">
        <v>114</v>
      </c>
      <c r="C50" s="1" t="s">
        <v>115</v>
      </c>
      <c r="D50" s="5">
        <v>54.97</v>
      </c>
      <c r="E50" s="5">
        <v>54.97</v>
      </c>
      <c r="F50" s="5">
        <v>54.97</v>
      </c>
      <c r="G50" s="5">
        <v>54.97</v>
      </c>
      <c r="H50" s="5">
        <v>54.97</v>
      </c>
      <c r="I50" s="5">
        <v>54.97</v>
      </c>
    </row>
    <row r="51" spans="1:9" x14ac:dyDescent="0.2">
      <c r="A51" s="1" t="s">
        <v>116</v>
      </c>
      <c r="B51" s="13" t="s">
        <v>117</v>
      </c>
      <c r="C51" s="1" t="s">
        <v>46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</row>
    <row r="52" spans="1:9" x14ac:dyDescent="0.2">
      <c r="A52" s="6" t="s">
        <v>118</v>
      </c>
      <c r="B52" s="1" t="s">
        <v>119</v>
      </c>
      <c r="C52" s="1" t="s">
        <v>115</v>
      </c>
      <c r="D52" s="32">
        <v>2.5</v>
      </c>
      <c r="E52" s="32">
        <v>2.5</v>
      </c>
      <c r="F52" s="32">
        <v>2.5</v>
      </c>
      <c r="G52" s="32">
        <v>2</v>
      </c>
      <c r="H52" s="31">
        <v>0.25</v>
      </c>
      <c r="I52" s="31">
        <v>0.25</v>
      </c>
    </row>
    <row r="53" spans="1:9" x14ac:dyDescent="0.2">
      <c r="A53" s="1" t="s">
        <v>120</v>
      </c>
      <c r="B53" s="33" t="s">
        <v>121</v>
      </c>
      <c r="C53" s="33" t="s">
        <v>122</v>
      </c>
      <c r="D53" s="32">
        <v>13.95</v>
      </c>
      <c r="E53" s="32">
        <v>13.95</v>
      </c>
      <c r="F53" s="32">
        <v>25.85</v>
      </c>
      <c r="G53" s="32">
        <v>25.85</v>
      </c>
      <c r="H53" s="32">
        <v>25.85</v>
      </c>
      <c r="I53" s="32">
        <v>25.85</v>
      </c>
    </row>
    <row r="54" spans="1:9" x14ac:dyDescent="0.2">
      <c r="A54" s="1" t="s">
        <v>123</v>
      </c>
      <c r="B54" s="34" t="s">
        <v>124</v>
      </c>
      <c r="C54" s="33" t="s">
        <v>125</v>
      </c>
      <c r="D54" s="35">
        <v>0.9</v>
      </c>
      <c r="E54" s="35">
        <v>0.9</v>
      </c>
      <c r="F54" s="35">
        <v>0.9</v>
      </c>
      <c r="G54" s="35">
        <v>0.9</v>
      </c>
      <c r="H54" s="35">
        <v>0.9</v>
      </c>
      <c r="I54" s="35">
        <v>0.9</v>
      </c>
    </row>
    <row r="55" spans="1:9" x14ac:dyDescent="0.2">
      <c r="A55" s="1" t="s">
        <v>126</v>
      </c>
      <c r="B55" s="33" t="s">
        <v>127</v>
      </c>
      <c r="C55" s="33" t="s">
        <v>138</v>
      </c>
      <c r="D55" s="32">
        <v>19.010000000000002</v>
      </c>
      <c r="E55" s="32">
        <v>19.010000000000002</v>
      </c>
      <c r="F55" s="32">
        <v>19.010000000000002</v>
      </c>
      <c r="G55" s="32">
        <v>19.010000000000002</v>
      </c>
      <c r="H55" s="32">
        <v>19.010000000000002</v>
      </c>
      <c r="I55" s="32">
        <v>19.010000000000002</v>
      </c>
    </row>
    <row r="56" spans="1:9" x14ac:dyDescent="0.2">
      <c r="A56" s="1" t="s">
        <v>128</v>
      </c>
      <c r="B56" s="34" t="s">
        <v>129</v>
      </c>
      <c r="C56" s="33" t="s">
        <v>125</v>
      </c>
      <c r="D56" s="35">
        <v>0.9</v>
      </c>
      <c r="E56" s="35">
        <v>0.9</v>
      </c>
      <c r="F56" s="35">
        <v>0.9</v>
      </c>
      <c r="G56" s="35">
        <v>0.9</v>
      </c>
      <c r="H56" s="35">
        <v>0.9</v>
      </c>
      <c r="I56" s="35">
        <v>0.9</v>
      </c>
    </row>
    <row r="58" spans="1:9" x14ac:dyDescent="0.2">
      <c r="A58" s="3" t="s">
        <v>130</v>
      </c>
    </row>
    <row r="59" spans="1:9" x14ac:dyDescent="0.2">
      <c r="A59" s="1" t="s">
        <v>94</v>
      </c>
      <c r="B59" s="1" t="s">
        <v>131</v>
      </c>
      <c r="C59" s="1" t="s">
        <v>132</v>
      </c>
      <c r="D59" s="36">
        <v>0.02</v>
      </c>
      <c r="E59" s="36">
        <v>0.02</v>
      </c>
      <c r="F59" s="36">
        <v>0.02</v>
      </c>
      <c r="G59" s="36">
        <v>0.02</v>
      </c>
      <c r="H59" s="36">
        <v>0.02</v>
      </c>
      <c r="I59" s="36">
        <v>0.02</v>
      </c>
    </row>
  </sheetData>
  <pageMargins left="0.7" right="0.7" top="0.75" bottom="0.75" header="0.3" footer="0.3"/>
  <pageSetup paperSize="9" scale="5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9B4E-87D2-0749-8374-C6C657F91528}">
  <sheetPr>
    <pageSetUpPr fitToPage="1"/>
  </sheetPr>
  <dimension ref="A1:I37"/>
  <sheetViews>
    <sheetView tabSelected="1" zoomScale="150" workbookViewId="0">
      <selection activeCell="A2" sqref="A2"/>
    </sheetView>
  </sheetViews>
  <sheetFormatPr baseColWidth="10" defaultColWidth="10.83203125" defaultRowHeight="16" x14ac:dyDescent="0.2"/>
  <cols>
    <col min="1" max="1" width="58.83203125" style="1" customWidth="1"/>
    <col min="2" max="2" width="14.83203125" style="1" customWidth="1"/>
    <col min="3" max="3" width="18.83203125" style="1" customWidth="1"/>
    <col min="4" max="15" width="12.83203125" style="1" customWidth="1"/>
    <col min="16" max="16384" width="10.83203125" style="1"/>
  </cols>
  <sheetData>
    <row r="1" spans="1:9" x14ac:dyDescent="0.2">
      <c r="A1" s="16" t="s">
        <v>146</v>
      </c>
    </row>
    <row r="2" spans="1:9" x14ac:dyDescent="0.2">
      <c r="A2" s="1" t="s">
        <v>16</v>
      </c>
      <c r="B2" s="1" t="s">
        <v>17</v>
      </c>
      <c r="C2" s="1" t="s">
        <v>17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</row>
    <row r="3" spans="1:9" x14ac:dyDescent="0.2">
      <c r="A3" s="1" t="s">
        <v>18</v>
      </c>
      <c r="B3" s="1" t="s">
        <v>17</v>
      </c>
      <c r="C3" s="1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</row>
    <row r="4" spans="1:9" x14ac:dyDescent="0.2">
      <c r="A4" s="1" t="s">
        <v>26</v>
      </c>
      <c r="B4" s="1" t="s">
        <v>17</v>
      </c>
      <c r="C4" s="1" t="s">
        <v>17</v>
      </c>
      <c r="D4" s="2" t="s">
        <v>136</v>
      </c>
      <c r="E4" s="2" t="s">
        <v>136</v>
      </c>
      <c r="F4" s="2" t="s">
        <v>137</v>
      </c>
      <c r="G4" s="2" t="s">
        <v>137</v>
      </c>
      <c r="H4" s="2" t="s">
        <v>137</v>
      </c>
      <c r="I4" s="2" t="s">
        <v>137</v>
      </c>
    </row>
    <row r="6" spans="1:9" x14ac:dyDescent="0.2">
      <c r="A6" s="3" t="s">
        <v>27</v>
      </c>
    </row>
    <row r="7" spans="1:9" x14ac:dyDescent="0.2">
      <c r="A7" s="1" t="s">
        <v>30</v>
      </c>
      <c r="B7" s="1" t="s">
        <v>31</v>
      </c>
      <c r="C7" s="1" t="s">
        <v>32</v>
      </c>
      <c r="D7" s="38" t="s">
        <v>133</v>
      </c>
      <c r="E7" s="38" t="s">
        <v>133</v>
      </c>
      <c r="F7" s="38" t="s">
        <v>133</v>
      </c>
      <c r="G7" s="38" t="s">
        <v>133</v>
      </c>
      <c r="H7" s="38" t="s">
        <v>133</v>
      </c>
      <c r="I7" s="38" t="s">
        <v>133</v>
      </c>
    </row>
    <row r="8" spans="1:9" x14ac:dyDescent="0.2">
      <c r="A8" s="1" t="s">
        <v>33</v>
      </c>
      <c r="B8" s="1" t="s">
        <v>34</v>
      </c>
      <c r="C8" s="1" t="s">
        <v>35</v>
      </c>
      <c r="D8" s="38" t="s">
        <v>133</v>
      </c>
      <c r="E8" s="38" t="s">
        <v>133</v>
      </c>
      <c r="F8" s="38" t="s">
        <v>133</v>
      </c>
      <c r="G8" s="38" t="s">
        <v>133</v>
      </c>
      <c r="H8" s="38" t="s">
        <v>133</v>
      </c>
      <c r="I8" s="38" t="s">
        <v>133</v>
      </c>
    </row>
    <row r="9" spans="1:9" x14ac:dyDescent="0.2">
      <c r="A9" s="6" t="s">
        <v>36</v>
      </c>
      <c r="B9" s="1" t="s">
        <v>37</v>
      </c>
      <c r="C9" s="1" t="s">
        <v>38</v>
      </c>
      <c r="D9" s="38" t="s">
        <v>133</v>
      </c>
      <c r="E9" s="38" t="s">
        <v>133</v>
      </c>
      <c r="F9" s="38" t="s">
        <v>133</v>
      </c>
      <c r="G9" s="38" t="s">
        <v>133</v>
      </c>
      <c r="H9" s="38" t="s">
        <v>133</v>
      </c>
      <c r="I9" s="38" t="s">
        <v>133</v>
      </c>
    </row>
    <row r="10" spans="1:9" x14ac:dyDescent="0.2">
      <c r="A10" s="6" t="s">
        <v>55</v>
      </c>
      <c r="B10" s="1" t="s">
        <v>56</v>
      </c>
      <c r="C10" s="1" t="s">
        <v>50</v>
      </c>
      <c r="D10" s="38" t="s">
        <v>133</v>
      </c>
      <c r="E10" s="38" t="s">
        <v>133</v>
      </c>
      <c r="F10" s="38" t="s">
        <v>133</v>
      </c>
      <c r="G10" s="38" t="s">
        <v>133</v>
      </c>
      <c r="H10" s="38" t="s">
        <v>133</v>
      </c>
      <c r="I10" s="38" t="s">
        <v>133</v>
      </c>
    </row>
    <row r="11" spans="1:9" x14ac:dyDescent="0.2">
      <c r="A11" s="6" t="s">
        <v>60</v>
      </c>
      <c r="B11" s="1" t="s">
        <v>61</v>
      </c>
      <c r="C11" s="1" t="s">
        <v>62</v>
      </c>
      <c r="D11" s="38" t="s">
        <v>133</v>
      </c>
      <c r="E11" s="38" t="s">
        <v>133</v>
      </c>
      <c r="F11" s="38" t="s">
        <v>133</v>
      </c>
      <c r="G11" s="38" t="s">
        <v>133</v>
      </c>
      <c r="H11" s="38" t="s">
        <v>133</v>
      </c>
      <c r="I11" s="38" t="s">
        <v>133</v>
      </c>
    </row>
    <row r="12" spans="1:9" x14ac:dyDescent="0.2">
      <c r="D12" s="39"/>
      <c r="E12" s="39"/>
      <c r="F12" s="39"/>
      <c r="G12" s="39"/>
      <c r="H12" s="39"/>
      <c r="I12" s="39"/>
    </row>
    <row r="13" spans="1:9" x14ac:dyDescent="0.2">
      <c r="A13" s="3" t="s">
        <v>87</v>
      </c>
      <c r="D13" s="39"/>
      <c r="E13" s="39"/>
      <c r="F13" s="39"/>
      <c r="G13" s="39"/>
      <c r="H13" s="39"/>
      <c r="I13" s="39"/>
    </row>
    <row r="14" spans="1:9" x14ac:dyDescent="0.2">
      <c r="A14" s="1" t="s">
        <v>88</v>
      </c>
      <c r="B14" s="1" t="s">
        <v>89</v>
      </c>
      <c r="C14" s="1" t="s">
        <v>90</v>
      </c>
      <c r="D14" s="38" t="s">
        <v>133</v>
      </c>
      <c r="E14" s="38" t="s">
        <v>133</v>
      </c>
      <c r="F14" s="38" t="s">
        <v>133</v>
      </c>
      <c r="G14" s="38" t="s">
        <v>133</v>
      </c>
      <c r="H14" s="38" t="s">
        <v>133</v>
      </c>
      <c r="I14" s="38" t="s">
        <v>133</v>
      </c>
    </row>
    <row r="15" spans="1:9" x14ac:dyDescent="0.2">
      <c r="A15" s="1" t="s">
        <v>91</v>
      </c>
      <c r="B15" s="1" t="s">
        <v>92</v>
      </c>
      <c r="C15" s="1" t="s">
        <v>93</v>
      </c>
      <c r="D15" s="40" t="s">
        <v>134</v>
      </c>
      <c r="E15" s="40" t="s">
        <v>134</v>
      </c>
      <c r="F15" s="40" t="s">
        <v>134</v>
      </c>
      <c r="G15" s="40" t="s">
        <v>134</v>
      </c>
      <c r="H15" s="40" t="s">
        <v>134</v>
      </c>
      <c r="I15" s="40" t="s">
        <v>134</v>
      </c>
    </row>
    <row r="16" spans="1:9" x14ac:dyDescent="0.2">
      <c r="A16" s="1" t="s">
        <v>139</v>
      </c>
      <c r="B16" s="1" t="s">
        <v>140</v>
      </c>
      <c r="C16" s="1" t="s">
        <v>141</v>
      </c>
      <c r="D16" s="37" t="s">
        <v>133</v>
      </c>
      <c r="E16" s="37" t="s">
        <v>133</v>
      </c>
      <c r="F16" s="37" t="s">
        <v>133</v>
      </c>
      <c r="G16" s="37" t="s">
        <v>133</v>
      </c>
      <c r="H16" s="37" t="s">
        <v>133</v>
      </c>
      <c r="I16" s="37" t="s">
        <v>133</v>
      </c>
    </row>
    <row r="17" spans="1:9" x14ac:dyDescent="0.2">
      <c r="A17" s="1" t="s">
        <v>94</v>
      </c>
      <c r="B17" s="1" t="s">
        <v>95</v>
      </c>
      <c r="C17" s="1" t="s">
        <v>93</v>
      </c>
      <c r="D17" s="38" t="s">
        <v>133</v>
      </c>
      <c r="E17" s="38" t="s">
        <v>133</v>
      </c>
      <c r="F17" s="38" t="s">
        <v>133</v>
      </c>
      <c r="G17" s="38" t="s">
        <v>133</v>
      </c>
      <c r="H17" s="38" t="s">
        <v>133</v>
      </c>
      <c r="I17" s="38" t="s">
        <v>133</v>
      </c>
    </row>
    <row r="18" spans="1:9" x14ac:dyDescent="0.2">
      <c r="D18" s="41"/>
      <c r="E18" s="41"/>
      <c r="F18" s="41"/>
      <c r="G18" s="41"/>
      <c r="H18" s="41"/>
      <c r="I18" s="41"/>
    </row>
    <row r="19" spans="1:9" x14ac:dyDescent="0.2">
      <c r="A19" s="1" t="s">
        <v>97</v>
      </c>
      <c r="B19" s="1" t="s">
        <v>98</v>
      </c>
      <c r="C19" s="1" t="s">
        <v>99</v>
      </c>
      <c r="D19" s="38" t="s">
        <v>133</v>
      </c>
      <c r="E19" s="38" t="s">
        <v>133</v>
      </c>
      <c r="F19" s="38" t="s">
        <v>133</v>
      </c>
      <c r="G19" s="38" t="s">
        <v>133</v>
      </c>
      <c r="H19" s="38" t="s">
        <v>133</v>
      </c>
      <c r="I19" s="38" t="s">
        <v>133</v>
      </c>
    </row>
    <row r="20" spans="1:9" x14ac:dyDescent="0.2">
      <c r="A20" s="1" t="s">
        <v>100</v>
      </c>
      <c r="B20" s="1" t="s">
        <v>101</v>
      </c>
      <c r="C20" s="1" t="s">
        <v>90</v>
      </c>
      <c r="D20" s="38" t="s">
        <v>133</v>
      </c>
      <c r="E20" s="38" t="s">
        <v>133</v>
      </c>
      <c r="F20" s="38" t="s">
        <v>133</v>
      </c>
      <c r="G20" s="38" t="s">
        <v>133</v>
      </c>
      <c r="H20" s="38" t="s">
        <v>133</v>
      </c>
      <c r="I20" s="38" t="s">
        <v>133</v>
      </c>
    </row>
    <row r="21" spans="1:9" x14ac:dyDescent="0.2">
      <c r="D21" s="41"/>
      <c r="E21" s="41"/>
      <c r="F21" s="41"/>
      <c r="G21" s="41"/>
      <c r="H21" s="41"/>
      <c r="I21" s="41"/>
    </row>
    <row r="22" spans="1:9" x14ac:dyDescent="0.2">
      <c r="A22" s="3" t="s">
        <v>102</v>
      </c>
      <c r="D22" s="39"/>
      <c r="E22" s="39"/>
      <c r="F22" s="39"/>
      <c r="G22" s="39"/>
      <c r="H22" s="39"/>
      <c r="I22" s="39"/>
    </row>
    <row r="23" spans="1:9" x14ac:dyDescent="0.2">
      <c r="A23" s="1" t="s">
        <v>103</v>
      </c>
      <c r="B23" s="1" t="s">
        <v>104</v>
      </c>
      <c r="C23" s="1" t="s">
        <v>35</v>
      </c>
      <c r="D23" s="38" t="s">
        <v>133</v>
      </c>
      <c r="E23" s="38" t="s">
        <v>133</v>
      </c>
      <c r="F23" s="38" t="s">
        <v>133</v>
      </c>
      <c r="G23" s="38" t="s">
        <v>133</v>
      </c>
      <c r="H23" s="38" t="s">
        <v>133</v>
      </c>
      <c r="I23" s="38" t="s">
        <v>133</v>
      </c>
    </row>
    <row r="24" spans="1:9" x14ac:dyDescent="0.2">
      <c r="A24" s="1" t="s">
        <v>105</v>
      </c>
      <c r="B24" s="13" t="s">
        <v>106</v>
      </c>
      <c r="C24" s="1" t="s">
        <v>46</v>
      </c>
      <c r="D24" s="38" t="s">
        <v>133</v>
      </c>
      <c r="E24" s="38" t="s">
        <v>133</v>
      </c>
      <c r="F24" s="38" t="s">
        <v>133</v>
      </c>
      <c r="G24" s="38" t="s">
        <v>133</v>
      </c>
      <c r="H24" s="38" t="s">
        <v>133</v>
      </c>
      <c r="I24" s="38" t="s">
        <v>133</v>
      </c>
    </row>
    <row r="25" spans="1:9" x14ac:dyDescent="0.2">
      <c r="A25" s="1" t="s">
        <v>107</v>
      </c>
      <c r="B25" s="1" t="s">
        <v>108</v>
      </c>
      <c r="C25" s="1" t="s">
        <v>46</v>
      </c>
      <c r="D25" s="38" t="s">
        <v>133</v>
      </c>
      <c r="E25" s="38" t="s">
        <v>133</v>
      </c>
      <c r="F25" s="38" t="s">
        <v>133</v>
      </c>
      <c r="G25" s="38" t="s">
        <v>133</v>
      </c>
      <c r="H25" s="38" t="s">
        <v>133</v>
      </c>
      <c r="I25" s="38" t="s">
        <v>133</v>
      </c>
    </row>
    <row r="26" spans="1:9" x14ac:dyDescent="0.2">
      <c r="A26" s="1" t="s">
        <v>109</v>
      </c>
      <c r="B26" s="1" t="s">
        <v>110</v>
      </c>
      <c r="C26" s="1" t="s">
        <v>46</v>
      </c>
      <c r="D26" s="38" t="s">
        <v>133</v>
      </c>
      <c r="E26" s="38" t="s">
        <v>133</v>
      </c>
      <c r="F26" s="38" t="s">
        <v>133</v>
      </c>
      <c r="G26" s="38" t="s">
        <v>133</v>
      </c>
      <c r="H26" s="38" t="s">
        <v>133</v>
      </c>
      <c r="I26" s="38" t="s">
        <v>133</v>
      </c>
    </row>
    <row r="27" spans="1:9" x14ac:dyDescent="0.2">
      <c r="D27" s="42"/>
      <c r="E27" s="39"/>
      <c r="F27" s="39"/>
      <c r="G27" s="39"/>
      <c r="H27" s="39"/>
      <c r="I27" s="39"/>
    </row>
    <row r="28" spans="1:9" x14ac:dyDescent="0.2">
      <c r="A28" s="3" t="s">
        <v>111</v>
      </c>
      <c r="D28" s="39"/>
      <c r="E28" s="39"/>
      <c r="F28" s="39"/>
      <c r="G28" s="39"/>
      <c r="H28" s="39"/>
      <c r="I28" s="39"/>
    </row>
    <row r="29" spans="1:9" x14ac:dyDescent="0.2">
      <c r="A29" s="1" t="s">
        <v>116</v>
      </c>
      <c r="B29" s="13" t="s">
        <v>117</v>
      </c>
      <c r="C29" s="1" t="s">
        <v>46</v>
      </c>
      <c r="D29" s="38" t="s">
        <v>133</v>
      </c>
      <c r="E29" s="38" t="s">
        <v>133</v>
      </c>
      <c r="F29" s="38" t="s">
        <v>133</v>
      </c>
      <c r="G29" s="38" t="s">
        <v>133</v>
      </c>
      <c r="H29" s="38" t="s">
        <v>133</v>
      </c>
      <c r="I29" s="38" t="s">
        <v>133</v>
      </c>
    </row>
    <row r="30" spans="1:9" x14ac:dyDescent="0.2">
      <c r="A30" s="6" t="s">
        <v>118</v>
      </c>
      <c r="B30" s="1" t="s">
        <v>119</v>
      </c>
      <c r="C30" s="1" t="s">
        <v>115</v>
      </c>
      <c r="D30" s="40" t="s">
        <v>135</v>
      </c>
      <c r="E30" s="40" t="s">
        <v>135</v>
      </c>
      <c r="F30" s="40" t="s">
        <v>135</v>
      </c>
      <c r="G30" s="40" t="s">
        <v>135</v>
      </c>
      <c r="H30" s="40" t="s">
        <v>135</v>
      </c>
      <c r="I30" s="40" t="s">
        <v>135</v>
      </c>
    </row>
    <row r="31" spans="1:9" x14ac:dyDescent="0.2">
      <c r="A31" s="1" t="s">
        <v>120</v>
      </c>
      <c r="B31" s="33" t="s">
        <v>121</v>
      </c>
      <c r="C31" s="33" t="s">
        <v>122</v>
      </c>
      <c r="D31" s="38" t="s">
        <v>133</v>
      </c>
      <c r="E31" s="38" t="s">
        <v>133</v>
      </c>
      <c r="F31" s="38" t="s">
        <v>133</v>
      </c>
      <c r="G31" s="38" t="s">
        <v>133</v>
      </c>
      <c r="H31" s="38" t="s">
        <v>133</v>
      </c>
      <c r="I31" s="38" t="s">
        <v>133</v>
      </c>
    </row>
    <row r="32" spans="1:9" x14ac:dyDescent="0.2">
      <c r="A32" s="1" t="s">
        <v>123</v>
      </c>
      <c r="B32" s="34" t="s">
        <v>124</v>
      </c>
      <c r="C32" s="33" t="s">
        <v>125</v>
      </c>
      <c r="D32" s="38" t="s">
        <v>133</v>
      </c>
      <c r="E32" s="38" t="s">
        <v>133</v>
      </c>
      <c r="F32" s="38" t="s">
        <v>133</v>
      </c>
      <c r="G32" s="38" t="s">
        <v>133</v>
      </c>
      <c r="H32" s="38" t="s">
        <v>133</v>
      </c>
      <c r="I32" s="38" t="s">
        <v>133</v>
      </c>
    </row>
    <row r="33" spans="1:9" x14ac:dyDescent="0.2">
      <c r="A33" s="1" t="s">
        <v>126</v>
      </c>
      <c r="B33" s="33" t="s">
        <v>127</v>
      </c>
      <c r="C33" s="33" t="s">
        <v>122</v>
      </c>
      <c r="D33" s="38" t="s">
        <v>133</v>
      </c>
      <c r="E33" s="38" t="s">
        <v>133</v>
      </c>
      <c r="F33" s="38" t="s">
        <v>133</v>
      </c>
      <c r="G33" s="38" t="s">
        <v>133</v>
      </c>
      <c r="H33" s="38" t="s">
        <v>133</v>
      </c>
      <c r="I33" s="38" t="s">
        <v>133</v>
      </c>
    </row>
    <row r="34" spans="1:9" x14ac:dyDescent="0.2">
      <c r="A34" s="1" t="s">
        <v>128</v>
      </c>
      <c r="B34" s="34" t="s">
        <v>129</v>
      </c>
      <c r="C34" s="33" t="s">
        <v>125</v>
      </c>
      <c r="D34" s="38" t="s">
        <v>133</v>
      </c>
      <c r="E34" s="38" t="s">
        <v>133</v>
      </c>
      <c r="F34" s="38" t="s">
        <v>133</v>
      </c>
      <c r="G34" s="38" t="s">
        <v>133</v>
      </c>
      <c r="H34" s="38" t="s">
        <v>133</v>
      </c>
      <c r="I34" s="38" t="s">
        <v>133</v>
      </c>
    </row>
    <row r="35" spans="1:9" x14ac:dyDescent="0.2">
      <c r="D35" s="39"/>
      <c r="E35" s="39"/>
      <c r="F35" s="39"/>
      <c r="G35" s="39"/>
      <c r="H35" s="39"/>
      <c r="I35" s="39"/>
    </row>
    <row r="36" spans="1:9" x14ac:dyDescent="0.2">
      <c r="A36" s="3" t="s">
        <v>130</v>
      </c>
      <c r="D36" s="39"/>
      <c r="E36" s="39"/>
      <c r="F36" s="39"/>
      <c r="G36" s="39"/>
      <c r="H36" s="39"/>
      <c r="I36" s="39"/>
    </row>
    <row r="37" spans="1:9" x14ac:dyDescent="0.2">
      <c r="A37" s="1" t="s">
        <v>94</v>
      </c>
      <c r="B37" s="1" t="s">
        <v>131</v>
      </c>
      <c r="C37" s="1" t="s">
        <v>132</v>
      </c>
      <c r="D37" s="38" t="s">
        <v>133</v>
      </c>
      <c r="E37" s="38" t="s">
        <v>133</v>
      </c>
      <c r="F37" s="38" t="s">
        <v>133</v>
      </c>
      <c r="G37" s="38" t="s">
        <v>133</v>
      </c>
      <c r="H37" s="38" t="s">
        <v>133</v>
      </c>
      <c r="I37" s="38" t="s">
        <v>133</v>
      </c>
    </row>
  </sheetData>
  <pageMargins left="0.7" right="0.7" top="0.75" bottom="0.75" header="0.3" footer="0.3"/>
  <pageSetup paperSize="9" scale="5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0BD4FF-2F1B-4E51-934C-48E75577AEF9}"/>
</file>

<file path=customXml/itemProps2.xml><?xml version="1.0" encoding="utf-8"?>
<ds:datastoreItem xmlns:ds="http://schemas.openxmlformats.org/officeDocument/2006/customXml" ds:itemID="{9C4C9290-D2DF-4B3E-86E3-4FE0D39CCA9C}">
  <ds:schemaRefs>
    <ds:schemaRef ds:uri="http://www.w3.org/XML/1998/namespace"/>
    <ds:schemaRef ds:uri="http://purl.org/dc/terms/"/>
    <ds:schemaRef ds:uri="f4ba004b-9e9a-49ed-84ff-f3311c109b55"/>
    <ds:schemaRef ds:uri="http://purl.org/dc/elements/1.1/"/>
    <ds:schemaRef ds:uri="d2020712-424a-4400-ad0c-f33a0c7e775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INTRODUCTION</vt:lpstr>
      <vt:lpstr>VALEURS DE REFERENCE</vt:lpstr>
      <vt:lpstr>VALEURS SUR DOSSIER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Olivier Squilbin</cp:lastModifiedBy>
  <cp:lastPrinted>2022-01-13T20:26:42Z</cp:lastPrinted>
  <dcterms:created xsi:type="dcterms:W3CDTF">2021-12-29T12:27:39Z</dcterms:created>
  <dcterms:modified xsi:type="dcterms:W3CDTF">2022-01-13T20:27:49Z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