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1-Prolongation/7. Consultation/2. Prolongation/Annexe D - Formulaires-Excel/"/>
    </mc:Choice>
  </mc:AlternateContent>
  <xr:revisionPtr revIDLastSave="514" documentId="14_{0E009B1E-3A05-4549-BB7B-EFAEF9C81AE5}" xr6:coauthVersionLast="47" xr6:coauthVersionMax="47" xr10:uidLastSave="{1CB0215A-D688-459B-95C0-77635C822456}"/>
  <bookViews>
    <workbookView xWindow="-120" yWindow="-120" windowWidth="29040" windowHeight="15840" xr2:uid="{84B4E203-FCC3-364E-8738-079039B1566F}"/>
  </bookViews>
  <sheets>
    <sheet name="INTRODUCTION" sheetId="7" r:id="rId1"/>
    <sheet name="BIOMASSE - CAT1" sheetId="20" r:id="rId2"/>
    <sheet name="BIOMASSE - CAT2" sheetId="21" r:id="rId3"/>
    <sheet name="BIOMASSE - CAT3" sheetId="22" r:id="rId4"/>
    <sheet name="BIOMASSE - CAT4" sheetId="23" r:id="rId5"/>
    <sheet name="BIOMASSE - CAT5" sheetId="24" r:id="rId6"/>
    <sheet name="BIOMASSE - CAT6" sheetId="25" r:id="rId7"/>
    <sheet name="BIOMASSE - CAT7" sheetId="26" r:id="rId8"/>
    <sheet name="BIOMASSE - CAT8" sheetId="27" r:id="rId9"/>
    <sheet name="BIOMASSE - CAT9" sheetId="28" r:id="rId10"/>
    <sheet name="BIOMASSE - CAT10" sheetId="29" r:id="rId11"/>
    <sheet name="BIOMASSE - CAT11" sheetId="30" r:id="rId12"/>
    <sheet name="BIOMASSE - CAT12" sheetId="31" r:id="rId13"/>
    <sheet name="BIOMASSE - CAT13" sheetId="32" r:id="rId14"/>
    <sheet name="BIOMASSE - CAT14" sheetId="33" r:id="rId15"/>
    <sheet name="BIOMASSE SUR DOSSIER" sheetId="13" r:id="rId16"/>
  </sheets>
  <externalReferences>
    <externalReference r:id="rId17"/>
  </externalReferences>
  <definedNames>
    <definedName name="CH4_biogaz">[1]Hypothèses_CatB!$B$2</definedName>
    <definedName name="CH4_biogaz_MLI">[1]Hypothèses_CatB!$B$3</definedName>
    <definedName name="Etalon_NOPEX">[1]Hypothèses_CatB!$B$5</definedName>
    <definedName name="OPEX1">[1]Hypothèses_CatB!$B$10</definedName>
    <definedName name="OPEX2">[1]Hypothèses_CatB!$B$9</definedName>
    <definedName name="PCI_CH4">[1]Hypothèses_CatB!$B$4</definedName>
    <definedName name="_xlnm.Print_Area" localSheetId="1">'BIOMASSE - CAT1'!$A$1:$O$55</definedName>
    <definedName name="_xlnm.Print_Area" localSheetId="10">'BIOMASSE - CAT10'!$A$1:$O$55</definedName>
    <definedName name="_xlnm.Print_Area" localSheetId="11">'BIOMASSE - CAT11'!$A$1:$O$55</definedName>
    <definedName name="_xlnm.Print_Area" localSheetId="12">'BIOMASSE - CAT12'!$A$1:$O$55</definedName>
    <definedName name="_xlnm.Print_Area" localSheetId="13">'BIOMASSE - CAT13'!$A$1:$O$55</definedName>
    <definedName name="_xlnm.Print_Area" localSheetId="14">'BIOMASSE - CAT14'!$A$1:$O$55</definedName>
    <definedName name="_xlnm.Print_Area" localSheetId="2">'BIOMASSE - CAT2'!$A$1:$O$55</definedName>
    <definedName name="_xlnm.Print_Area" localSheetId="3">'BIOMASSE - CAT3'!$A$1:$O$55</definedName>
    <definedName name="_xlnm.Print_Area" localSheetId="4">'BIOMASSE - CAT4'!$A$1:$O$55</definedName>
    <definedName name="_xlnm.Print_Area" localSheetId="5">'BIOMASSE - CAT5'!$A$1:$O$55</definedName>
    <definedName name="_xlnm.Print_Area" localSheetId="6">'BIOMASSE - CAT6'!$A$1:$O$55</definedName>
    <definedName name="_xlnm.Print_Area" localSheetId="7">'BIOMASSE - CAT7'!$A$1:$O$55</definedName>
    <definedName name="_xlnm.Print_Area" localSheetId="8">'BIOMASSE - CAT8'!$A$1:$O$55</definedName>
    <definedName name="_xlnm.Print_Area" localSheetId="9">'BIOMASSE - CAT9'!$A$1:$O$55</definedName>
    <definedName name="_xlnm.Print_Area" localSheetId="15">'BIOMASSE SUR DOSSIER'!$A$1:$I$31</definedName>
    <definedName name="_xlnm.Print_Area" localSheetId="0">INTRODUCTION!$A$1:$L$50</definedName>
    <definedName name="Prix_ELEC" localSheetId="1">#REF!</definedName>
    <definedName name="Prix_ELEC" localSheetId="10">#REF!</definedName>
    <definedName name="Prix_ELEC" localSheetId="11">#REF!</definedName>
    <definedName name="Prix_ELEC" localSheetId="12">#REF!</definedName>
    <definedName name="Prix_ELEC" localSheetId="13">#REF!</definedName>
    <definedName name="Prix_ELEC" localSheetId="14">#REF!</definedName>
    <definedName name="Prix_ELEC" localSheetId="2">#REF!</definedName>
    <definedName name="Prix_ELEC" localSheetId="3">#REF!</definedName>
    <definedName name="Prix_ELEC" localSheetId="4">#REF!</definedName>
    <definedName name="Prix_ELEC" localSheetId="5">#REF!</definedName>
    <definedName name="Prix_ELEC" localSheetId="6">#REF!</definedName>
    <definedName name="Prix_ELEC" localSheetId="7">#REF!</definedName>
    <definedName name="Prix_ELEC" localSheetId="8">#REF!</definedName>
    <definedName name="Prix_ELEC" localSheetId="9">#REF!</definedName>
    <definedName name="Prix_ELEC" localSheetId="15">#REF!</definedName>
    <definedName name="Prix_ELE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33" l="1"/>
  <c r="N38" i="33"/>
  <c r="M38" i="33"/>
  <c r="J38" i="33"/>
  <c r="E38" i="33"/>
  <c r="D38" i="33"/>
  <c r="H36" i="33"/>
  <c r="I36" i="33" s="1"/>
  <c r="J36" i="33" s="1"/>
  <c r="K36" i="33" s="1"/>
  <c r="L36" i="33" s="1"/>
  <c r="M36" i="33" s="1"/>
  <c r="N36" i="33" s="1"/>
  <c r="O36" i="33" s="1"/>
  <c r="K38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N24" i="33"/>
  <c r="M24" i="33"/>
  <c r="F24" i="33"/>
  <c r="E24" i="33"/>
  <c r="O24" i="33"/>
  <c r="L24" i="33"/>
  <c r="K24" i="33"/>
  <c r="J24" i="33"/>
  <c r="I24" i="33"/>
  <c r="H24" i="33"/>
  <c r="G24" i="33"/>
  <c r="D24" i="33"/>
  <c r="M15" i="33"/>
  <c r="M18" i="33" s="1"/>
  <c r="M19" i="33" s="1"/>
  <c r="L15" i="33"/>
  <c r="J15" i="33"/>
  <c r="N15" i="33"/>
  <c r="D15" i="33"/>
  <c r="D43" i="33"/>
  <c r="F38" i="33" l="1"/>
  <c r="E15" i="33"/>
  <c r="E18" i="33" s="1"/>
  <c r="E19" i="33" s="1"/>
  <c r="O15" i="33"/>
  <c r="O18" i="33" s="1"/>
  <c r="O19" i="33" s="1"/>
  <c r="G38" i="33"/>
  <c r="H38" i="33"/>
  <c r="K15" i="33"/>
  <c r="K18" i="33" s="1"/>
  <c r="K19" i="33" s="1"/>
  <c r="K26" i="33" s="1"/>
  <c r="K30" i="33" s="1"/>
  <c r="G15" i="33"/>
  <c r="G18" i="33" s="1"/>
  <c r="G19" i="33" s="1"/>
  <c r="L38" i="33"/>
  <c r="I38" i="33"/>
  <c r="N18" i="33"/>
  <c r="N19" i="33" s="1"/>
  <c r="F15" i="33"/>
  <c r="H15" i="33"/>
  <c r="H18" i="33" s="1"/>
  <c r="H19" i="33" s="1"/>
  <c r="H26" i="33" s="1"/>
  <c r="H30" i="33" s="1"/>
  <c r="I15" i="33"/>
  <c r="I18" i="33" s="1"/>
  <c r="I19" i="33" s="1"/>
  <c r="I26" i="33" s="1"/>
  <c r="I30" i="33" s="1"/>
  <c r="J18" i="33"/>
  <c r="J19" i="33" s="1"/>
  <c r="J32" i="33" s="1"/>
  <c r="D18" i="33"/>
  <c r="D19" i="33" s="1"/>
  <c r="D23" i="33" s="1"/>
  <c r="M27" i="33"/>
  <c r="M31" i="33" s="1"/>
  <c r="L18" i="33"/>
  <c r="L19" i="33" s="1"/>
  <c r="L26" i="33" s="1"/>
  <c r="L30" i="33" s="1"/>
  <c r="N23" i="33"/>
  <c r="N22" i="33"/>
  <c r="L23" i="33"/>
  <c r="L22" i="33"/>
  <c r="F26" i="33"/>
  <c r="F30" i="33" s="1"/>
  <c r="N27" i="33"/>
  <c r="N31" i="33" s="1"/>
  <c r="F18" i="33"/>
  <c r="F19" i="33" s="1"/>
  <c r="F27" i="33" s="1"/>
  <c r="F31" i="33" s="1"/>
  <c r="M22" i="33"/>
  <c r="M23" i="33"/>
  <c r="M32" i="33"/>
  <c r="M26" i="33"/>
  <c r="M30" i="33" s="1"/>
  <c r="N32" i="33"/>
  <c r="N26" i="33"/>
  <c r="N30" i="33" s="1"/>
  <c r="O32" i="33" l="1"/>
  <c r="O23" i="33"/>
  <c r="O27" i="33"/>
  <c r="O31" i="33" s="1"/>
  <c r="O26" i="33"/>
  <c r="O30" i="33" s="1"/>
  <c r="O22" i="33"/>
  <c r="E27" i="33"/>
  <c r="E31" i="33" s="1"/>
  <c r="E23" i="33"/>
  <c r="E22" i="33"/>
  <c r="E26" i="33"/>
  <c r="E30" i="33" s="1"/>
  <c r="E32" i="33"/>
  <c r="G32" i="33"/>
  <c r="G26" i="33"/>
  <c r="G30" i="33" s="1"/>
  <c r="G27" i="33"/>
  <c r="G31" i="33" s="1"/>
  <c r="D26" i="33"/>
  <c r="D30" i="33" s="1"/>
  <c r="J23" i="33"/>
  <c r="J22" i="33"/>
  <c r="J27" i="33"/>
  <c r="J31" i="33" s="1"/>
  <c r="D27" i="33"/>
  <c r="D31" i="33" s="1"/>
  <c r="J26" i="33"/>
  <c r="J30" i="33" s="1"/>
  <c r="D22" i="33"/>
  <c r="L27" i="33"/>
  <c r="L31" i="33" s="1"/>
  <c r="L32" i="33"/>
  <c r="I32" i="33"/>
  <c r="D32" i="33"/>
  <c r="K27" i="33"/>
  <c r="K31" i="33" s="1"/>
  <c r="K23" i="33"/>
  <c r="K22" i="33"/>
  <c r="K32" i="33"/>
  <c r="F22" i="33"/>
  <c r="F23" i="33"/>
  <c r="H22" i="33"/>
  <c r="H23" i="33"/>
  <c r="H27" i="33"/>
  <c r="H31" i="33" s="1"/>
  <c r="I27" i="33"/>
  <c r="I31" i="33" s="1"/>
  <c r="I22" i="33"/>
  <c r="I23" i="33"/>
  <c r="F32" i="33"/>
  <c r="G22" i="33"/>
  <c r="G23" i="33"/>
  <c r="H32" i="33"/>
  <c r="D43" i="32" l="1"/>
  <c r="N38" i="32"/>
  <c r="M38" i="32"/>
  <c r="L38" i="32"/>
  <c r="J38" i="32"/>
  <c r="D38" i="32"/>
  <c r="H36" i="32"/>
  <c r="I36" i="32" s="1"/>
  <c r="J36" i="32" s="1"/>
  <c r="K36" i="32" s="1"/>
  <c r="L36" i="32" s="1"/>
  <c r="M36" i="32" s="1"/>
  <c r="N36" i="32" s="1"/>
  <c r="O36" i="32" s="1"/>
  <c r="K38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O24" i="32"/>
  <c r="N24" i="32"/>
  <c r="M24" i="32"/>
  <c r="E24" i="32"/>
  <c r="D24" i="32"/>
  <c r="L24" i="32"/>
  <c r="K24" i="32"/>
  <c r="J24" i="32"/>
  <c r="I24" i="32"/>
  <c r="H24" i="32"/>
  <c r="G24" i="32"/>
  <c r="F24" i="32"/>
  <c r="M15" i="32"/>
  <c r="K15" i="32"/>
  <c r="L15" i="32"/>
  <c r="I15" i="32"/>
  <c r="H15" i="32"/>
  <c r="F15" i="32"/>
  <c r="J15" i="32"/>
  <c r="L18" i="32" l="1"/>
  <c r="L19" i="32" s="1"/>
  <c r="K18" i="32"/>
  <c r="K19" i="32" s="1"/>
  <c r="M18" i="32"/>
  <c r="M19" i="32" s="1"/>
  <c r="G15" i="32"/>
  <c r="E38" i="32"/>
  <c r="O38" i="32"/>
  <c r="O18" i="32"/>
  <c r="O19" i="32" s="1"/>
  <c r="O27" i="32" s="1"/>
  <c r="O31" i="32" s="1"/>
  <c r="L26" i="32"/>
  <c r="L30" i="32" s="1"/>
  <c r="F38" i="32"/>
  <c r="H18" i="32"/>
  <c r="H19" i="32" s="1"/>
  <c r="F18" i="32"/>
  <c r="F19" i="32" s="1"/>
  <c r="G38" i="32"/>
  <c r="D15" i="32"/>
  <c r="N15" i="32"/>
  <c r="I18" i="32"/>
  <c r="I19" i="32" s="1"/>
  <c r="I22" i="32" s="1"/>
  <c r="G18" i="32"/>
  <c r="G19" i="32" s="1"/>
  <c r="G23" i="32" s="1"/>
  <c r="H38" i="32"/>
  <c r="I26" i="32"/>
  <c r="I30" i="32" s="1"/>
  <c r="E15" i="32"/>
  <c r="E18" i="32" s="1"/>
  <c r="E19" i="32" s="1"/>
  <c r="O15" i="32"/>
  <c r="J18" i="32"/>
  <c r="J19" i="32" s="1"/>
  <c r="I38" i="32"/>
  <c r="M27" i="32"/>
  <c r="K26" i="32"/>
  <c r="K30" i="32" s="1"/>
  <c r="O22" i="32"/>
  <c r="H22" i="32"/>
  <c r="H23" i="32"/>
  <c r="H27" i="32"/>
  <c r="H31" i="32" s="1"/>
  <c r="F22" i="32"/>
  <c r="F23" i="32"/>
  <c r="L22" i="32"/>
  <c r="L23" i="32"/>
  <c r="L27" i="32"/>
  <c r="L31" i="32"/>
  <c r="I27" i="32"/>
  <c r="I31" i="32" s="1"/>
  <c r="I23" i="32"/>
  <c r="M31" i="32"/>
  <c r="J22" i="32"/>
  <c r="J27" i="32"/>
  <c r="J31" i="32" s="1"/>
  <c r="J23" i="32"/>
  <c r="K22" i="32"/>
  <c r="K27" i="32"/>
  <c r="K31" i="32" s="1"/>
  <c r="K23" i="32"/>
  <c r="M23" i="32"/>
  <c r="M32" i="32"/>
  <c r="M22" i="32"/>
  <c r="H32" i="32"/>
  <c r="D18" i="32"/>
  <c r="D19" i="32" s="1"/>
  <c r="N18" i="32"/>
  <c r="N19" i="32" s="1"/>
  <c r="F26" i="32"/>
  <c r="F30" i="32" s="1"/>
  <c r="J32" i="32"/>
  <c r="J26" i="32"/>
  <c r="J30" i="32" s="1"/>
  <c r="H26" i="32"/>
  <c r="H30" i="32" s="1"/>
  <c r="M26" i="32"/>
  <c r="M30" i="32" s="1"/>
  <c r="O32" i="32"/>
  <c r="D26" i="32"/>
  <c r="D30" i="32" s="1"/>
  <c r="F27" i="32"/>
  <c r="F31" i="32" s="1"/>
  <c r="K32" i="32"/>
  <c r="L32" i="32"/>
  <c r="F32" i="32"/>
  <c r="E23" i="32" l="1"/>
  <c r="E22" i="32"/>
  <c r="E32" i="32"/>
  <c r="E26" i="32"/>
  <c r="E30" i="32" s="1"/>
  <c r="E27" i="32"/>
  <c r="E31" i="32" s="1"/>
  <c r="O26" i="32"/>
  <c r="O30" i="32" s="1"/>
  <c r="O23" i="32"/>
  <c r="G26" i="32"/>
  <c r="G30" i="32" s="1"/>
  <c r="G32" i="32"/>
  <c r="G22" i="32"/>
  <c r="G27" i="32"/>
  <c r="G31" i="32" s="1"/>
  <c r="I32" i="32"/>
  <c r="N23" i="32"/>
  <c r="N22" i="32"/>
  <c r="D22" i="32"/>
  <c r="D23" i="32"/>
  <c r="N26" i="32"/>
  <c r="N30" i="32" s="1"/>
  <c r="D27" i="32"/>
  <c r="D31" i="32" s="1"/>
  <c r="D32" i="32"/>
  <c r="N27" i="32"/>
  <c r="N31" i="32" s="1"/>
  <c r="N32" i="32"/>
  <c r="O38" i="31" l="1"/>
  <c r="N38" i="31"/>
  <c r="M38" i="31"/>
  <c r="E38" i="31"/>
  <c r="D38" i="31"/>
  <c r="H36" i="31"/>
  <c r="I36" i="31" s="1"/>
  <c r="J36" i="31" s="1"/>
  <c r="K36" i="31" s="1"/>
  <c r="L36" i="31" s="1"/>
  <c r="M36" i="31" s="1"/>
  <c r="N36" i="31" s="1"/>
  <c r="O36" i="31" s="1"/>
  <c r="L38" i="31"/>
  <c r="K38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O24" i="31"/>
  <c r="N24" i="31"/>
  <c r="M24" i="31"/>
  <c r="E24" i="31"/>
  <c r="L24" i="31"/>
  <c r="K24" i="31"/>
  <c r="J24" i="31"/>
  <c r="I24" i="31"/>
  <c r="H24" i="31"/>
  <c r="G24" i="31"/>
  <c r="F24" i="31"/>
  <c r="D24" i="31"/>
  <c r="L18" i="31"/>
  <c r="L19" i="31" s="1"/>
  <c r="M15" i="31"/>
  <c r="L15" i="31"/>
  <c r="K15" i="31"/>
  <c r="I15" i="31"/>
  <c r="D43" i="31"/>
  <c r="F38" i="31" l="1"/>
  <c r="G38" i="31"/>
  <c r="D15" i="31"/>
  <c r="N15" i="31"/>
  <c r="I18" i="31"/>
  <c r="I19" i="31" s="1"/>
  <c r="I22" i="31" s="1"/>
  <c r="G18" i="31"/>
  <c r="G19" i="31" s="1"/>
  <c r="G22" i="31" s="1"/>
  <c r="H38" i="31"/>
  <c r="J18" i="31"/>
  <c r="J19" i="31" s="1"/>
  <c r="J26" i="31" s="1"/>
  <c r="J30" i="31" s="1"/>
  <c r="I38" i="31"/>
  <c r="J15" i="31"/>
  <c r="F15" i="31"/>
  <c r="F18" i="31" s="1"/>
  <c r="F19" i="31" s="1"/>
  <c r="J38" i="31"/>
  <c r="E15" i="31"/>
  <c r="G15" i="31"/>
  <c r="O15" i="31"/>
  <c r="M18" i="31"/>
  <c r="M19" i="31" s="1"/>
  <c r="M23" i="31" s="1"/>
  <c r="H15" i="31"/>
  <c r="H18" i="31" s="1"/>
  <c r="H19" i="31" s="1"/>
  <c r="K18" i="31"/>
  <c r="K19" i="31" s="1"/>
  <c r="K23" i="31" s="1"/>
  <c r="L27" i="31"/>
  <c r="L31" i="31" s="1"/>
  <c r="L22" i="31"/>
  <c r="L23" i="31"/>
  <c r="I27" i="31"/>
  <c r="I31" i="31" s="1"/>
  <c r="I23" i="31"/>
  <c r="M27" i="31"/>
  <c r="M31" i="31" s="1"/>
  <c r="K22" i="31"/>
  <c r="D18" i="31"/>
  <c r="D19" i="31" s="1"/>
  <c r="D32" i="31" s="1"/>
  <c r="N18" i="31"/>
  <c r="N19" i="31" s="1"/>
  <c r="N32" i="31" s="1"/>
  <c r="I32" i="31"/>
  <c r="G26" i="31"/>
  <c r="J32" i="31"/>
  <c r="E18" i="31"/>
  <c r="E19" i="31" s="1"/>
  <c r="O18" i="31"/>
  <c r="O19" i="31" s="1"/>
  <c r="O26" i="31" s="1"/>
  <c r="O30" i="31" s="1"/>
  <c r="L26" i="31"/>
  <c r="L30" i="31" s="1"/>
  <c r="G30" i="31"/>
  <c r="L32" i="31"/>
  <c r="H22" i="31" l="1"/>
  <c r="H32" i="31"/>
  <c r="H27" i="31"/>
  <c r="H31" i="31" s="1"/>
  <c r="H23" i="31"/>
  <c r="H26" i="31"/>
  <c r="H30" i="31" s="1"/>
  <c r="F22" i="31"/>
  <c r="F32" i="31"/>
  <c r="F27" i="31"/>
  <c r="F31" i="31" s="1"/>
  <c r="F26" i="31"/>
  <c r="F30" i="31" s="1"/>
  <c r="F23" i="31"/>
  <c r="J23" i="31"/>
  <c r="J22" i="31"/>
  <c r="I26" i="31"/>
  <c r="I30" i="31" s="1"/>
  <c r="G23" i="31"/>
  <c r="K26" i="31"/>
  <c r="K30" i="31" s="1"/>
  <c r="G27" i="31"/>
  <c r="G31" i="31" s="1"/>
  <c r="G32" i="31"/>
  <c r="K27" i="31"/>
  <c r="K31" i="31" s="1"/>
  <c r="J27" i="31"/>
  <c r="J31" i="31" s="1"/>
  <c r="M26" i="31"/>
  <c r="M30" i="31" s="1"/>
  <c r="M22" i="31"/>
  <c r="M32" i="31"/>
  <c r="K32" i="31"/>
  <c r="E23" i="31"/>
  <c r="E22" i="31"/>
  <c r="E27" i="31"/>
  <c r="E31" i="31" s="1"/>
  <c r="E26" i="31"/>
  <c r="E30" i="31" s="1"/>
  <c r="N23" i="31"/>
  <c r="N22" i="31"/>
  <c r="D23" i="31"/>
  <c r="D22" i="31"/>
  <c r="O23" i="31"/>
  <c r="O22" i="31"/>
  <c r="O27" i="31"/>
  <c r="O31" i="31" s="1"/>
  <c r="D26" i="31"/>
  <c r="D30" i="31" s="1"/>
  <c r="O32" i="31"/>
  <c r="E32" i="31"/>
  <c r="N27" i="31"/>
  <c r="N31" i="31" s="1"/>
  <c r="N26" i="31"/>
  <c r="N30" i="31" s="1"/>
  <c r="D27" i="31"/>
  <c r="D31" i="31" s="1"/>
  <c r="N38" i="30" l="1"/>
  <c r="M38" i="30"/>
  <c r="L38" i="30"/>
  <c r="D38" i="30"/>
  <c r="H36" i="30"/>
  <c r="I36" i="30" s="1"/>
  <c r="J36" i="30" s="1"/>
  <c r="K36" i="30" s="1"/>
  <c r="L36" i="30" s="1"/>
  <c r="M36" i="30" s="1"/>
  <c r="N36" i="30" s="1"/>
  <c r="O36" i="30" s="1"/>
  <c r="K38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O24" i="30"/>
  <c r="N24" i="30"/>
  <c r="M24" i="30"/>
  <c r="E24" i="30"/>
  <c r="D24" i="30"/>
  <c r="L24" i="30"/>
  <c r="K24" i="30"/>
  <c r="J24" i="30"/>
  <c r="I24" i="30"/>
  <c r="H24" i="30"/>
  <c r="G24" i="30"/>
  <c r="F24" i="30"/>
  <c r="M15" i="30"/>
  <c r="L15" i="30"/>
  <c r="K15" i="30"/>
  <c r="I15" i="30"/>
  <c r="H15" i="30"/>
  <c r="D43" i="30"/>
  <c r="L18" i="30" l="1"/>
  <c r="L19" i="30" s="1"/>
  <c r="G15" i="30"/>
  <c r="E38" i="30"/>
  <c r="O38" i="30"/>
  <c r="L26" i="30"/>
  <c r="L30" i="30" s="1"/>
  <c r="F38" i="30"/>
  <c r="H18" i="30"/>
  <c r="H19" i="30" s="1"/>
  <c r="H27" i="30" s="1"/>
  <c r="H31" i="30" s="1"/>
  <c r="G38" i="30"/>
  <c r="D15" i="30"/>
  <c r="G18" i="30"/>
  <c r="G19" i="30" s="1"/>
  <c r="G22" i="30" s="1"/>
  <c r="H38" i="30"/>
  <c r="I18" i="30"/>
  <c r="I19" i="30" s="1"/>
  <c r="I23" i="30" s="1"/>
  <c r="E15" i="30"/>
  <c r="E18" i="30" s="1"/>
  <c r="E19" i="30" s="1"/>
  <c r="O15" i="30"/>
  <c r="O18" i="30" s="1"/>
  <c r="O19" i="30" s="1"/>
  <c r="J18" i="30"/>
  <c r="J19" i="30" s="1"/>
  <c r="J32" i="30" s="1"/>
  <c r="I38" i="30"/>
  <c r="N15" i="30"/>
  <c r="J15" i="30"/>
  <c r="F15" i="30"/>
  <c r="F18" i="30" s="1"/>
  <c r="F19" i="30" s="1"/>
  <c r="K18" i="30"/>
  <c r="K19" i="30" s="1"/>
  <c r="K26" i="30" s="1"/>
  <c r="K30" i="30" s="1"/>
  <c r="J38" i="30"/>
  <c r="H22" i="30"/>
  <c r="L27" i="30"/>
  <c r="L31" i="30" s="1"/>
  <c r="L32" i="30"/>
  <c r="L23" i="30"/>
  <c r="L22" i="30"/>
  <c r="I27" i="30"/>
  <c r="I31" i="30" s="1"/>
  <c r="I22" i="30"/>
  <c r="G27" i="30"/>
  <c r="G31" i="30" s="1"/>
  <c r="K27" i="30"/>
  <c r="K31" i="30" s="1"/>
  <c r="K23" i="30"/>
  <c r="K22" i="30"/>
  <c r="D27" i="30"/>
  <c r="D31" i="30" s="1"/>
  <c r="G32" i="30"/>
  <c r="D18" i="30"/>
  <c r="D19" i="30" s="1"/>
  <c r="D26" i="30" s="1"/>
  <c r="D30" i="30" s="1"/>
  <c r="N18" i="30"/>
  <c r="N19" i="30" s="1"/>
  <c r="I32" i="30"/>
  <c r="K32" i="30"/>
  <c r="M18" i="30"/>
  <c r="M19" i="30" s="1"/>
  <c r="F22" i="30" l="1"/>
  <c r="F23" i="30"/>
  <c r="F32" i="30"/>
  <c r="F27" i="30"/>
  <c r="F31" i="30" s="1"/>
  <c r="F26" i="30"/>
  <c r="F30" i="30" s="1"/>
  <c r="O26" i="30"/>
  <c r="O30" i="30" s="1"/>
  <c r="O27" i="30"/>
  <c r="O31" i="30" s="1"/>
  <c r="O32" i="30"/>
  <c r="O23" i="30"/>
  <c r="O22" i="30"/>
  <c r="E27" i="30"/>
  <c r="E31" i="30" s="1"/>
  <c r="E26" i="30"/>
  <c r="E30" i="30" s="1"/>
  <c r="E22" i="30"/>
  <c r="E23" i="30"/>
  <c r="E32" i="30"/>
  <c r="H26" i="30"/>
  <c r="H30" i="30" s="1"/>
  <c r="J27" i="30"/>
  <c r="J31" i="30" s="1"/>
  <c r="J23" i="30"/>
  <c r="J26" i="30"/>
  <c r="J30" i="30" s="1"/>
  <c r="J22" i="30"/>
  <c r="H32" i="30"/>
  <c r="G23" i="30"/>
  <c r="G26" i="30"/>
  <c r="G30" i="30" s="1"/>
  <c r="H23" i="30"/>
  <c r="I26" i="30"/>
  <c r="I30" i="30" s="1"/>
  <c r="M22" i="30"/>
  <c r="M23" i="30"/>
  <c r="N22" i="30"/>
  <c r="N23" i="30"/>
  <c r="N27" i="30"/>
  <c r="N31" i="30" s="1"/>
  <c r="M26" i="30"/>
  <c r="M30" i="30" s="1"/>
  <c r="D23" i="30"/>
  <c r="D22" i="30"/>
  <c r="D32" i="30"/>
  <c r="M32" i="30"/>
  <c r="N32" i="30"/>
  <c r="M27" i="30"/>
  <c r="M31" i="30" s="1"/>
  <c r="N26" i="30"/>
  <c r="N30" i="30" s="1"/>
  <c r="N38" i="29" l="1"/>
  <c r="M38" i="29"/>
  <c r="L38" i="29"/>
  <c r="K38" i="29"/>
  <c r="D38" i="29"/>
  <c r="H36" i="29"/>
  <c r="I36" i="29" s="1"/>
  <c r="J36" i="29" s="1"/>
  <c r="K36" i="29" s="1"/>
  <c r="L36" i="29" s="1"/>
  <c r="M36" i="29" s="1"/>
  <c r="N36" i="29" s="1"/>
  <c r="O36" i="29" s="1"/>
  <c r="O29" i="29"/>
  <c r="N29" i="29"/>
  <c r="M29" i="29"/>
  <c r="L29" i="29"/>
  <c r="K29" i="29"/>
  <c r="J29" i="29"/>
  <c r="I29" i="29"/>
  <c r="H29" i="29"/>
  <c r="G29" i="29"/>
  <c r="F29" i="29"/>
  <c r="E29" i="29"/>
  <c r="D29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O24" i="29"/>
  <c r="N24" i="29"/>
  <c r="E24" i="29"/>
  <c r="D24" i="29"/>
  <c r="M24" i="29"/>
  <c r="L24" i="29"/>
  <c r="K24" i="29"/>
  <c r="J24" i="29"/>
  <c r="I24" i="29"/>
  <c r="H24" i="29"/>
  <c r="G24" i="29"/>
  <c r="F24" i="29"/>
  <c r="L18" i="29"/>
  <c r="L19" i="29" s="1"/>
  <c r="L15" i="29"/>
  <c r="K15" i="29"/>
  <c r="I15" i="29"/>
  <c r="H15" i="29"/>
  <c r="G15" i="29"/>
  <c r="F15" i="29"/>
  <c r="M15" i="29"/>
  <c r="D43" i="29"/>
  <c r="J15" i="29" l="1"/>
  <c r="E38" i="29"/>
  <c r="O38" i="29"/>
  <c r="F38" i="29"/>
  <c r="G38" i="29"/>
  <c r="H18" i="29"/>
  <c r="H19" i="29" s="1"/>
  <c r="H23" i="29" s="1"/>
  <c r="H38" i="29"/>
  <c r="F18" i="29"/>
  <c r="F19" i="29" s="1"/>
  <c r="D15" i="29"/>
  <c r="N15" i="29"/>
  <c r="I18" i="29"/>
  <c r="I19" i="29" s="1"/>
  <c r="I26" i="29" s="1"/>
  <c r="I30" i="29" s="1"/>
  <c r="G18" i="29"/>
  <c r="G19" i="29" s="1"/>
  <c r="I38" i="29"/>
  <c r="E15" i="29"/>
  <c r="E18" i="29" s="1"/>
  <c r="E19" i="29" s="1"/>
  <c r="O15" i="29"/>
  <c r="O18" i="29" s="1"/>
  <c r="O19" i="29" s="1"/>
  <c r="J38" i="29"/>
  <c r="L26" i="29"/>
  <c r="L30" i="29" s="1"/>
  <c r="K18" i="29"/>
  <c r="K19" i="29" s="1"/>
  <c r="K27" i="29" s="1"/>
  <c r="K31" i="29" s="1"/>
  <c r="J18" i="29"/>
  <c r="J19" i="29" s="1"/>
  <c r="J26" i="29"/>
  <c r="J30" i="29" s="1"/>
  <c r="L31" i="29"/>
  <c r="F22" i="29"/>
  <c r="F23" i="29"/>
  <c r="L27" i="29"/>
  <c r="L23" i="29"/>
  <c r="L32" i="29"/>
  <c r="L22" i="29"/>
  <c r="I27" i="29"/>
  <c r="I31" i="29" s="1"/>
  <c r="I23" i="29"/>
  <c r="I22" i="29"/>
  <c r="J22" i="29"/>
  <c r="J27" i="29"/>
  <c r="J31" i="29" s="1"/>
  <c r="J23" i="29"/>
  <c r="G22" i="29"/>
  <c r="G27" i="29"/>
  <c r="G31" i="29" s="1"/>
  <c r="G23" i="29"/>
  <c r="G32" i="29"/>
  <c r="K23" i="29"/>
  <c r="I32" i="29"/>
  <c r="D18" i="29"/>
  <c r="D19" i="29" s="1"/>
  <c r="D26" i="29" s="1"/>
  <c r="D30" i="29" s="1"/>
  <c r="N18" i="29"/>
  <c r="N19" i="29" s="1"/>
  <c r="N27" i="29" s="1"/>
  <c r="N31" i="29" s="1"/>
  <c r="F26" i="29"/>
  <c r="F30" i="29" s="1"/>
  <c r="J32" i="29"/>
  <c r="G26" i="29"/>
  <c r="G30" i="29" s="1"/>
  <c r="M18" i="29"/>
  <c r="M19" i="29" s="1"/>
  <c r="M32" i="29" s="1"/>
  <c r="F27" i="29"/>
  <c r="F31" i="29" s="1"/>
  <c r="F32" i="29"/>
  <c r="O22" i="29" l="1"/>
  <c r="O26" i="29"/>
  <c r="O30" i="29" s="1"/>
  <c r="O32" i="29"/>
  <c r="O27" i="29"/>
  <c r="O31" i="29" s="1"/>
  <c r="O23" i="29"/>
  <c r="E22" i="29"/>
  <c r="E26" i="29"/>
  <c r="E30" i="29" s="1"/>
  <c r="E27" i="29"/>
  <c r="E31" i="29" s="1"/>
  <c r="E23" i="29"/>
  <c r="E32" i="29"/>
  <c r="H26" i="29"/>
  <c r="H30" i="29" s="1"/>
  <c r="H32" i="29"/>
  <c r="H22" i="29"/>
  <c r="H27" i="29"/>
  <c r="H31" i="29" s="1"/>
  <c r="K32" i="29"/>
  <c r="K22" i="29"/>
  <c r="K26" i="29"/>
  <c r="K30" i="29" s="1"/>
  <c r="N23" i="29"/>
  <c r="N22" i="29"/>
  <c r="D23" i="29"/>
  <c r="D22" i="29"/>
  <c r="N32" i="29"/>
  <c r="N26" i="29"/>
  <c r="N30" i="29" s="1"/>
  <c r="D27" i="29"/>
  <c r="D31" i="29" s="1"/>
  <c r="D32" i="29"/>
  <c r="M22" i="29"/>
  <c r="M23" i="29"/>
  <c r="M27" i="29"/>
  <c r="M31" i="29" s="1"/>
  <c r="M26" i="29"/>
  <c r="M30" i="29" s="1"/>
  <c r="O38" i="28" l="1"/>
  <c r="N38" i="28"/>
  <c r="F38" i="28"/>
  <c r="E38" i="28"/>
  <c r="D38" i="28"/>
  <c r="H36" i="28"/>
  <c r="I36" i="28" s="1"/>
  <c r="J36" i="28" s="1"/>
  <c r="K36" i="28" s="1"/>
  <c r="L36" i="28" s="1"/>
  <c r="M36" i="28" s="1"/>
  <c r="N36" i="28" s="1"/>
  <c r="O36" i="28" s="1"/>
  <c r="M38" i="28"/>
  <c r="L38" i="28"/>
  <c r="K38" i="28"/>
  <c r="O29" i="28"/>
  <c r="N29" i="28"/>
  <c r="M29" i="28"/>
  <c r="L29" i="28"/>
  <c r="K29" i="28"/>
  <c r="J29" i="28"/>
  <c r="I29" i="28"/>
  <c r="H29" i="28"/>
  <c r="G29" i="28"/>
  <c r="F29" i="28"/>
  <c r="E29" i="28"/>
  <c r="D29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O24" i="28"/>
  <c r="N24" i="28"/>
  <c r="M24" i="28"/>
  <c r="L24" i="28"/>
  <c r="K24" i="28"/>
  <c r="K26" i="28" s="1"/>
  <c r="K30" i="28" s="1"/>
  <c r="J24" i="28"/>
  <c r="I24" i="28"/>
  <c r="H24" i="28"/>
  <c r="G24" i="28"/>
  <c r="F24" i="28"/>
  <c r="E24" i="28"/>
  <c r="D24" i="28"/>
  <c r="N15" i="28"/>
  <c r="M15" i="28"/>
  <c r="M18" i="28" s="1"/>
  <c r="M19" i="28" s="1"/>
  <c r="L15" i="28"/>
  <c r="J15" i="28"/>
  <c r="D15" i="28"/>
  <c r="K15" i="28"/>
  <c r="K18" i="28" s="1"/>
  <c r="K19" i="28" s="1"/>
  <c r="D43" i="28"/>
  <c r="E15" i="28" l="1"/>
  <c r="O15" i="28"/>
  <c r="G38" i="28"/>
  <c r="F15" i="28"/>
  <c r="F18" i="28" s="1"/>
  <c r="F19" i="28" s="1"/>
  <c r="H38" i="28"/>
  <c r="G15" i="28"/>
  <c r="G18" i="28" s="1"/>
  <c r="G19" i="28" s="1"/>
  <c r="I38" i="28"/>
  <c r="D18" i="28"/>
  <c r="D19" i="28" s="1"/>
  <c r="D23" i="28" s="1"/>
  <c r="H15" i="28"/>
  <c r="J38" i="28"/>
  <c r="E18" i="28"/>
  <c r="E19" i="28" s="1"/>
  <c r="E32" i="28" s="1"/>
  <c r="O18" i="28"/>
  <c r="O19" i="28" s="1"/>
  <c r="O23" i="28" s="1"/>
  <c r="I15" i="28"/>
  <c r="L18" i="28"/>
  <c r="L19" i="28" s="1"/>
  <c r="L26" i="28" s="1"/>
  <c r="L30" i="28" s="1"/>
  <c r="J18" i="28"/>
  <c r="J19" i="28" s="1"/>
  <c r="J26" i="28" s="1"/>
  <c r="J30" i="28" s="1"/>
  <c r="D22" i="28"/>
  <c r="E27" i="28"/>
  <c r="O27" i="28"/>
  <c r="O31" i="28" s="1"/>
  <c r="E31" i="28"/>
  <c r="E23" i="28"/>
  <c r="E22" i="28"/>
  <c r="M26" i="28"/>
  <c r="M30" i="28" s="1"/>
  <c r="H18" i="28"/>
  <c r="H19" i="28" s="1"/>
  <c r="H26" i="28" s="1"/>
  <c r="H30" i="28" s="1"/>
  <c r="I18" i="28"/>
  <c r="I19" i="28" s="1"/>
  <c r="I26" i="28" s="1"/>
  <c r="I30" i="28" s="1"/>
  <c r="M23" i="28"/>
  <c r="M22" i="28"/>
  <c r="K22" i="28"/>
  <c r="K27" i="28"/>
  <c r="K31" i="28" s="1"/>
  <c r="K23" i="28"/>
  <c r="K32" i="28"/>
  <c r="M27" i="28"/>
  <c r="M31" i="28" s="1"/>
  <c r="N18" i="28"/>
  <c r="N19" i="28" s="1"/>
  <c r="N26" i="28" s="1"/>
  <c r="N30" i="28" s="1"/>
  <c r="M32" i="28"/>
  <c r="D32" i="28"/>
  <c r="O32" i="28"/>
  <c r="E26" i="28"/>
  <c r="E30" i="28" s="1"/>
  <c r="G32" i="28" l="1"/>
  <c r="G26" i="28"/>
  <c r="G30" i="28" s="1"/>
  <c r="G27" i="28"/>
  <c r="G31" i="28" s="1"/>
  <c r="G23" i="28"/>
  <c r="G22" i="28"/>
  <c r="F32" i="28"/>
  <c r="F27" i="28"/>
  <c r="F31" i="28" s="1"/>
  <c r="F26" i="28"/>
  <c r="F30" i="28" s="1"/>
  <c r="F23" i="28"/>
  <c r="F22" i="28"/>
  <c r="L32" i="28"/>
  <c r="O26" i="28"/>
  <c r="O30" i="28" s="1"/>
  <c r="O22" i="28"/>
  <c r="N27" i="28"/>
  <c r="N31" i="28" s="1"/>
  <c r="D27" i="28"/>
  <c r="D31" i="28" s="1"/>
  <c r="D26" i="28"/>
  <c r="D30" i="28" s="1"/>
  <c r="J27" i="28"/>
  <c r="J31" i="28" s="1"/>
  <c r="L22" i="28"/>
  <c r="N32" i="28"/>
  <c r="L27" i="28"/>
  <c r="L31" i="28" s="1"/>
  <c r="L23" i="28"/>
  <c r="J22" i="28"/>
  <c r="J32" i="28"/>
  <c r="J23" i="28"/>
  <c r="I32" i="28"/>
  <c r="H22" i="28"/>
  <c r="H23" i="28"/>
  <c r="H27" i="28"/>
  <c r="H31" i="28" s="1"/>
  <c r="I27" i="28"/>
  <c r="I31" i="28" s="1"/>
  <c r="I22" i="28"/>
  <c r="I23" i="28"/>
  <c r="N23" i="28"/>
  <c r="N22" i="28"/>
  <c r="H32" i="28"/>
  <c r="D43" i="27" l="1"/>
  <c r="N38" i="27"/>
  <c r="M38" i="27"/>
  <c r="L38" i="27"/>
  <c r="I38" i="27"/>
  <c r="H38" i="27"/>
  <c r="D38" i="27"/>
  <c r="H36" i="27"/>
  <c r="I36" i="27" s="1"/>
  <c r="J36" i="27" s="1"/>
  <c r="K36" i="27" s="1"/>
  <c r="L36" i="27" s="1"/>
  <c r="M36" i="27" s="1"/>
  <c r="N36" i="27" s="1"/>
  <c r="O36" i="27" s="1"/>
  <c r="O29" i="27"/>
  <c r="N29" i="27"/>
  <c r="M29" i="27"/>
  <c r="L29" i="27"/>
  <c r="K29" i="27"/>
  <c r="J29" i="27"/>
  <c r="I29" i="27"/>
  <c r="H29" i="27"/>
  <c r="G29" i="27"/>
  <c r="F29" i="27"/>
  <c r="E29" i="27"/>
  <c r="D29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D24" i="27"/>
  <c r="O24" i="27"/>
  <c r="N24" i="27"/>
  <c r="M24" i="27"/>
  <c r="L24" i="27"/>
  <c r="K24" i="27"/>
  <c r="J24" i="27"/>
  <c r="I24" i="27"/>
  <c r="H24" i="27"/>
  <c r="G24" i="27"/>
  <c r="F24" i="27"/>
  <c r="E24" i="27"/>
  <c r="L18" i="27"/>
  <c r="L19" i="27" s="1"/>
  <c r="L15" i="27"/>
  <c r="K15" i="27"/>
  <c r="M15" i="27"/>
  <c r="H15" i="27"/>
  <c r="G15" i="27"/>
  <c r="F15" i="27"/>
  <c r="J15" i="27"/>
  <c r="I15" i="27" l="1"/>
  <c r="E38" i="27"/>
  <c r="O38" i="27"/>
  <c r="F38" i="27"/>
  <c r="E18" i="27"/>
  <c r="E19" i="27" s="1"/>
  <c r="E32" i="27" s="1"/>
  <c r="O18" i="27"/>
  <c r="O19" i="27" s="1"/>
  <c r="O26" i="27" s="1"/>
  <c r="O30" i="27" s="1"/>
  <c r="G38" i="27"/>
  <c r="H18" i="27"/>
  <c r="H19" i="27" s="1"/>
  <c r="H23" i="27" s="1"/>
  <c r="F18" i="27"/>
  <c r="F19" i="27" s="1"/>
  <c r="F27" i="27" s="1"/>
  <c r="F31" i="27" s="1"/>
  <c r="K38" i="27"/>
  <c r="D15" i="27"/>
  <c r="N15" i="27"/>
  <c r="G18" i="27"/>
  <c r="G19" i="27" s="1"/>
  <c r="E15" i="27"/>
  <c r="O15" i="27"/>
  <c r="J38" i="27"/>
  <c r="I18" i="27"/>
  <c r="I19" i="27" s="1"/>
  <c r="I22" i="27" s="1"/>
  <c r="K18" i="27"/>
  <c r="K19" i="27" s="1"/>
  <c r="K26" i="27" s="1"/>
  <c r="K30" i="27" s="1"/>
  <c r="L22" i="27"/>
  <c r="L23" i="27"/>
  <c r="L27" i="27"/>
  <c r="L31" i="27" s="1"/>
  <c r="E23" i="27"/>
  <c r="E22" i="27"/>
  <c r="O23" i="27"/>
  <c r="O22" i="27"/>
  <c r="L26" i="27"/>
  <c r="L30" i="27" s="1"/>
  <c r="I27" i="27"/>
  <c r="I31" i="27" s="1"/>
  <c r="G22" i="27"/>
  <c r="G23" i="27"/>
  <c r="G27" i="27"/>
  <c r="G31" i="27" s="1"/>
  <c r="J18" i="27"/>
  <c r="J19" i="27" s="1"/>
  <c r="G32" i="27"/>
  <c r="F23" i="27"/>
  <c r="E27" i="27"/>
  <c r="E31" i="27" s="1"/>
  <c r="D18" i="27"/>
  <c r="D19" i="27" s="1"/>
  <c r="D32" i="27" s="1"/>
  <c r="N18" i="27"/>
  <c r="N19" i="27" s="1"/>
  <c r="N27" i="27" s="1"/>
  <c r="N31" i="27" s="1"/>
  <c r="F26" i="27"/>
  <c r="F30" i="27" s="1"/>
  <c r="H22" i="27"/>
  <c r="G26" i="27"/>
  <c r="G30" i="27" s="1"/>
  <c r="M18" i="27"/>
  <c r="M19" i="27" s="1"/>
  <c r="M27" i="27" s="1"/>
  <c r="M31" i="27" s="1"/>
  <c r="O32" i="27"/>
  <c r="L32" i="27"/>
  <c r="F32" i="27"/>
  <c r="K32" i="27" l="1"/>
  <c r="F22" i="27"/>
  <c r="N26" i="27"/>
  <c r="N30" i="27" s="1"/>
  <c r="I32" i="27"/>
  <c r="H32" i="27"/>
  <c r="E26" i="27"/>
  <c r="E30" i="27" s="1"/>
  <c r="O27" i="27"/>
  <c r="O31" i="27" s="1"/>
  <c r="K22" i="27"/>
  <c r="I26" i="27"/>
  <c r="I30" i="27" s="1"/>
  <c r="H27" i="27"/>
  <c r="H31" i="27" s="1"/>
  <c r="K27" i="27"/>
  <c r="K31" i="27" s="1"/>
  <c r="I23" i="27"/>
  <c r="H26" i="27"/>
  <c r="H30" i="27" s="1"/>
  <c r="K23" i="27"/>
  <c r="M26" i="27"/>
  <c r="M30" i="27" s="1"/>
  <c r="D27" i="27"/>
  <c r="D31" i="27" s="1"/>
  <c r="M32" i="27"/>
  <c r="D26" i="27"/>
  <c r="D30" i="27" s="1"/>
  <c r="J27" i="27"/>
  <c r="J31" i="27" s="1"/>
  <c r="J22" i="27"/>
  <c r="J23" i="27"/>
  <c r="J32" i="27"/>
  <c r="N22" i="27"/>
  <c r="N23" i="27"/>
  <c r="N32" i="27"/>
  <c r="J26" i="27"/>
  <c r="J30" i="27" s="1"/>
  <c r="D23" i="27"/>
  <c r="D22" i="27"/>
  <c r="M23" i="27"/>
  <c r="M22" i="27"/>
  <c r="O38" i="26" l="1"/>
  <c r="N38" i="26"/>
  <c r="E38" i="26"/>
  <c r="D38" i="26"/>
  <c r="H36" i="26"/>
  <c r="I36" i="26" s="1"/>
  <c r="J36" i="26" s="1"/>
  <c r="K36" i="26" s="1"/>
  <c r="L36" i="26" s="1"/>
  <c r="M36" i="26" s="1"/>
  <c r="N36" i="26" s="1"/>
  <c r="O36" i="26" s="1"/>
  <c r="L38" i="26"/>
  <c r="K38" i="26"/>
  <c r="F38" i="26"/>
  <c r="O29" i="26"/>
  <c r="N29" i="26"/>
  <c r="M29" i="26"/>
  <c r="L29" i="26"/>
  <c r="K29" i="26"/>
  <c r="J29" i="26"/>
  <c r="I29" i="26"/>
  <c r="H29" i="26"/>
  <c r="G29" i="26"/>
  <c r="F29" i="26"/>
  <c r="E29" i="26"/>
  <c r="D29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N24" i="26"/>
  <c r="M24" i="26"/>
  <c r="G24" i="26"/>
  <c r="F24" i="26"/>
  <c r="O24" i="26"/>
  <c r="L24" i="26"/>
  <c r="K24" i="26"/>
  <c r="J24" i="26"/>
  <c r="I24" i="26"/>
  <c r="H24" i="26"/>
  <c r="E24" i="26"/>
  <c r="D24" i="26"/>
  <c r="N18" i="26"/>
  <c r="N19" i="26" s="1"/>
  <c r="D18" i="26"/>
  <c r="D19" i="26" s="1"/>
  <c r="O15" i="26"/>
  <c r="N15" i="26"/>
  <c r="G15" i="26"/>
  <c r="F15" i="26"/>
  <c r="E15" i="26"/>
  <c r="D15" i="26"/>
  <c r="M15" i="26"/>
  <c r="L15" i="26"/>
  <c r="K15" i="26"/>
  <c r="J15" i="26"/>
  <c r="D43" i="26"/>
  <c r="E2" i="26"/>
  <c r="F2" i="26" s="1"/>
  <c r="G2" i="26" s="1"/>
  <c r="H2" i="26" s="1"/>
  <c r="I2" i="26" s="1"/>
  <c r="J2" i="26" s="1"/>
  <c r="K2" i="26" s="1"/>
  <c r="L2" i="26" s="1"/>
  <c r="M2" i="26" s="1"/>
  <c r="N2" i="26" s="1"/>
  <c r="O2" i="26" s="1"/>
  <c r="H15" i="26" l="1"/>
  <c r="G38" i="26"/>
  <c r="I15" i="26"/>
  <c r="H38" i="26"/>
  <c r="I38" i="26"/>
  <c r="O18" i="26"/>
  <c r="O19" i="26" s="1"/>
  <c r="O23" i="26" s="1"/>
  <c r="F18" i="26"/>
  <c r="F19" i="26" s="1"/>
  <c r="F27" i="26" s="1"/>
  <c r="F31" i="26" s="1"/>
  <c r="M38" i="26"/>
  <c r="J38" i="26"/>
  <c r="K18" i="26"/>
  <c r="K19" i="26" s="1"/>
  <c r="K23" i="26" s="1"/>
  <c r="M18" i="26"/>
  <c r="M19" i="26" s="1"/>
  <c r="M27" i="26" s="1"/>
  <c r="M31" i="26" s="1"/>
  <c r="D27" i="26"/>
  <c r="D31" i="26" s="1"/>
  <c r="J18" i="26"/>
  <c r="J19" i="26" s="1"/>
  <c r="J32" i="26" s="1"/>
  <c r="I18" i="26"/>
  <c r="I19" i="26" s="1"/>
  <c r="I32" i="26" s="1"/>
  <c r="N23" i="26"/>
  <c r="N22" i="26"/>
  <c r="N26" i="26"/>
  <c r="N30" i="26" s="1"/>
  <c r="N32" i="26"/>
  <c r="F22" i="26"/>
  <c r="M23" i="26"/>
  <c r="L18" i="26"/>
  <c r="L19" i="26" s="1"/>
  <c r="L32" i="26" s="1"/>
  <c r="N27" i="26"/>
  <c r="N31" i="26" s="1"/>
  <c r="G18" i="26"/>
  <c r="G19" i="26" s="1"/>
  <c r="G32" i="26" s="1"/>
  <c r="M26" i="26"/>
  <c r="M30" i="26" s="1"/>
  <c r="I26" i="26"/>
  <c r="I30" i="26" s="1"/>
  <c r="H18" i="26"/>
  <c r="H19" i="26" s="1"/>
  <c r="H27" i="26" s="1"/>
  <c r="H31" i="26" s="1"/>
  <c r="D22" i="26"/>
  <c r="D32" i="26"/>
  <c r="D23" i="26"/>
  <c r="D26" i="26"/>
  <c r="D30" i="26" s="1"/>
  <c r="M32" i="26"/>
  <c r="O32" i="26"/>
  <c r="O26" i="26"/>
  <c r="O30" i="26" s="1"/>
  <c r="E18" i="26"/>
  <c r="E19" i="26" s="1"/>
  <c r="E32" i="26" s="1"/>
  <c r="E26" i="26"/>
  <c r="E30" i="26" s="1"/>
  <c r="K32" i="26" l="1"/>
  <c r="K27" i="26"/>
  <c r="K31" i="26" s="1"/>
  <c r="F32" i="26"/>
  <c r="K26" i="26"/>
  <c r="K30" i="26" s="1"/>
  <c r="K22" i="26"/>
  <c r="O27" i="26"/>
  <c r="O31" i="26" s="1"/>
  <c r="L26" i="26"/>
  <c r="L30" i="26" s="1"/>
  <c r="O22" i="26"/>
  <c r="F23" i="26"/>
  <c r="F26" i="26"/>
  <c r="F30" i="26" s="1"/>
  <c r="J22" i="26"/>
  <c r="H26" i="26"/>
  <c r="H30" i="26" s="1"/>
  <c r="J26" i="26"/>
  <c r="J30" i="26" s="1"/>
  <c r="J27" i="26"/>
  <c r="J31" i="26" s="1"/>
  <c r="J23" i="26"/>
  <c r="M22" i="26"/>
  <c r="G27" i="26"/>
  <c r="G31" i="26" s="1"/>
  <c r="H22" i="26"/>
  <c r="H23" i="26"/>
  <c r="H32" i="26"/>
  <c r="E23" i="26"/>
  <c r="E22" i="26"/>
  <c r="E27" i="26"/>
  <c r="E31" i="26" s="1"/>
  <c r="G22" i="26"/>
  <c r="G23" i="26"/>
  <c r="L23" i="26"/>
  <c r="L22" i="26"/>
  <c r="L27" i="26"/>
  <c r="L31" i="26" s="1"/>
  <c r="G26" i="26"/>
  <c r="G30" i="26" s="1"/>
  <c r="I27" i="26"/>
  <c r="I31" i="26" s="1"/>
  <c r="I23" i="26"/>
  <c r="I22" i="26"/>
  <c r="O38" i="25" l="1"/>
  <c r="N38" i="25"/>
  <c r="K38" i="25"/>
  <c r="E38" i="25"/>
  <c r="D38" i="25"/>
  <c r="H36" i="25"/>
  <c r="I36" i="25" s="1"/>
  <c r="J36" i="25" s="1"/>
  <c r="K36" i="25" s="1"/>
  <c r="L36" i="25" s="1"/>
  <c r="M36" i="25" s="1"/>
  <c r="N36" i="25" s="1"/>
  <c r="O36" i="25" s="1"/>
  <c r="M38" i="25"/>
  <c r="L38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N24" i="25"/>
  <c r="M24" i="25"/>
  <c r="G24" i="25"/>
  <c r="O24" i="25"/>
  <c r="L24" i="25"/>
  <c r="K24" i="25"/>
  <c r="J24" i="25"/>
  <c r="I24" i="25"/>
  <c r="H24" i="25"/>
  <c r="F24" i="25"/>
  <c r="E24" i="25"/>
  <c r="D24" i="25"/>
  <c r="H18" i="25"/>
  <c r="H19" i="25" s="1"/>
  <c r="G18" i="25"/>
  <c r="G19" i="25" s="1"/>
  <c r="E15" i="25"/>
  <c r="D15" i="25"/>
  <c r="D18" i="25" s="1"/>
  <c r="D19" i="25" s="1"/>
  <c r="O15" i="25"/>
  <c r="K15" i="25"/>
  <c r="H15" i="25"/>
  <c r="G15" i="25"/>
  <c r="F15" i="25"/>
  <c r="N15" i="25"/>
  <c r="M15" i="25"/>
  <c r="L15" i="25"/>
  <c r="J15" i="25"/>
  <c r="D43" i="25"/>
  <c r="N18" i="25" l="1"/>
  <c r="N19" i="25" s="1"/>
  <c r="K18" i="25"/>
  <c r="K19" i="25" s="1"/>
  <c r="K27" i="25" s="1"/>
  <c r="F38" i="25"/>
  <c r="I15" i="25"/>
  <c r="I18" i="25" s="1"/>
  <c r="I19" i="25" s="1"/>
  <c r="J18" i="25"/>
  <c r="J19" i="25" s="1"/>
  <c r="J22" i="25" s="1"/>
  <c r="G38" i="25"/>
  <c r="F18" i="25"/>
  <c r="F19" i="25" s="1"/>
  <c r="F26" i="25" s="1"/>
  <c r="F30" i="25" s="1"/>
  <c r="H38" i="25"/>
  <c r="L18" i="25"/>
  <c r="L19" i="25" s="1"/>
  <c r="I38" i="25"/>
  <c r="M18" i="25"/>
  <c r="M19" i="25" s="1"/>
  <c r="M27" i="25" s="1"/>
  <c r="M31" i="25" s="1"/>
  <c r="D27" i="25"/>
  <c r="D31" i="25" s="1"/>
  <c r="N27" i="25"/>
  <c r="N31" i="25" s="1"/>
  <c r="J38" i="25"/>
  <c r="G32" i="25"/>
  <c r="H32" i="25"/>
  <c r="L22" i="25"/>
  <c r="L23" i="25"/>
  <c r="L27" i="25"/>
  <c r="L31" i="25" s="1"/>
  <c r="M22" i="25"/>
  <c r="M23" i="25"/>
  <c r="G26" i="25"/>
  <c r="G30" i="25" s="1"/>
  <c r="H26" i="25"/>
  <c r="H30" i="25" s="1"/>
  <c r="G22" i="25"/>
  <c r="G23" i="25"/>
  <c r="L32" i="25"/>
  <c r="H22" i="25"/>
  <c r="H23" i="25"/>
  <c r="D22" i="25"/>
  <c r="D23" i="25"/>
  <c r="D32" i="25"/>
  <c r="D26" i="25"/>
  <c r="D30" i="25" s="1"/>
  <c r="J23" i="25"/>
  <c r="J27" i="25"/>
  <c r="J31" i="25" s="1"/>
  <c r="N26" i="25"/>
  <c r="N30" i="25" s="1"/>
  <c r="N23" i="25"/>
  <c r="N22" i="25"/>
  <c r="N32" i="25"/>
  <c r="L26" i="25"/>
  <c r="L30" i="25" s="1"/>
  <c r="K31" i="25"/>
  <c r="K32" i="25"/>
  <c r="G27" i="25"/>
  <c r="G31" i="25" s="1"/>
  <c r="H27" i="25"/>
  <c r="H31" i="25" s="1"/>
  <c r="K23" i="25"/>
  <c r="E18" i="25"/>
  <c r="E19" i="25" s="1"/>
  <c r="E27" i="25" s="1"/>
  <c r="E31" i="25" s="1"/>
  <c r="E26" i="25"/>
  <c r="E30" i="25" s="1"/>
  <c r="O18" i="25"/>
  <c r="O19" i="25" s="1"/>
  <c r="O26" i="25" s="1"/>
  <c r="O30" i="25" s="1"/>
  <c r="I26" i="25" l="1"/>
  <c r="I30" i="25" s="1"/>
  <c r="I32" i="25"/>
  <c r="I22" i="25"/>
  <c r="I23" i="25"/>
  <c r="I27" i="25"/>
  <c r="I31" i="25" s="1"/>
  <c r="F32" i="25"/>
  <c r="F27" i="25"/>
  <c r="F31" i="25" s="1"/>
  <c r="F23" i="25"/>
  <c r="F22" i="25"/>
  <c r="M32" i="25"/>
  <c r="J26" i="25"/>
  <c r="J30" i="25" s="1"/>
  <c r="J32" i="25"/>
  <c r="K22" i="25"/>
  <c r="M26" i="25"/>
  <c r="M30" i="25" s="1"/>
  <c r="K26" i="25"/>
  <c r="K30" i="25" s="1"/>
  <c r="O32" i="25"/>
  <c r="E32" i="25"/>
  <c r="O27" i="25"/>
  <c r="O31" i="25" s="1"/>
  <c r="O23" i="25"/>
  <c r="O22" i="25"/>
  <c r="E23" i="25"/>
  <c r="E22" i="25"/>
  <c r="N38" i="24" l="1"/>
  <c r="M38" i="24"/>
  <c r="L38" i="24"/>
  <c r="H38" i="24"/>
  <c r="D38" i="24"/>
  <c r="H36" i="24"/>
  <c r="I36" i="24" s="1"/>
  <c r="J36" i="24" s="1"/>
  <c r="K36" i="24" s="1"/>
  <c r="L36" i="24" s="1"/>
  <c r="M36" i="24" s="1"/>
  <c r="N36" i="24" s="1"/>
  <c r="O36" i="24" s="1"/>
  <c r="O29" i="24"/>
  <c r="N29" i="24"/>
  <c r="M29" i="24"/>
  <c r="L29" i="24"/>
  <c r="K29" i="24"/>
  <c r="J29" i="24"/>
  <c r="I29" i="24"/>
  <c r="H29" i="24"/>
  <c r="G29" i="24"/>
  <c r="F29" i="24"/>
  <c r="E29" i="24"/>
  <c r="D29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O24" i="24"/>
  <c r="M24" i="24"/>
  <c r="E24" i="24"/>
  <c r="D24" i="24"/>
  <c r="N24" i="24"/>
  <c r="L24" i="24"/>
  <c r="K24" i="24"/>
  <c r="J24" i="24"/>
  <c r="I24" i="24"/>
  <c r="H24" i="24"/>
  <c r="G24" i="24"/>
  <c r="F24" i="24"/>
  <c r="L18" i="24"/>
  <c r="L19" i="24" s="1"/>
  <c r="M15" i="24"/>
  <c r="L15" i="24"/>
  <c r="K15" i="24"/>
  <c r="I15" i="24"/>
  <c r="H15" i="24"/>
  <c r="G15" i="24"/>
  <c r="D43" i="24"/>
  <c r="P3" i="24"/>
  <c r="P4" i="24" s="1"/>
  <c r="P5" i="24" s="1"/>
  <c r="P6" i="24" s="1"/>
  <c r="P7" i="24" s="1"/>
  <c r="P8" i="24" s="1"/>
  <c r="P9" i="24" s="1"/>
  <c r="P10" i="24" s="1"/>
  <c r="P11" i="24" s="1"/>
  <c r="P12" i="24" s="1"/>
  <c r="P13" i="24" s="1"/>
  <c r="P14" i="24" s="1"/>
  <c r="P15" i="24" s="1"/>
  <c r="P16" i="24" s="1"/>
  <c r="P17" i="24" s="1"/>
  <c r="P18" i="24" s="1"/>
  <c r="P19" i="24" s="1"/>
  <c r="P20" i="24" s="1"/>
  <c r="P21" i="24" s="1"/>
  <c r="P22" i="24" s="1"/>
  <c r="P23" i="24" s="1"/>
  <c r="P24" i="24" s="1"/>
  <c r="P25" i="24" s="1"/>
  <c r="P26" i="24" s="1"/>
  <c r="P27" i="24" s="1"/>
  <c r="P28" i="24" s="1"/>
  <c r="P29" i="24" s="1"/>
  <c r="P30" i="24" s="1"/>
  <c r="P31" i="24" s="1"/>
  <c r="P32" i="24" s="1"/>
  <c r="P33" i="24" s="1"/>
  <c r="P34" i="24" s="1"/>
  <c r="P35" i="24" s="1"/>
  <c r="P36" i="24" s="1"/>
  <c r="P37" i="24" s="1"/>
  <c r="P38" i="24" s="1"/>
  <c r="P39" i="24" s="1"/>
  <c r="P40" i="24" s="1"/>
  <c r="P41" i="24" s="1"/>
  <c r="P42" i="24" s="1"/>
  <c r="P43" i="24" s="1"/>
  <c r="P44" i="24" s="1"/>
  <c r="P45" i="24" s="1"/>
  <c r="P46" i="24" s="1"/>
  <c r="P47" i="24" s="1"/>
  <c r="P48" i="24" s="1"/>
  <c r="P49" i="24" s="1"/>
  <c r="P50" i="24" s="1"/>
  <c r="P51" i="24" s="1"/>
  <c r="P52" i="24" s="1"/>
  <c r="P53" i="24" s="1"/>
  <c r="P54" i="24" s="1"/>
  <c r="P55" i="24" s="1"/>
  <c r="E2" i="24"/>
  <c r="F2" i="24" s="1"/>
  <c r="G2" i="24" s="1"/>
  <c r="H2" i="24" s="1"/>
  <c r="I2" i="24" s="1"/>
  <c r="J2" i="24" s="1"/>
  <c r="K2" i="24" s="1"/>
  <c r="L2" i="24" s="1"/>
  <c r="M2" i="24" s="1"/>
  <c r="N2" i="24" s="1"/>
  <c r="O2" i="24" s="1"/>
  <c r="E38" i="24" l="1"/>
  <c r="O38" i="24"/>
  <c r="L26" i="24"/>
  <c r="L30" i="24" s="1"/>
  <c r="F38" i="24"/>
  <c r="H18" i="24"/>
  <c r="H19" i="24" s="1"/>
  <c r="H26" i="24" s="1"/>
  <c r="H30" i="24" s="1"/>
  <c r="G38" i="24"/>
  <c r="D15" i="24"/>
  <c r="D18" i="24" s="1"/>
  <c r="D19" i="24" s="1"/>
  <c r="N15" i="24"/>
  <c r="I18" i="24"/>
  <c r="I19" i="24" s="1"/>
  <c r="G18" i="24"/>
  <c r="G19" i="24" s="1"/>
  <c r="G23" i="24" s="1"/>
  <c r="K38" i="24"/>
  <c r="E15" i="24"/>
  <c r="E18" i="24" s="1"/>
  <c r="E19" i="24" s="1"/>
  <c r="O15" i="24"/>
  <c r="O18" i="24" s="1"/>
  <c r="O19" i="24" s="1"/>
  <c r="I38" i="24"/>
  <c r="J15" i="24"/>
  <c r="J18" i="24" s="1"/>
  <c r="J19" i="24" s="1"/>
  <c r="F15" i="24"/>
  <c r="F18" i="24" s="1"/>
  <c r="F19" i="24" s="1"/>
  <c r="J38" i="24"/>
  <c r="K18" i="24"/>
  <c r="K19" i="24" s="1"/>
  <c r="K27" i="24"/>
  <c r="K23" i="24"/>
  <c r="K22" i="24"/>
  <c r="K26" i="24"/>
  <c r="K30" i="24" s="1"/>
  <c r="K31" i="24"/>
  <c r="G32" i="24"/>
  <c r="L27" i="24"/>
  <c r="L31" i="24" s="1"/>
  <c r="L23" i="24"/>
  <c r="L22" i="24"/>
  <c r="H32" i="24"/>
  <c r="G22" i="24"/>
  <c r="G27" i="24"/>
  <c r="G31" i="24" s="1"/>
  <c r="I32" i="24"/>
  <c r="H27" i="24"/>
  <c r="H31" i="24" s="1"/>
  <c r="H23" i="24"/>
  <c r="I27" i="24"/>
  <c r="I31" i="24" s="1"/>
  <c r="I23" i="24"/>
  <c r="I22" i="24"/>
  <c r="N18" i="24"/>
  <c r="N19" i="24" s="1"/>
  <c r="I26" i="24"/>
  <c r="I30" i="24" s="1"/>
  <c r="G26" i="24"/>
  <c r="G30" i="24" s="1"/>
  <c r="K32" i="24"/>
  <c r="L32" i="24"/>
  <c r="M18" i="24"/>
  <c r="M19" i="24" s="1"/>
  <c r="M32" i="24" s="1"/>
  <c r="N32" i="24"/>
  <c r="J26" i="24" l="1"/>
  <c r="J30" i="24" s="1"/>
  <c r="J23" i="24"/>
  <c r="J27" i="24"/>
  <c r="J31" i="24" s="1"/>
  <c r="J22" i="24"/>
  <c r="J32" i="24"/>
  <c r="O22" i="24"/>
  <c r="O26" i="24"/>
  <c r="O30" i="24" s="1"/>
  <c r="O27" i="24"/>
  <c r="O31" i="24" s="1"/>
  <c r="O32" i="24"/>
  <c r="O23" i="24"/>
  <c r="F26" i="24"/>
  <c r="F30" i="24" s="1"/>
  <c r="F32" i="24"/>
  <c r="F22" i="24"/>
  <c r="F27" i="24"/>
  <c r="F31" i="24" s="1"/>
  <c r="F23" i="24"/>
  <c r="E32" i="24"/>
  <c r="E23" i="24"/>
  <c r="E22" i="24"/>
  <c r="E27" i="24"/>
  <c r="E31" i="24" s="1"/>
  <c r="E26" i="24"/>
  <c r="E30" i="24" s="1"/>
  <c r="H22" i="24"/>
  <c r="D22" i="24"/>
  <c r="D23" i="24"/>
  <c r="M26" i="24"/>
  <c r="M30" i="24" s="1"/>
  <c r="D26" i="24"/>
  <c r="D30" i="24" s="1"/>
  <c r="N23" i="24"/>
  <c r="N22" i="24"/>
  <c r="N27" i="24"/>
  <c r="N31" i="24" s="1"/>
  <c r="D32" i="24"/>
  <c r="M22" i="24"/>
  <c r="M23" i="24"/>
  <c r="D27" i="24"/>
  <c r="D31" i="24" s="1"/>
  <c r="N26" i="24"/>
  <c r="N30" i="24" s="1"/>
  <c r="M27" i="24"/>
  <c r="M31" i="24" s="1"/>
  <c r="H36" i="23" l="1"/>
  <c r="I36" i="23" s="1"/>
  <c r="J36" i="23" s="1"/>
  <c r="K36" i="23" s="1"/>
  <c r="L36" i="23" s="1"/>
  <c r="M36" i="23" s="1"/>
  <c r="N36" i="23" s="1"/>
  <c r="O36" i="23" s="1"/>
  <c r="O29" i="23"/>
  <c r="N29" i="23"/>
  <c r="M29" i="23"/>
  <c r="L29" i="23"/>
  <c r="K29" i="23"/>
  <c r="J29" i="23"/>
  <c r="I29" i="23"/>
  <c r="H29" i="23"/>
  <c r="G29" i="23"/>
  <c r="F29" i="23"/>
  <c r="E29" i="23"/>
  <c r="D29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P3" i="23"/>
  <c r="P4" i="23" s="1"/>
  <c r="P5" i="23" s="1"/>
  <c r="P6" i="23" s="1"/>
  <c r="P7" i="23" s="1"/>
  <c r="P8" i="23" s="1"/>
  <c r="P9" i="23" s="1"/>
  <c r="P10" i="23" s="1"/>
  <c r="P11" i="23" s="1"/>
  <c r="P12" i="23" s="1"/>
  <c r="P13" i="23" s="1"/>
  <c r="P14" i="23" s="1"/>
  <c r="P15" i="23" s="1"/>
  <c r="P16" i="23" s="1"/>
  <c r="P17" i="23" s="1"/>
  <c r="P18" i="23" s="1"/>
  <c r="P19" i="23" s="1"/>
  <c r="P20" i="23" s="1"/>
  <c r="P21" i="23" s="1"/>
  <c r="P22" i="23" s="1"/>
  <c r="P23" i="23" s="1"/>
  <c r="P24" i="23" s="1"/>
  <c r="P25" i="23" s="1"/>
  <c r="P26" i="23" s="1"/>
  <c r="P27" i="23" s="1"/>
  <c r="P28" i="23" s="1"/>
  <c r="P29" i="23" s="1"/>
  <c r="P30" i="23" s="1"/>
  <c r="P31" i="23" s="1"/>
  <c r="P32" i="23" s="1"/>
  <c r="P33" i="23" s="1"/>
  <c r="P34" i="23" s="1"/>
  <c r="P35" i="23" s="1"/>
  <c r="P36" i="23" s="1"/>
  <c r="P37" i="23" s="1"/>
  <c r="P38" i="23" s="1"/>
  <c r="P39" i="23" s="1"/>
  <c r="P40" i="23" s="1"/>
  <c r="P41" i="23" s="1"/>
  <c r="P42" i="23" s="1"/>
  <c r="P43" i="23" s="1"/>
  <c r="P44" i="23" s="1"/>
  <c r="P45" i="23" s="1"/>
  <c r="P46" i="23" s="1"/>
  <c r="P47" i="23" s="1"/>
  <c r="P48" i="23" s="1"/>
  <c r="P49" i="23" s="1"/>
  <c r="P50" i="23" s="1"/>
  <c r="P51" i="23" s="1"/>
  <c r="P52" i="23" s="1"/>
  <c r="P53" i="23" s="1"/>
  <c r="P54" i="23" s="1"/>
  <c r="P55" i="23" s="1"/>
  <c r="E2" i="23"/>
  <c r="F2" i="23" s="1"/>
  <c r="G2" i="23" s="1"/>
  <c r="H2" i="23" s="1"/>
  <c r="I2" i="23" s="1"/>
  <c r="J2" i="23" s="1"/>
  <c r="K2" i="23" s="1"/>
  <c r="L2" i="23" s="1"/>
  <c r="M2" i="23" s="1"/>
  <c r="N2" i="23" s="1"/>
  <c r="O2" i="23" s="1"/>
  <c r="J15" i="23" l="1"/>
  <c r="I15" i="23"/>
  <c r="K38" i="23"/>
  <c r="E38" i="23"/>
  <c r="O38" i="23"/>
  <c r="D15" i="23"/>
  <c r="D18" i="23" s="1"/>
  <c r="D19" i="23" s="1"/>
  <c r="D27" i="23" s="1"/>
  <c r="D31" i="23" s="1"/>
  <c r="F38" i="23"/>
  <c r="E15" i="23"/>
  <c r="E18" i="23" s="1"/>
  <c r="E19" i="23" s="1"/>
  <c r="O15" i="23"/>
  <c r="O18" i="23" s="1"/>
  <c r="O19" i="23" s="1"/>
  <c r="G38" i="23"/>
  <c r="N15" i="23"/>
  <c r="N18" i="23" s="1"/>
  <c r="N19" i="23" s="1"/>
  <c r="N27" i="23" s="1"/>
  <c r="N31" i="23" s="1"/>
  <c r="F15" i="23"/>
  <c r="L38" i="23"/>
  <c r="H38" i="23"/>
  <c r="J38" i="23"/>
  <c r="K15" i="23"/>
  <c r="K18" i="23" s="1"/>
  <c r="K19" i="23" s="1"/>
  <c r="I38" i="23"/>
  <c r="J18" i="23"/>
  <c r="J19" i="23" s="1"/>
  <c r="J26" i="23" s="1"/>
  <c r="J30" i="23" s="1"/>
  <c r="M18" i="23"/>
  <c r="M19" i="23" s="1"/>
  <c r="M26" i="23" s="1"/>
  <c r="M30" i="23" s="1"/>
  <c r="D38" i="23"/>
  <c r="N38" i="23"/>
  <c r="L15" i="23"/>
  <c r="L18" i="23" s="1"/>
  <c r="L19" i="23" s="1"/>
  <c r="F18" i="23"/>
  <c r="F19" i="23" s="1"/>
  <c r="F27" i="23" s="1"/>
  <c r="F31" i="23" s="1"/>
  <c r="H15" i="23"/>
  <c r="H18" i="23" s="1"/>
  <c r="H19" i="23" s="1"/>
  <c r="G15" i="23"/>
  <c r="G18" i="23" s="1"/>
  <c r="G19" i="23" s="1"/>
  <c r="M15" i="23"/>
  <c r="I18" i="23"/>
  <c r="I19" i="23" s="1"/>
  <c r="I32" i="23" s="1"/>
  <c r="I26" i="23"/>
  <c r="I30" i="23" s="1"/>
  <c r="M38" i="23"/>
  <c r="J23" i="23"/>
  <c r="J32" i="23" l="1"/>
  <c r="F22" i="23"/>
  <c r="M32" i="23"/>
  <c r="F32" i="23"/>
  <c r="I22" i="23"/>
  <c r="J22" i="23"/>
  <c r="J27" i="23"/>
  <c r="J31" i="23" s="1"/>
  <c r="L32" i="23"/>
  <c r="L26" i="23"/>
  <c r="L30" i="23" s="1"/>
  <c r="O22" i="23"/>
  <c r="O26" i="23"/>
  <c r="O30" i="23" s="1"/>
  <c r="E23" i="23"/>
  <c r="E26" i="23"/>
  <c r="E30" i="23" s="1"/>
  <c r="M22" i="23"/>
  <c r="M23" i="23"/>
  <c r="M27" i="23"/>
  <c r="M31" i="23" s="1"/>
  <c r="F23" i="23"/>
  <c r="G26" i="23"/>
  <c r="G30" i="23" s="1"/>
  <c r="G22" i="23"/>
  <c r="G23" i="23"/>
  <c r="G27" i="23"/>
  <c r="G31" i="23" s="1"/>
  <c r="G32" i="23"/>
  <c r="H32" i="23"/>
  <c r="H23" i="23"/>
  <c r="H26" i="23"/>
  <c r="H30" i="23" s="1"/>
  <c r="H27" i="23"/>
  <c r="H31" i="23" s="1"/>
  <c r="H22" i="23"/>
  <c r="E27" i="23"/>
  <c r="E31" i="23" s="1"/>
  <c r="E22" i="23"/>
  <c r="D32" i="23"/>
  <c r="I27" i="23"/>
  <c r="I31" i="23" s="1"/>
  <c r="O27" i="23"/>
  <c r="O31" i="23" s="1"/>
  <c r="F26" i="23"/>
  <c r="F30" i="23" s="1"/>
  <c r="L27" i="23"/>
  <c r="L31" i="23" s="1"/>
  <c r="I23" i="23"/>
  <c r="N26" i="23"/>
  <c r="N30" i="23" s="1"/>
  <c r="O23" i="23"/>
  <c r="D26" i="23"/>
  <c r="D30" i="23" s="1"/>
  <c r="O32" i="23"/>
  <c r="E32" i="23"/>
  <c r="K23" i="23"/>
  <c r="K22" i="23"/>
  <c r="D23" i="23"/>
  <c r="D22" i="23"/>
  <c r="N23" i="23"/>
  <c r="N22" i="23"/>
  <c r="K32" i="23"/>
  <c r="L23" i="23"/>
  <c r="L22" i="23"/>
  <c r="K26" i="23"/>
  <c r="K30" i="23" s="1"/>
  <c r="N32" i="23"/>
  <c r="K27" i="23"/>
  <c r="K31" i="23" s="1"/>
  <c r="L38" i="22" l="1"/>
  <c r="K38" i="22"/>
  <c r="J38" i="22"/>
  <c r="I38" i="22"/>
  <c r="H36" i="22"/>
  <c r="I36" i="22" s="1"/>
  <c r="J36" i="22" s="1"/>
  <c r="K36" i="22" s="1"/>
  <c r="L36" i="22" s="1"/>
  <c r="M36" i="22" s="1"/>
  <c r="N36" i="22" s="1"/>
  <c r="O36" i="22" s="1"/>
  <c r="G38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N24" i="22"/>
  <c r="M24" i="22"/>
  <c r="L24" i="22"/>
  <c r="D24" i="22"/>
  <c r="O24" i="22"/>
  <c r="K24" i="22"/>
  <c r="J24" i="22"/>
  <c r="I24" i="22"/>
  <c r="H24" i="22"/>
  <c r="G24" i="22"/>
  <c r="F24" i="22"/>
  <c r="E24" i="22"/>
  <c r="O15" i="22"/>
  <c r="N15" i="22"/>
  <c r="F15" i="22"/>
  <c r="E15" i="22"/>
  <c r="D15" i="22"/>
  <c r="K15" i="22"/>
  <c r="K18" i="22" s="1"/>
  <c r="K19" i="22" s="1"/>
  <c r="J15" i="22"/>
  <c r="P3" i="22"/>
  <c r="P4" i="22" s="1"/>
  <c r="P5" i="22" s="1"/>
  <c r="P6" i="22" s="1"/>
  <c r="P7" i="22" s="1"/>
  <c r="P8" i="22" s="1"/>
  <c r="P9" i="22" s="1"/>
  <c r="P10" i="22" s="1"/>
  <c r="P11" i="22" s="1"/>
  <c r="P12" i="22" s="1"/>
  <c r="P13" i="22" s="1"/>
  <c r="P14" i="22" s="1"/>
  <c r="P15" i="22" s="1"/>
  <c r="P16" i="22" s="1"/>
  <c r="P17" i="22" s="1"/>
  <c r="P18" i="22" s="1"/>
  <c r="P19" i="22" s="1"/>
  <c r="P20" i="22" s="1"/>
  <c r="P21" i="22" s="1"/>
  <c r="P22" i="22" s="1"/>
  <c r="P23" i="22" s="1"/>
  <c r="P24" i="22" s="1"/>
  <c r="P25" i="22" s="1"/>
  <c r="P26" i="22" s="1"/>
  <c r="P27" i="22" s="1"/>
  <c r="P28" i="22" s="1"/>
  <c r="P29" i="22" s="1"/>
  <c r="P30" i="22" s="1"/>
  <c r="P31" i="22" s="1"/>
  <c r="P32" i="22" s="1"/>
  <c r="P33" i="22" s="1"/>
  <c r="P34" i="22" s="1"/>
  <c r="P35" i="22" s="1"/>
  <c r="P36" i="22" s="1"/>
  <c r="P37" i="22" s="1"/>
  <c r="P38" i="22" s="1"/>
  <c r="P39" i="22" s="1"/>
  <c r="P40" i="22" s="1"/>
  <c r="P41" i="22" s="1"/>
  <c r="P42" i="22" s="1"/>
  <c r="P43" i="22" s="1"/>
  <c r="P44" i="22" s="1"/>
  <c r="P45" i="22" s="1"/>
  <c r="P46" i="22" s="1"/>
  <c r="P47" i="22" s="1"/>
  <c r="P48" i="22" s="1"/>
  <c r="P49" i="22" s="1"/>
  <c r="P50" i="22" s="1"/>
  <c r="P51" i="22" s="1"/>
  <c r="P52" i="22" s="1"/>
  <c r="P53" i="22" s="1"/>
  <c r="P54" i="22" s="1"/>
  <c r="P55" i="22" s="1"/>
  <c r="E2" i="22"/>
  <c r="F2" i="22" s="1"/>
  <c r="G2" i="22" s="1"/>
  <c r="H2" i="22" s="1"/>
  <c r="I2" i="22" s="1"/>
  <c r="J2" i="22" s="1"/>
  <c r="K2" i="22" s="1"/>
  <c r="L2" i="22" s="1"/>
  <c r="M2" i="22" s="1"/>
  <c r="N2" i="22" s="1"/>
  <c r="O2" i="22" s="1"/>
  <c r="G15" i="22" l="1"/>
  <c r="M15" i="22"/>
  <c r="H38" i="22"/>
  <c r="F26" i="22"/>
  <c r="F30" i="22" s="1"/>
  <c r="H15" i="22"/>
  <c r="H18" i="22" s="1"/>
  <c r="H19" i="22" s="1"/>
  <c r="M18" i="22"/>
  <c r="M19" i="22" s="1"/>
  <c r="M32" i="22" s="1"/>
  <c r="G26" i="22"/>
  <c r="G30" i="22" s="1"/>
  <c r="M38" i="22"/>
  <c r="O26" i="22"/>
  <c r="O30" i="22" s="1"/>
  <c r="I15" i="22"/>
  <c r="D18" i="22"/>
  <c r="D19" i="22" s="1"/>
  <c r="N18" i="22"/>
  <c r="N19" i="22" s="1"/>
  <c r="D38" i="22"/>
  <c r="N38" i="22"/>
  <c r="E38" i="22"/>
  <c r="O38" i="22"/>
  <c r="O18" i="22"/>
  <c r="O19" i="22" s="1"/>
  <c r="O22" i="22" s="1"/>
  <c r="F38" i="22"/>
  <c r="E18" i="22"/>
  <c r="E19" i="22" s="1"/>
  <c r="E22" i="22" s="1"/>
  <c r="F18" i="22"/>
  <c r="F19" i="22" s="1"/>
  <c r="L15" i="22"/>
  <c r="G18" i="22"/>
  <c r="G19" i="22" s="1"/>
  <c r="G22" i="22" s="1"/>
  <c r="G32" i="22"/>
  <c r="J18" i="22"/>
  <c r="J19" i="22" s="1"/>
  <c r="J26" i="22" s="1"/>
  <c r="J30" i="22" s="1"/>
  <c r="M23" i="22"/>
  <c r="M22" i="22"/>
  <c r="N23" i="22"/>
  <c r="N22" i="22"/>
  <c r="G23" i="22"/>
  <c r="K32" i="22"/>
  <c r="K23" i="22"/>
  <c r="K22" i="22"/>
  <c r="K27" i="22"/>
  <c r="K31" i="22" s="1"/>
  <c r="D23" i="22"/>
  <c r="D22" i="22"/>
  <c r="F22" i="22"/>
  <c r="F27" i="22"/>
  <c r="F31" i="22" s="1"/>
  <c r="F23" i="22"/>
  <c r="I27" i="22"/>
  <c r="I31" i="22" s="1"/>
  <c r="J27" i="22"/>
  <c r="J31" i="22" s="1"/>
  <c r="I18" i="22"/>
  <c r="I19" i="22" s="1"/>
  <c r="M27" i="22"/>
  <c r="M31" i="22" s="1"/>
  <c r="F32" i="22"/>
  <c r="D27" i="22"/>
  <c r="D31" i="22" s="1"/>
  <c r="N27" i="22"/>
  <c r="N31" i="22" s="1"/>
  <c r="J23" i="22"/>
  <c r="K26" i="22"/>
  <c r="K30" i="22" s="1"/>
  <c r="D32" i="22"/>
  <c r="N32" i="22"/>
  <c r="M26" i="22"/>
  <c r="M30" i="22" s="1"/>
  <c r="E32" i="22"/>
  <c r="D26" i="22"/>
  <c r="D30" i="22" s="1"/>
  <c r="N26" i="22"/>
  <c r="N30" i="22" s="1"/>
  <c r="L18" i="22"/>
  <c r="L19" i="22" s="1"/>
  <c r="L27" i="22" s="1"/>
  <c r="L31" i="22" s="1"/>
  <c r="H27" i="22" l="1"/>
  <c r="H31" i="22" s="1"/>
  <c r="H26" i="22"/>
  <c r="H30" i="22" s="1"/>
  <c r="O32" i="22"/>
  <c r="J32" i="22"/>
  <c r="O27" i="22"/>
  <c r="O31" i="22" s="1"/>
  <c r="O23" i="22"/>
  <c r="E26" i="22"/>
  <c r="E30" i="22" s="1"/>
  <c r="E23" i="22"/>
  <c r="E27" i="22"/>
  <c r="E31" i="22" s="1"/>
  <c r="G27" i="22"/>
  <c r="G31" i="22" s="1"/>
  <c r="J22" i="22"/>
  <c r="L26" i="22"/>
  <c r="L30" i="22" s="1"/>
  <c r="L32" i="22"/>
  <c r="H32" i="22"/>
  <c r="I26" i="22"/>
  <c r="I30" i="22" s="1"/>
  <c r="I23" i="22"/>
  <c r="I22" i="22"/>
  <c r="I32" i="22"/>
  <c r="H23" i="22"/>
  <c r="H22" i="22"/>
  <c r="L23" i="22"/>
  <c r="L22" i="22"/>
  <c r="D43" i="21" l="1"/>
  <c r="L38" i="21"/>
  <c r="O38" i="21"/>
  <c r="K38" i="21"/>
  <c r="J38" i="21"/>
  <c r="H38" i="21"/>
  <c r="E38" i="21"/>
  <c r="H36" i="21"/>
  <c r="I36" i="21" s="1"/>
  <c r="J36" i="21" s="1"/>
  <c r="K36" i="21" s="1"/>
  <c r="L36" i="21" s="1"/>
  <c r="M36" i="21" s="1"/>
  <c r="N36" i="21" s="1"/>
  <c r="O36" i="21" s="1"/>
  <c r="M38" i="21"/>
  <c r="F38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K18" i="21"/>
  <c r="K19" i="21" s="1"/>
  <c r="K15" i="21"/>
  <c r="J15" i="21"/>
  <c r="H15" i="21"/>
  <c r="G15" i="21"/>
  <c r="D15" i="21"/>
  <c r="N15" i="21"/>
  <c r="P3" i="21"/>
  <c r="P4" i="21" s="1"/>
  <c r="P5" i="21" s="1"/>
  <c r="P6" i="21" s="1"/>
  <c r="P7" i="21" s="1"/>
  <c r="P8" i="21" s="1"/>
  <c r="P9" i="21" s="1"/>
  <c r="P10" i="21" s="1"/>
  <c r="P11" i="21" s="1"/>
  <c r="P12" i="21" s="1"/>
  <c r="P13" i="21" s="1"/>
  <c r="P14" i="21" s="1"/>
  <c r="P15" i="21" s="1"/>
  <c r="P16" i="21" s="1"/>
  <c r="P17" i="21" s="1"/>
  <c r="P18" i="21" s="1"/>
  <c r="P19" i="21" s="1"/>
  <c r="P20" i="21" s="1"/>
  <c r="P21" i="21" s="1"/>
  <c r="P22" i="21" s="1"/>
  <c r="P23" i="21" s="1"/>
  <c r="P24" i="21" s="1"/>
  <c r="P25" i="21" s="1"/>
  <c r="P26" i="21" s="1"/>
  <c r="P27" i="21" s="1"/>
  <c r="P28" i="21" s="1"/>
  <c r="P29" i="21" s="1"/>
  <c r="P30" i="21" s="1"/>
  <c r="P31" i="21" s="1"/>
  <c r="P32" i="21" s="1"/>
  <c r="P33" i="21" s="1"/>
  <c r="P34" i="21" s="1"/>
  <c r="P35" i="21" s="1"/>
  <c r="P36" i="21" s="1"/>
  <c r="P37" i="21" s="1"/>
  <c r="P38" i="21" s="1"/>
  <c r="P39" i="21" s="1"/>
  <c r="P40" i="21" s="1"/>
  <c r="P41" i="21" s="1"/>
  <c r="P42" i="21" s="1"/>
  <c r="P43" i="21" s="1"/>
  <c r="P44" i="21" s="1"/>
  <c r="P45" i="21" s="1"/>
  <c r="P46" i="21" s="1"/>
  <c r="P47" i="21" s="1"/>
  <c r="P48" i="21" s="1"/>
  <c r="P49" i="21" s="1"/>
  <c r="P50" i="21" s="1"/>
  <c r="P51" i="21" s="1"/>
  <c r="P52" i="21" s="1"/>
  <c r="P53" i="21" s="1"/>
  <c r="P54" i="21" s="1"/>
  <c r="P55" i="21" s="1"/>
  <c r="E2" i="21"/>
  <c r="F2" i="21" s="1"/>
  <c r="G2" i="21" s="1"/>
  <c r="H2" i="21" s="1"/>
  <c r="I2" i="21" s="1"/>
  <c r="J2" i="21" s="1"/>
  <c r="K2" i="21" s="1"/>
  <c r="L2" i="21" s="1"/>
  <c r="M2" i="21" s="1"/>
  <c r="N2" i="21" s="1"/>
  <c r="O2" i="21" s="1"/>
  <c r="I15" i="21" l="1"/>
  <c r="D38" i="21"/>
  <c r="N38" i="21"/>
  <c r="O15" i="21"/>
  <c r="O18" i="21" s="1"/>
  <c r="O19" i="21" s="1"/>
  <c r="L15" i="21"/>
  <c r="D18" i="21"/>
  <c r="D19" i="21" s="1"/>
  <c r="D27" i="21" s="1"/>
  <c r="D31" i="21" s="1"/>
  <c r="N18" i="21"/>
  <c r="N19" i="21" s="1"/>
  <c r="N26" i="21" s="1"/>
  <c r="N30" i="21" s="1"/>
  <c r="E15" i="21"/>
  <c r="E18" i="21" s="1"/>
  <c r="E19" i="21" s="1"/>
  <c r="E27" i="21" s="1"/>
  <c r="E31" i="21" s="1"/>
  <c r="M15" i="21"/>
  <c r="M18" i="21" s="1"/>
  <c r="M19" i="21" s="1"/>
  <c r="G38" i="21"/>
  <c r="I18" i="21"/>
  <c r="I19" i="21" s="1"/>
  <c r="I27" i="21" s="1"/>
  <c r="I31" i="21" s="1"/>
  <c r="F15" i="21"/>
  <c r="J18" i="21"/>
  <c r="J19" i="21" s="1"/>
  <c r="J23" i="21" s="1"/>
  <c r="I38" i="21"/>
  <c r="D22" i="21"/>
  <c r="D32" i="21"/>
  <c r="N23" i="21"/>
  <c r="N22" i="21"/>
  <c r="G18" i="21"/>
  <c r="G19" i="21" s="1"/>
  <c r="H18" i="21"/>
  <c r="H19" i="21" s="1"/>
  <c r="H27" i="21" s="1"/>
  <c r="H31" i="21" s="1"/>
  <c r="K27" i="21"/>
  <c r="K31" i="21" s="1"/>
  <c r="K23" i="21"/>
  <c r="K22" i="21"/>
  <c r="K32" i="21"/>
  <c r="K26" i="21"/>
  <c r="K30" i="21" s="1"/>
  <c r="N32" i="21"/>
  <c r="I23" i="21"/>
  <c r="I22" i="21"/>
  <c r="J27" i="21"/>
  <c r="J31" i="21" s="1"/>
  <c r="J22" i="21"/>
  <c r="D26" i="21"/>
  <c r="D30" i="21" s="1"/>
  <c r="I32" i="21"/>
  <c r="F18" i="21"/>
  <c r="F19" i="21" s="1"/>
  <c r="I26" i="21"/>
  <c r="J26" i="21"/>
  <c r="J30" i="21" s="1"/>
  <c r="L18" i="21"/>
  <c r="L19" i="21" s="1"/>
  <c r="L26" i="21" s="1"/>
  <c r="L30" i="21" s="1"/>
  <c r="I30" i="21"/>
  <c r="M26" i="21" l="1"/>
  <c r="M30" i="21" s="1"/>
  <c r="M32" i="21"/>
  <c r="O27" i="21"/>
  <c r="O31" i="21" s="1"/>
  <c r="O26" i="21"/>
  <c r="O30" i="21" s="1"/>
  <c r="O32" i="21"/>
  <c r="O23" i="21"/>
  <c r="O22" i="21"/>
  <c r="D23" i="21"/>
  <c r="N27" i="21"/>
  <c r="N31" i="21" s="1"/>
  <c r="J32" i="21"/>
  <c r="H32" i="21"/>
  <c r="H26" i="21"/>
  <c r="H30" i="21" s="1"/>
  <c r="G22" i="21"/>
  <c r="G27" i="21"/>
  <c r="G31" i="21" s="1"/>
  <c r="G23" i="21"/>
  <c r="M27" i="21"/>
  <c r="M31" i="21" s="1"/>
  <c r="L22" i="21"/>
  <c r="L23" i="21"/>
  <c r="L32" i="21"/>
  <c r="F22" i="21"/>
  <c r="F27" i="21"/>
  <c r="F31" i="21" s="1"/>
  <c r="F23" i="21"/>
  <c r="L27" i="21"/>
  <c r="L31" i="21" s="1"/>
  <c r="F26" i="21"/>
  <c r="F30" i="21" s="1"/>
  <c r="G32" i="21"/>
  <c r="E23" i="21"/>
  <c r="E22" i="21"/>
  <c r="E32" i="21"/>
  <c r="M23" i="21"/>
  <c r="M22" i="21"/>
  <c r="E26" i="21"/>
  <c r="E30" i="21" s="1"/>
  <c r="G26" i="21"/>
  <c r="G30" i="21" s="1"/>
  <c r="H22" i="21"/>
  <c r="H23" i="21"/>
  <c r="F32" i="21"/>
  <c r="E2" i="13" l="1"/>
  <c r="F2" i="13" s="1"/>
  <c r="G2" i="13" s="1"/>
  <c r="H2" i="13" s="1"/>
  <c r="I2" i="13" s="1"/>
  <c r="J2" i="13" s="1"/>
  <c r="K2" i="13" s="1"/>
  <c r="L2" i="13" s="1"/>
  <c r="M2" i="13" s="1"/>
  <c r="N2" i="13" s="1"/>
  <c r="O2" i="13" s="1"/>
  <c r="P2" i="13" s="1"/>
  <c r="Q2" i="13" s="1"/>
  <c r="K38" i="20" l="1"/>
  <c r="H36" i="20"/>
  <c r="I36" i="20" s="1"/>
  <c r="J36" i="20" s="1"/>
  <c r="K36" i="20" s="1"/>
  <c r="L36" i="20" s="1"/>
  <c r="M36" i="20" s="1"/>
  <c r="N36" i="20" s="1"/>
  <c r="O36" i="20" s="1"/>
  <c r="O29" i="20"/>
  <c r="N29" i="20"/>
  <c r="M29" i="20"/>
  <c r="L29" i="20"/>
  <c r="K29" i="20"/>
  <c r="J29" i="20"/>
  <c r="I29" i="20"/>
  <c r="H29" i="20"/>
  <c r="G29" i="20"/>
  <c r="F29" i="20"/>
  <c r="E29" i="20"/>
  <c r="D29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J15" i="20"/>
  <c r="E2" i="20"/>
  <c r="F2" i="20" s="1"/>
  <c r="G2" i="20" s="1"/>
  <c r="H2" i="20" s="1"/>
  <c r="I2" i="20" s="1"/>
  <c r="J2" i="20" s="1"/>
  <c r="K2" i="20" s="1"/>
  <c r="L2" i="20" s="1"/>
  <c r="M2" i="20" s="1"/>
  <c r="N2" i="20" s="1"/>
  <c r="O2" i="20" s="1"/>
  <c r="L38" i="20" l="1"/>
  <c r="M38" i="20"/>
  <c r="L15" i="20"/>
  <c r="L18" i="20" s="1"/>
  <c r="L19" i="20" s="1"/>
  <c r="L27" i="20" s="1"/>
  <c r="L31" i="20" s="1"/>
  <c r="D38" i="20"/>
  <c r="N38" i="20"/>
  <c r="G15" i="20"/>
  <c r="M15" i="20"/>
  <c r="K15" i="20"/>
  <c r="K18" i="20" s="1"/>
  <c r="K19" i="20" s="1"/>
  <c r="K32" i="20" s="1"/>
  <c r="H15" i="20"/>
  <c r="H18" i="20" s="1"/>
  <c r="H19" i="20" s="1"/>
  <c r="G18" i="20"/>
  <c r="G19" i="20" s="1"/>
  <c r="G26" i="20" s="1"/>
  <c r="G30" i="20" s="1"/>
  <c r="E38" i="20"/>
  <c r="D15" i="20"/>
  <c r="D18" i="20" s="1"/>
  <c r="D19" i="20" s="1"/>
  <c r="N15" i="20"/>
  <c r="N18" i="20" s="1"/>
  <c r="N19" i="20" s="1"/>
  <c r="O15" i="20"/>
  <c r="G38" i="20"/>
  <c r="H38" i="20"/>
  <c r="I38" i="20"/>
  <c r="J38" i="20"/>
  <c r="O38" i="20"/>
  <c r="F38" i="20"/>
  <c r="E15" i="20"/>
  <c r="F15" i="20"/>
  <c r="F18" i="20" s="1"/>
  <c r="F19" i="20" s="1"/>
  <c r="I15" i="20"/>
  <c r="I18" i="20" s="1"/>
  <c r="I19" i="20" s="1"/>
  <c r="K27" i="20"/>
  <c r="K31" i="20" s="1"/>
  <c r="L26" i="20"/>
  <c r="L30" i="20" s="1"/>
  <c r="J18" i="20"/>
  <c r="J19" i="20" s="1"/>
  <c r="J26" i="20" s="1"/>
  <c r="J30" i="20" s="1"/>
  <c r="L32" i="20"/>
  <c r="J27" i="20"/>
  <c r="J31" i="20" s="1"/>
  <c r="L23" i="20"/>
  <c r="L22" i="20"/>
  <c r="E18" i="20"/>
  <c r="E19" i="20" s="1"/>
  <c r="E27" i="20" s="1"/>
  <c r="E31" i="20" s="1"/>
  <c r="O18" i="20"/>
  <c r="O19" i="20" s="1"/>
  <c r="O27" i="20" s="1"/>
  <c r="O31" i="20" s="1"/>
  <c r="M18" i="20"/>
  <c r="M19" i="20" s="1"/>
  <c r="M32" i="20" s="1"/>
  <c r="H32" i="20" l="1"/>
  <c r="H23" i="20"/>
  <c r="H26" i="20"/>
  <c r="H30" i="20" s="1"/>
  <c r="H22" i="20"/>
  <c r="G23" i="20"/>
  <c r="K23" i="20"/>
  <c r="K22" i="20"/>
  <c r="G22" i="20"/>
  <c r="K26" i="20"/>
  <c r="K30" i="20" s="1"/>
  <c r="G32" i="20"/>
  <c r="G27" i="20"/>
  <c r="G31" i="20" s="1"/>
  <c r="I32" i="20"/>
  <c r="I26" i="20"/>
  <c r="I30" i="20" s="1"/>
  <c r="I27" i="20"/>
  <c r="I31" i="20" s="1"/>
  <c r="I23" i="20"/>
  <c r="I22" i="20"/>
  <c r="N27" i="20"/>
  <c r="N31" i="20" s="1"/>
  <c r="N26" i="20"/>
  <c r="N30" i="20" s="1"/>
  <c r="N32" i="20"/>
  <c r="N22" i="20"/>
  <c r="N23" i="20"/>
  <c r="F26" i="20"/>
  <c r="F30" i="20" s="1"/>
  <c r="F27" i="20"/>
  <c r="F31" i="20" s="1"/>
  <c r="F32" i="20"/>
  <c r="F23" i="20"/>
  <c r="F22" i="20"/>
  <c r="D26" i="20"/>
  <c r="D30" i="20" s="1"/>
  <c r="D22" i="20"/>
  <c r="D27" i="20"/>
  <c r="D31" i="20" s="1"/>
  <c r="D32" i="20"/>
  <c r="D23" i="20"/>
  <c r="H27" i="20"/>
  <c r="H31" i="20" s="1"/>
  <c r="O23" i="20"/>
  <c r="O22" i="20"/>
  <c r="M23" i="20"/>
  <c r="M22" i="20"/>
  <c r="E22" i="20"/>
  <c r="E23" i="20"/>
  <c r="O32" i="20"/>
  <c r="J22" i="20"/>
  <c r="J23" i="20"/>
  <c r="M26" i="20"/>
  <c r="M30" i="20" s="1"/>
  <c r="O26" i="20"/>
  <c r="O30" i="20" s="1"/>
  <c r="J32" i="20"/>
  <c r="E32" i="20"/>
  <c r="M27" i="20"/>
  <c r="M31" i="20" s="1"/>
  <c r="E26" i="20"/>
  <c r="E30" i="20" s="1"/>
</calcChain>
</file>

<file path=xl/sharedStrings.xml><?xml version="1.0" encoding="utf-8"?>
<sst xmlns="http://schemas.openxmlformats.org/spreadsheetml/2006/main" count="3108" uniqueCount="173">
  <si>
    <t>-</t>
  </si>
  <si>
    <t>CLASSES DE PUISSANCE (UNITE DE PRODUCTION)</t>
  </si>
  <si>
    <t>kW</t>
  </si>
  <si>
    <t>PARAMETRES TECHNIQUES</t>
  </si>
  <si>
    <t>Puissance nette développable</t>
  </si>
  <si>
    <t>Pend</t>
  </si>
  <si>
    <t>Ue</t>
  </si>
  <si>
    <t>Heures/an</t>
  </si>
  <si>
    <t>PARAMETRES ECONOMIQUES</t>
  </si>
  <si>
    <t>CAPEX</t>
  </si>
  <si>
    <t>EUR HTVA/kWe</t>
  </si>
  <si>
    <t>%Ispec</t>
  </si>
  <si>
    <t>Frais d'exploitation et de maintenance</t>
  </si>
  <si>
    <t>OPEX</t>
  </si>
  <si>
    <t>PARAMETRES FINANCIERS</t>
  </si>
  <si>
    <t>n</t>
  </si>
  <si>
    <t>Années</t>
  </si>
  <si>
    <t>Part fonds propres</t>
  </si>
  <si>
    <t>g</t>
  </si>
  <si>
    <t>%</t>
  </si>
  <si>
    <t>Taux de rentabilité sur fonds propres</t>
  </si>
  <si>
    <t>rE</t>
  </si>
  <si>
    <t>Taux d'intérêt capital emprunté (dette)</t>
  </si>
  <si>
    <t>rD</t>
  </si>
  <si>
    <t>PRIX DE MARCHE</t>
  </si>
  <si>
    <t>l</t>
  </si>
  <si>
    <t>Tarif d'injection appliqué par le gestionnaire de réseau</t>
  </si>
  <si>
    <t>T(1) INJ</t>
  </si>
  <si>
    <t>EUR HTVA/MWhe</t>
  </si>
  <si>
    <t>PARAMETRES D'INDEXATION</t>
  </si>
  <si>
    <t>INDEX</t>
  </si>
  <si>
    <t>%/an</t>
  </si>
  <si>
    <t>Durée d'utilisation nouvelle unité</t>
  </si>
  <si>
    <t>Contexte :</t>
  </si>
  <si>
    <t>Objet :</t>
  </si>
  <si>
    <t>Cadre légal :</t>
  </si>
  <si>
    <r>
      <t xml:space="preserve">[1] Décret du 12 avril 2001 relatif à l’organisation du </t>
    </r>
    <r>
      <rPr>
        <b/>
        <sz val="12"/>
        <color theme="1"/>
        <rFont val="Calibri"/>
        <family val="2"/>
        <scheme val="minor"/>
      </rPr>
      <t>marché régional de l’électricité</t>
    </r>
  </si>
  <si>
    <r>
      <t xml:space="preserve">[2] Arrêté du Gouvernement wallon du 30 novembre 2006 relatif à la </t>
    </r>
    <r>
      <rPr>
        <b/>
        <sz val="12"/>
        <color theme="1"/>
        <rFont val="Calibri"/>
        <family val="2"/>
        <scheme val="minor"/>
      </rPr>
      <t>promotion de l’électricité produite au moyen de sources d’énergie renouvelables ou de cogénération</t>
    </r>
  </si>
  <si>
    <t>[3] Projet d’arrêté du Gouvernement wallon modifiant l’arrêté du Gouvernement wallon du 30 novembre 2006 relatif à la promotion de l’électricité produite au moyen de sources d’énergie renouvelables ou de cogénération, SPW, Juillet 2021</t>
  </si>
  <si>
    <r>
      <t xml:space="preserve">[4] Arrêté ministériel du 12 mars 2007 relatif au procédures et </t>
    </r>
    <r>
      <rPr>
        <b/>
        <sz val="12"/>
        <color theme="1"/>
        <rFont val="Calibri"/>
        <family val="2"/>
        <scheme val="minor"/>
      </rPr>
      <t>code de comptage</t>
    </r>
    <r>
      <rPr>
        <sz val="12"/>
        <color theme="1"/>
        <rFont val="Calibri"/>
        <family val="2"/>
        <scheme val="minor"/>
      </rPr>
      <t xml:space="preserve"> de l'électricité produite à partir de sources d'énergie renouvelables et/ou de cogénération en Région wallonne</t>
    </r>
  </si>
  <si>
    <t>Avertissement :</t>
  </si>
  <si>
    <t>Version du :</t>
  </si>
  <si>
    <t>Contact :</t>
  </si>
  <si>
    <t>Le présent fichier reprend, par catégorie d’installation, les valeurs de référence des paramètres techniques, économiques et financiers proposées pour chaque cas de prolongation</t>
  </si>
  <si>
    <t>Seules les valeurs de référence surlignées (en gris) sont soumises à consultation, les autres valeurs sont données à titre indicatif.</t>
  </si>
  <si>
    <t xml:space="preserve">Le présent fichier reprend également la liste des paramètres techniques et économiques pour lesquels une valeur propre à l'unité de production peut être retenue en lieu et place des valeurs de référence ainsi que les seuils et plafonds retenus le cas échéant 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</si>
  <si>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</si>
  <si>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13.01.2022</t>
  </si>
  <si>
    <t>CATEGORIE 1</t>
  </si>
  <si>
    <t>CAS DE PROLONGATION</t>
  </si>
  <si>
    <t>%CAPEX</t>
  </si>
  <si>
    <t>0%</t>
  </si>
  <si>
    <t>]0%- 5%]</t>
  </si>
  <si>
    <t>]5%- 10%]</t>
  </si>
  <si>
    <t>]10%- 20%]</t>
  </si>
  <si>
    <t>]20%- 30%]</t>
  </si>
  <si>
    <t>]30%- 40%]</t>
  </si>
  <si>
    <t>]40%- 50%]</t>
  </si>
  <si>
    <t>]50%- 60%]</t>
  </si>
  <si>
    <t>]60%- 70%]</t>
  </si>
  <si>
    <t>]70%- 80%]</t>
  </si>
  <si>
    <t>]80%- 90%]</t>
  </si>
  <si>
    <t>]90%- 100%]</t>
  </si>
  <si>
    <t>Rendement électrique net</t>
  </si>
  <si>
    <t>aE</t>
  </si>
  <si>
    <t>MWhe/MWhp</t>
  </si>
  <si>
    <t>Rendement électrique de référence COGEN-HR</t>
  </si>
  <si>
    <t>aE ref</t>
  </si>
  <si>
    <t>Niveau de tension de raccordement au réseau</t>
  </si>
  <si>
    <t>Facteur de correction niveau de tension</t>
  </si>
  <si>
    <t>CF</t>
  </si>
  <si>
    <t>Rendement électrique de référence COGEN-HR corrigé</t>
  </si>
  <si>
    <t>aE ref corr.</t>
  </si>
  <si>
    <t>aQ ref</t>
  </si>
  <si>
    <t>MWhq/MWhp</t>
  </si>
  <si>
    <t>Taux d'économie en énergie primaire imposé</t>
  </si>
  <si>
    <t>PES</t>
  </si>
  <si>
    <t>Rendement chaleur minimal requis</t>
  </si>
  <si>
    <t>aQ min</t>
  </si>
  <si>
    <t>Rendement chaleur net</t>
  </si>
  <si>
    <t>aQ</t>
  </si>
  <si>
    <t>Niveau de température max. chaleur valorisée</t>
  </si>
  <si>
    <t>TQ</t>
  </si>
  <si>
    <t>°C</t>
  </si>
  <si>
    <t>Coefficient d'émission de CO2 du mixte d'intrants</t>
  </si>
  <si>
    <t>CCO2</t>
  </si>
  <si>
    <t>kgCO2/MWhp</t>
  </si>
  <si>
    <t>Taux d'économie de CO2 - Zone GN</t>
  </si>
  <si>
    <t>kCO2 REF1</t>
  </si>
  <si>
    <t>Taux d'économie de CO2 - Hors zone GN</t>
  </si>
  <si>
    <t>kCO2 REF2</t>
  </si>
  <si>
    <t>Fraction of exergy in the useful heat from CHP</t>
  </si>
  <si>
    <t>Ch</t>
  </si>
  <si>
    <t>Fraction of exergy in the electricity</t>
  </si>
  <si>
    <t>Cel</t>
  </si>
  <si>
    <t>GHG emissions from the use of biomass fuels for electricity from CHP</t>
  </si>
  <si>
    <t>ECel</t>
  </si>
  <si>
    <t>kgCO2eq/MWhe</t>
  </si>
  <si>
    <t>GHG emissions from the use of biomass fuels for heat from CHP</t>
  </si>
  <si>
    <t>ECh</t>
  </si>
  <si>
    <t>kgCO2eq/MWhq</t>
  </si>
  <si>
    <t>Total GHG emissions from the fossil fuel comparator for useful electricity</t>
  </si>
  <si>
    <t>Ecf(el)</t>
  </si>
  <si>
    <t>Total GHG emissions from the fossil fuel comparator for useful heat</t>
  </si>
  <si>
    <t>Ecf(h)</t>
  </si>
  <si>
    <t>GHG savings from electricity generated from biomass fuels</t>
  </si>
  <si>
    <t>REDII SAVING(el)</t>
  </si>
  <si>
    <t>GHG savings from heat generated from biomass fuels</t>
  </si>
  <si>
    <t>REDII SAVING(h)</t>
  </si>
  <si>
    <t>GHG savings from CHP</t>
  </si>
  <si>
    <t>REDII SAVING (el+h)</t>
  </si>
  <si>
    <t>Coût d'investissement nouvelle unité</t>
  </si>
  <si>
    <t>Cas de prolongation</t>
  </si>
  <si>
    <t>Ratio CAPEX</t>
  </si>
  <si>
    <t>EUR HTVA/kWe.an</t>
  </si>
  <si>
    <t>Durée de vie GE</t>
  </si>
  <si>
    <t>R</t>
  </si>
  <si>
    <t>Heures</t>
  </si>
  <si>
    <t>Coût de remplacement GE</t>
  </si>
  <si>
    <t>OPEX_R</t>
  </si>
  <si>
    <t>Durée de prolongation</t>
  </si>
  <si>
    <t>Prix électricité - Décote intermittence (%)</t>
  </si>
  <si>
    <t>Prix mixte de combustible</t>
  </si>
  <si>
    <t>P FUEL MIX (1)</t>
  </si>
  <si>
    <t>EUR HTVA/MWhp</t>
  </si>
  <si>
    <t>Rendement référence chaudière mixte de combustible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</si>
  <si>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</si>
  <si>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</si>
  <si>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&lt; 0,45 kV</t>
  </si>
  <si>
    <t>MIX 1</t>
  </si>
  <si>
    <t>CATEGORIE</t>
  </si>
  <si>
    <t>]3000 - 5000]</t>
  </si>
  <si>
    <t>REF</t>
  </si>
  <si>
    <t>Coût d'investissement initial</t>
  </si>
  <si>
    <t>Durée de vie économique</t>
  </si>
  <si>
    <t>Prix GN</t>
  </si>
  <si>
    <t>P GN (1)</t>
  </si>
  <si>
    <t>Rendement référence chaudière GN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</si>
  <si>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</si>
  <si>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CATEGORIE 2</t>
  </si>
  <si>
    <t>MIX 2</t>
  </si>
  <si>
    <t>CATEGORIE 3</t>
  </si>
  <si>
    <t>&lt; 12 kV</t>
  </si>
  <si>
    <t>CATEGORIE 4</t>
  </si>
  <si>
    <t>CATEGORIE 5</t>
  </si>
  <si>
    <t>CATEGORIE 6</t>
  </si>
  <si>
    <t>Consultation des acteurs de marché du 14.01.2022 au 18.03.2022</t>
  </si>
  <si>
    <t>BIOMASSE -  VALEURS DE REFERENCE PROLONGATION 2023</t>
  </si>
  <si>
    <t>TECHNOLOGIE - MIXTE DE COMBUSTIBLE</t>
  </si>
  <si>
    <t>MIX 3</t>
  </si>
  <si>
    <t>CATEGORIE RD(UE) 2015/2402 COGEN HR</t>
  </si>
  <si>
    <t>]0 -100]</t>
  </si>
  <si>
    <t>]100 - 200]</t>
  </si>
  <si>
    <t>]200 - 500]</t>
  </si>
  <si>
    <t>]500 - 1000]</t>
  </si>
  <si>
    <t>]0 - 1000]</t>
  </si>
  <si>
    <t>]1000 - 3000]</t>
  </si>
  <si>
    <t>MIX 4</t>
  </si>
  <si>
    <t>S4</t>
  </si>
  <si>
    <t>S5</t>
  </si>
  <si>
    <t>BIOMASSE SOLIDE -  VALEURS REVISABLES SUR DOSSIER</t>
  </si>
  <si>
    <t>Dossier</t>
  </si>
  <si>
    <t>Proposition de valeurs de référence     Prolongation - BIOMASSE SOLIDE</t>
  </si>
  <si>
    <t>CATEGORIE 7</t>
  </si>
  <si>
    <t>CATEGORIE 8</t>
  </si>
  <si>
    <t>CATEGORIE 9</t>
  </si>
  <si>
    <t>CATEGORIE 10</t>
  </si>
  <si>
    <t>CATEGORIE 11</t>
  </si>
  <si>
    <t>CATEGORIE 12</t>
  </si>
  <si>
    <t>CATEGORIE 13</t>
  </si>
  <si>
    <t>CATEGORIE 14</t>
  </si>
  <si>
    <r>
      <t xml:space="preserve">En cas d’objection,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toute modification de valeur doit être dûment motivée dans le questionnaire annexé (Annexe F)</t>
    </r>
  </si>
  <si>
    <t xml:space="preserve"> consultations.certificatsverts@spw.wallonie.be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</si>
</sst>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"/>
      <scheme val="minor"/>
    </font>
    <font>
      <sz val="10"/>
      <color theme="1"/>
      <name val="Symbol"/>
      <family val="1"/>
      <charset val="2"/>
    </font>
    <font>
      <sz val="12"/>
      <color theme="6"/>
      <name val="Calibri"/>
      <family val="2"/>
      <scheme val="minor"/>
    </font>
    <font>
      <sz val="12"/>
      <color theme="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9" fontId="0" fillId="2" borderId="0" xfId="0" quotePrefix="1" applyNumberFormat="1" applyFill="1" applyAlignment="1">
      <alignment horizontal="right" vertical="center"/>
    </xf>
    <xf numFmtId="0" fontId="2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9" fontId="0" fillId="2" borderId="0" xfId="1" applyFont="1" applyFill="1"/>
    <xf numFmtId="10" fontId="0" fillId="2" borderId="0" xfId="0" applyNumberFormat="1" applyFill="1"/>
    <xf numFmtId="0" fontId="2" fillId="3" borderId="0" xfId="0" applyFont="1" applyFill="1"/>
    <xf numFmtId="9" fontId="0" fillId="2" borderId="0" xfId="0" applyNumberFormat="1" applyFill="1" applyAlignment="1">
      <alignment vertical="center"/>
    </xf>
    <xf numFmtId="3" fontId="0" fillId="4" borderId="0" xfId="0" applyNumberFormat="1" applyFill="1"/>
    <xf numFmtId="9" fontId="0" fillId="4" borderId="0" xfId="1" applyFont="1" applyFill="1"/>
    <xf numFmtId="0" fontId="0" fillId="2" borderId="0" xfId="0" applyFill="1" applyAlignment="1">
      <alignment horizontal="left" indent="1"/>
    </xf>
    <xf numFmtId="0" fontId="7" fillId="2" borderId="0" xfId="0" applyFont="1" applyFill="1"/>
    <xf numFmtId="9" fontId="0" fillId="2" borderId="0" xfId="1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0" fillId="4" borderId="0" xfId="1" applyNumberFormat="1" applyFont="1" applyFill="1"/>
    <xf numFmtId="165" fontId="2" fillId="2" borderId="0" xfId="1" applyNumberFormat="1" applyFont="1" applyFill="1"/>
    <xf numFmtId="165" fontId="0" fillId="2" borderId="0" xfId="0" applyNumberFormat="1" applyFill="1"/>
    <xf numFmtId="166" fontId="0" fillId="2" borderId="0" xfId="0" applyNumberFormat="1" applyFill="1"/>
    <xf numFmtId="1" fontId="0" fillId="2" borderId="0" xfId="0" applyNumberFormat="1" applyFill="1"/>
    <xf numFmtId="9" fontId="0" fillId="2" borderId="0" xfId="3" applyFont="1" applyFill="1"/>
    <xf numFmtId="9" fontId="2" fillId="2" borderId="0" xfId="1" applyFont="1" applyFill="1"/>
    <xf numFmtId="164" fontId="0" fillId="4" borderId="0" xfId="1" applyNumberFormat="1" applyFont="1" applyFill="1"/>
    <xf numFmtId="10" fontId="0" fillId="4" borderId="0" xfId="1" applyNumberFormat="1" applyFont="1" applyFill="1"/>
    <xf numFmtId="0" fontId="0" fillId="4" borderId="0" xfId="0" applyFill="1"/>
    <xf numFmtId="0" fontId="8" fillId="2" borderId="0" xfId="0" applyFont="1" applyFill="1"/>
    <xf numFmtId="2" fontId="0" fillId="4" borderId="0" xfId="0" applyNumberFormat="1" applyFill="1"/>
    <xf numFmtId="0" fontId="9" fillId="2" borderId="0" xfId="0" applyFont="1" applyFill="1"/>
    <xf numFmtId="0" fontId="10" fillId="2" borderId="0" xfId="0" applyFont="1" applyFill="1"/>
    <xf numFmtId="9" fontId="0" fillId="4" borderId="0" xfId="0" applyNumberFormat="1" applyFill="1"/>
    <xf numFmtId="10" fontId="0" fillId="4" borderId="0" xfId="0" applyNumberFormat="1" applyFill="1"/>
    <xf numFmtId="0" fontId="3" fillId="5" borderId="0" xfId="0" applyFont="1" applyFill="1"/>
    <xf numFmtId="0" fontId="12" fillId="2" borderId="0" xfId="0" applyFont="1" applyFill="1" applyAlignment="1">
      <alignment horizontal="right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0" fillId="5" borderId="0" xfId="0" applyFill="1"/>
    <xf numFmtId="0" fontId="16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10" fontId="0" fillId="4" borderId="0" xfId="1" applyNumberFormat="1" applyFont="1" applyFill="1" applyAlignment="1">
      <alignment horizontal="right"/>
    </xf>
    <xf numFmtId="10" fontId="0" fillId="4" borderId="1" xfId="1" applyNumberFormat="1" applyFont="1" applyFill="1" applyBorder="1" applyAlignment="1">
      <alignment horizontal="right"/>
    </xf>
    <xf numFmtId="3" fontId="0" fillId="2" borderId="1" xfId="0" applyNumberFormat="1" applyFill="1" applyBorder="1"/>
    <xf numFmtId="3" fontId="0" fillId="2" borderId="0" xfId="0" applyNumberFormat="1" applyFill="1" applyAlignment="1">
      <alignment horizontal="right"/>
    </xf>
    <xf numFmtId="3" fontId="0" fillId="2" borderId="1" xfId="0" applyNumberFormat="1" applyFill="1" applyBorder="1" applyAlignment="1">
      <alignment horizontal="right"/>
    </xf>
    <xf numFmtId="10" fontId="0" fillId="6" borderId="0" xfId="1" applyNumberFormat="1" applyFont="1" applyFill="1" applyAlignment="1">
      <alignment horizontal="right"/>
    </xf>
    <xf numFmtId="10" fontId="0" fillId="6" borderId="1" xfId="1" applyNumberFormat="1" applyFont="1" applyFill="1" applyBorder="1" applyAlignment="1">
      <alignment horizontal="right"/>
    </xf>
    <xf numFmtId="10" fontId="0" fillId="6" borderId="0" xfId="1" applyNumberFormat="1" applyFont="1" applyFill="1" applyBorder="1" applyAlignment="1">
      <alignment horizontal="right"/>
    </xf>
    <xf numFmtId="0" fontId="0" fillId="2" borderId="0" xfId="0" quotePrefix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</cellXfs>
  <cellStyles count="4">
    <cellStyle name="Hyperlink" xfId="2" builtinId="8"/>
    <cellStyle name="Normal" xfId="0" builtinId="0"/>
    <cellStyle name="Percent" xfId="1" builtinId="5"/>
    <cellStyle name="Pourcentage 2" xfId="3" xr:uid="{C75AA9DE-C556-A344-A685-D42E07F9C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352337</xdr:colOff>
      <xdr:row>9</xdr:row>
      <xdr:rowOff>127000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6E7745F0-ECC1-4059-AD5B-5520E79B6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31165" cy="1955800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48</xdr:row>
      <xdr:rowOff>35565</xdr:rowOff>
    </xdr:from>
    <xdr:to>
      <xdr:col>8</xdr:col>
      <xdr:colOff>659900</xdr:colOff>
      <xdr:row>49</xdr:row>
      <xdr:rowOff>101734</xdr:rowOff>
    </xdr:to>
    <xdr:sp macro="" textlink="">
      <xdr:nvSpPr>
        <xdr:cNvPr id="5" name="ZoneTexte 12">
          <a:extLst>
            <a:ext uri="{FF2B5EF4-FFF2-40B4-BE49-F238E27FC236}">
              <a16:creationId xmlns:a16="http://schemas.microsoft.com/office/drawing/2014/main" id="{A18955FC-881D-4667-8072-A2E4985C7422}"/>
            </a:ext>
          </a:extLst>
        </xdr:cNvPr>
        <xdr:cNvSpPr txBox="1">
          <a:spLocks noChangeArrowheads="1"/>
        </xdr:cNvSpPr>
      </xdr:nvSpPr>
      <xdr:spPr bwMode="auto">
        <a:xfrm>
          <a:off x="1908175" y="12814305"/>
          <a:ext cx="5173480" cy="26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ippe%20Taverniers\Dropbox%20(ValBiom)\ValBiom%20equipe\Th&#233;matique\Biom&#233;thanisation\Dossiers\MP%20Prix%20intrants%20-%20MS%20PT\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ile.jeanmart@spw.walloni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DBEF-C4F2-4500-A6B5-5E8681715B86}">
  <sheetPr>
    <pageSetUpPr fitToPage="1"/>
  </sheetPr>
  <dimension ref="A4:K45"/>
  <sheetViews>
    <sheetView tabSelected="1" view="pageBreakPreview" topLeftCell="A22" zoomScaleNormal="100" workbookViewId="0">
      <selection activeCell="B45" sqref="B45"/>
    </sheetView>
  </sheetViews>
  <sheetFormatPr defaultColWidth="8.875" defaultRowHeight="15.75"/>
  <cols>
    <col min="1" max="1" width="8.875" style="1"/>
    <col min="2" max="2" width="15.625" style="1" customWidth="1"/>
    <col min="3" max="16384" width="8.875" style="1"/>
  </cols>
  <sheetData>
    <row r="4" spans="1:11">
      <c r="E4" s="62" t="s">
        <v>162</v>
      </c>
      <c r="F4" s="62"/>
      <c r="G4" s="62"/>
      <c r="H4" s="62"/>
      <c r="I4" s="62"/>
      <c r="J4" s="62"/>
      <c r="K4" s="62"/>
    </row>
    <row r="5" spans="1:11">
      <c r="E5" s="62"/>
      <c r="F5" s="62"/>
      <c r="G5" s="62"/>
      <c r="H5" s="62"/>
      <c r="I5" s="62"/>
      <c r="J5" s="62"/>
      <c r="K5" s="62"/>
    </row>
    <row r="6" spans="1:11">
      <c r="E6" s="62"/>
      <c r="F6" s="62"/>
      <c r="G6" s="62"/>
      <c r="H6" s="62"/>
      <c r="I6" s="62"/>
      <c r="J6" s="62"/>
      <c r="K6" s="62"/>
    </row>
    <row r="7" spans="1:11">
      <c r="E7" s="62"/>
      <c r="F7" s="62"/>
      <c r="G7" s="62"/>
      <c r="H7" s="62"/>
      <c r="I7" s="62"/>
      <c r="J7" s="62"/>
      <c r="K7" s="62"/>
    </row>
    <row r="8" spans="1:11">
      <c r="E8" s="62"/>
      <c r="F8" s="62"/>
      <c r="G8" s="62"/>
      <c r="H8" s="62"/>
      <c r="I8" s="62"/>
      <c r="J8" s="62"/>
      <c r="K8" s="62"/>
    </row>
    <row r="9" spans="1:11">
      <c r="E9" s="62"/>
      <c r="F9" s="62"/>
      <c r="G9" s="62"/>
      <c r="H9" s="62"/>
      <c r="I9" s="62"/>
      <c r="J9" s="62"/>
      <c r="K9" s="62"/>
    </row>
    <row r="10" spans="1:11">
      <c r="F10" s="7"/>
    </row>
    <row r="12" spans="1:11">
      <c r="A12" s="4" t="s">
        <v>33</v>
      </c>
      <c r="C12" s="60" t="s">
        <v>146</v>
      </c>
      <c r="D12" s="60"/>
      <c r="E12" s="60"/>
      <c r="F12" s="60"/>
      <c r="G12" s="60"/>
      <c r="H12" s="60"/>
      <c r="I12" s="60"/>
      <c r="J12" s="60"/>
      <c r="K12" s="60"/>
    </row>
    <row r="14" spans="1:11" ht="25.5" customHeight="1">
      <c r="A14" s="4" t="s">
        <v>34</v>
      </c>
      <c r="C14" s="59" t="s">
        <v>43</v>
      </c>
      <c r="D14" s="59"/>
      <c r="E14" s="59"/>
      <c r="F14" s="59"/>
      <c r="G14" s="59"/>
      <c r="H14" s="59"/>
      <c r="I14" s="59"/>
      <c r="J14" s="59"/>
      <c r="K14" s="59"/>
    </row>
    <row r="15" spans="1:11" ht="25.5" customHeight="1">
      <c r="A15" s="4"/>
      <c r="C15" s="59"/>
      <c r="D15" s="59"/>
      <c r="E15" s="59"/>
      <c r="F15" s="59"/>
      <c r="G15" s="59"/>
      <c r="H15" s="59"/>
      <c r="I15" s="59"/>
      <c r="J15" s="59"/>
      <c r="K15" s="59"/>
    </row>
    <row r="16" spans="1:11" ht="25.5" customHeight="1">
      <c r="A16" s="4"/>
      <c r="C16" s="46"/>
      <c r="D16" s="46"/>
      <c r="E16" s="46"/>
      <c r="F16" s="46"/>
      <c r="G16" s="46"/>
      <c r="H16" s="46"/>
      <c r="I16" s="46"/>
      <c r="J16" s="46"/>
      <c r="K16" s="46"/>
    </row>
    <row r="17" spans="1:11" ht="69" customHeight="1">
      <c r="A17" s="4"/>
      <c r="C17" s="59" t="s">
        <v>45</v>
      </c>
      <c r="D17" s="59"/>
      <c r="E17" s="59"/>
      <c r="F17" s="59"/>
      <c r="G17" s="59"/>
      <c r="H17" s="59"/>
      <c r="I17" s="59"/>
      <c r="J17" s="59"/>
      <c r="K17" s="59"/>
    </row>
    <row r="18" spans="1:11" ht="25.5" customHeight="1">
      <c r="A18" s="4"/>
      <c r="C18" s="46"/>
      <c r="D18" s="46"/>
      <c r="E18" s="46"/>
      <c r="F18" s="46"/>
      <c r="G18" s="46"/>
      <c r="H18" s="46"/>
      <c r="I18" s="46"/>
      <c r="J18" s="46"/>
      <c r="K18" s="46"/>
    </row>
    <row r="19" spans="1:11">
      <c r="C19" s="60" t="s">
        <v>44</v>
      </c>
      <c r="D19" s="60"/>
      <c r="E19" s="60"/>
      <c r="F19" s="60"/>
      <c r="G19" s="60"/>
      <c r="H19" s="60"/>
      <c r="I19" s="60"/>
      <c r="J19" s="60"/>
      <c r="K19" s="60"/>
    </row>
    <row r="20" spans="1:11">
      <c r="A20" s="4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8" customHeight="1">
      <c r="A21" s="4"/>
    </row>
    <row r="22" spans="1:11" ht="64.5" customHeight="1">
      <c r="A22" s="4"/>
      <c r="C22" s="64" t="s">
        <v>171</v>
      </c>
      <c r="D22" s="64"/>
      <c r="E22" s="64"/>
      <c r="F22" s="64"/>
      <c r="G22" s="64"/>
      <c r="H22" s="64"/>
      <c r="I22" s="64"/>
      <c r="J22" s="64"/>
      <c r="K22" s="64"/>
    </row>
    <row r="23" spans="1:11" ht="18.75" customHeight="1">
      <c r="A23" s="4"/>
    </row>
    <row r="25" spans="1:11">
      <c r="A25" s="4" t="s">
        <v>35</v>
      </c>
      <c r="C25" s="1" t="s">
        <v>36</v>
      </c>
    </row>
    <row r="26" spans="1:11">
      <c r="C26" s="60" t="s">
        <v>37</v>
      </c>
      <c r="D26" s="60"/>
      <c r="E26" s="60"/>
      <c r="F26" s="60"/>
      <c r="G26" s="60"/>
      <c r="H26" s="60"/>
      <c r="I26" s="60"/>
      <c r="J26" s="60"/>
      <c r="K26" s="60"/>
    </row>
    <row r="27" spans="1:11">
      <c r="C27" s="60"/>
      <c r="D27" s="60"/>
      <c r="E27" s="60"/>
      <c r="F27" s="60"/>
      <c r="G27" s="60"/>
      <c r="H27" s="60"/>
      <c r="I27" s="60"/>
      <c r="J27" s="60"/>
      <c r="K27" s="60"/>
    </row>
    <row r="28" spans="1:11">
      <c r="C28" s="61" t="s">
        <v>38</v>
      </c>
      <c r="D28" s="61"/>
      <c r="E28" s="61"/>
      <c r="F28" s="61"/>
      <c r="G28" s="61"/>
      <c r="H28" s="61"/>
      <c r="I28" s="61"/>
      <c r="J28" s="61"/>
      <c r="K28" s="61"/>
    </row>
    <row r="29" spans="1:11">
      <c r="C29" s="61"/>
      <c r="D29" s="61"/>
      <c r="E29" s="61"/>
      <c r="F29" s="61"/>
      <c r="G29" s="61"/>
      <c r="H29" s="61"/>
      <c r="I29" s="61"/>
      <c r="J29" s="61"/>
      <c r="K29" s="61"/>
    </row>
    <row r="30" spans="1:11">
      <c r="C30" s="61"/>
      <c r="D30" s="61"/>
      <c r="E30" s="61"/>
      <c r="F30" s="61"/>
      <c r="G30" s="61"/>
      <c r="H30" s="61"/>
      <c r="I30" s="61"/>
      <c r="J30" s="61"/>
      <c r="K30" s="61"/>
    </row>
    <row r="31" spans="1:11" ht="54.95" customHeight="1">
      <c r="C31" s="60" t="s">
        <v>39</v>
      </c>
      <c r="D31" s="60"/>
      <c r="E31" s="60"/>
      <c r="F31" s="60"/>
      <c r="G31" s="60"/>
      <c r="H31" s="60"/>
      <c r="I31" s="60"/>
      <c r="J31" s="60"/>
      <c r="K31" s="60"/>
    </row>
    <row r="33" spans="1:11" ht="15.95" customHeight="1">
      <c r="A33" s="4" t="s">
        <v>40</v>
      </c>
      <c r="C33" s="58" t="s">
        <v>46</v>
      </c>
      <c r="D33" s="58"/>
      <c r="E33" s="58"/>
      <c r="F33" s="58"/>
      <c r="G33" s="58"/>
      <c r="H33" s="58"/>
      <c r="I33" s="58"/>
      <c r="J33" s="58"/>
      <c r="K33" s="58"/>
    </row>
    <row r="34" spans="1:11">
      <c r="C34" s="58"/>
      <c r="D34" s="58"/>
      <c r="E34" s="58"/>
      <c r="F34" s="58"/>
      <c r="G34" s="58"/>
      <c r="H34" s="58"/>
      <c r="I34" s="58"/>
      <c r="J34" s="58"/>
      <c r="K34" s="58"/>
    </row>
    <row r="35" spans="1:11">
      <c r="C35" s="58"/>
      <c r="D35" s="58"/>
      <c r="E35" s="58"/>
      <c r="F35" s="58"/>
      <c r="G35" s="58"/>
      <c r="H35" s="58"/>
      <c r="I35" s="58"/>
      <c r="J35" s="58"/>
      <c r="K35" s="58"/>
    </row>
    <row r="36" spans="1:11">
      <c r="C36" s="58"/>
      <c r="D36" s="58"/>
      <c r="E36" s="58"/>
      <c r="F36" s="58"/>
      <c r="G36" s="58"/>
      <c r="H36" s="58"/>
      <c r="I36" s="58"/>
      <c r="J36" s="58"/>
      <c r="K36" s="58"/>
    </row>
    <row r="37" spans="1:11">
      <c r="C37" s="58"/>
      <c r="D37" s="58"/>
      <c r="E37" s="58"/>
      <c r="F37" s="58"/>
      <c r="G37" s="58"/>
      <c r="H37" s="58"/>
      <c r="I37" s="58"/>
      <c r="J37" s="58"/>
      <c r="K37" s="58"/>
    </row>
    <row r="38" spans="1:11">
      <c r="C38" s="58"/>
      <c r="D38" s="58"/>
      <c r="E38" s="58"/>
      <c r="F38" s="58"/>
      <c r="G38" s="58"/>
      <c r="H38" s="58"/>
      <c r="I38" s="58"/>
      <c r="J38" s="58"/>
      <c r="K38" s="58"/>
    </row>
    <row r="39" spans="1:11"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4" t="s">
        <v>41</v>
      </c>
      <c r="C40" s="7" t="s">
        <v>47</v>
      </c>
    </row>
    <row r="42" spans="1:11">
      <c r="A42" s="4" t="s">
        <v>42</v>
      </c>
      <c r="C42" s="9" t="s">
        <v>172</v>
      </c>
      <c r="F42" s="10"/>
    </row>
    <row r="43" spans="1:11">
      <c r="A43" s="4"/>
      <c r="C43" s="9"/>
      <c r="F43" s="10"/>
    </row>
    <row r="44" spans="1:11"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4"/>
      <c r="C45" s="9"/>
      <c r="D45" s="8"/>
      <c r="E45" s="8"/>
      <c r="F45" s="8"/>
      <c r="G45" s="8"/>
      <c r="H45" s="8"/>
      <c r="I45" s="8"/>
      <c r="J45" s="8"/>
      <c r="K45" s="8"/>
    </row>
  </sheetData>
  <mergeCells count="10">
    <mergeCell ref="E4:K9"/>
    <mergeCell ref="C12:K12"/>
    <mergeCell ref="C14:K15"/>
    <mergeCell ref="C19:K20"/>
    <mergeCell ref="C31:K31"/>
    <mergeCell ref="C33:K38"/>
    <mergeCell ref="C22:K22"/>
    <mergeCell ref="C17:K17"/>
    <mergeCell ref="C26:K27"/>
    <mergeCell ref="C28:K30"/>
  </mergeCells>
  <hyperlinks>
    <hyperlink ref="C42" r:id="rId1" display="emile.jeanmart@spw.wallonie.be" xr:uid="{10C11720-097F-431B-9A8A-43809877C398}"/>
  </hyperlinks>
  <pageMargins left="0.7" right="0.7" top="0.75" bottom="0.75" header="0.3" footer="0.3"/>
  <pageSetup paperSize="9" scale="7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CC7C-779E-0047-BE9F-71CB29F3E5A3}">
  <sheetPr>
    <tabColor theme="0"/>
    <pageSetUpPr fitToPage="1"/>
  </sheetPr>
  <dimension ref="A1:T57"/>
  <sheetViews>
    <sheetView topLeftCell="A28" zoomScaleNormal="80" workbookViewId="0">
      <selection activeCell="A53" sqref="A53:XFD54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5" width="11.875" style="1" customWidth="1"/>
    <col min="16" max="16384" width="10.875" style="1"/>
  </cols>
  <sheetData>
    <row r="1" spans="1:20">
      <c r="A1" s="13" t="s">
        <v>147</v>
      </c>
      <c r="D1" s="63" t="s">
        <v>165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/>
      <c r="B2" s="40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1"/>
      <c r="R2" s="42"/>
    </row>
    <row r="3" spans="1:20">
      <c r="A3" s="1" t="s">
        <v>1</v>
      </c>
      <c r="B3" s="1" t="s">
        <v>0</v>
      </c>
      <c r="C3" s="1" t="s">
        <v>2</v>
      </c>
      <c r="D3" s="2" t="s">
        <v>156</v>
      </c>
      <c r="E3" s="2" t="s">
        <v>156</v>
      </c>
      <c r="F3" s="2" t="s">
        <v>156</v>
      </c>
      <c r="G3" s="2" t="s">
        <v>156</v>
      </c>
      <c r="H3" s="2" t="s">
        <v>156</v>
      </c>
      <c r="I3" s="2" t="s">
        <v>156</v>
      </c>
      <c r="J3" s="2" t="s">
        <v>156</v>
      </c>
      <c r="K3" s="2" t="s">
        <v>156</v>
      </c>
      <c r="L3" s="2" t="s">
        <v>156</v>
      </c>
      <c r="M3" s="2" t="s">
        <v>156</v>
      </c>
      <c r="N3" s="2" t="s">
        <v>156</v>
      </c>
      <c r="O3" s="2" t="s">
        <v>156</v>
      </c>
      <c r="P3" s="41"/>
    </row>
    <row r="4" spans="1:20">
      <c r="A4" s="1" t="s">
        <v>148</v>
      </c>
      <c r="B4" s="1" t="s">
        <v>0</v>
      </c>
      <c r="C4" s="1" t="s">
        <v>0</v>
      </c>
      <c r="D4" s="2" t="s">
        <v>149</v>
      </c>
      <c r="E4" s="2" t="s">
        <v>149</v>
      </c>
      <c r="F4" s="2" t="s">
        <v>149</v>
      </c>
      <c r="G4" s="2" t="s">
        <v>149</v>
      </c>
      <c r="H4" s="2" t="s">
        <v>149</v>
      </c>
      <c r="I4" s="2" t="s">
        <v>149</v>
      </c>
      <c r="J4" s="2" t="s">
        <v>149</v>
      </c>
      <c r="K4" s="2" t="s">
        <v>149</v>
      </c>
      <c r="L4" s="2" t="s">
        <v>149</v>
      </c>
      <c r="M4" s="2" t="s">
        <v>149</v>
      </c>
      <c r="N4" s="2" t="s">
        <v>149</v>
      </c>
      <c r="O4" s="2" t="s">
        <v>149</v>
      </c>
      <c r="P4" s="41"/>
    </row>
    <row r="5" spans="1:20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2" t="s">
        <v>158</v>
      </c>
      <c r="I5" s="2" t="s">
        <v>158</v>
      </c>
      <c r="J5" s="2" t="s">
        <v>158</v>
      </c>
      <c r="K5" s="2" t="s">
        <v>158</v>
      </c>
      <c r="L5" s="2" t="s">
        <v>158</v>
      </c>
      <c r="M5" s="2" t="s">
        <v>158</v>
      </c>
      <c r="N5" s="2" t="s">
        <v>158</v>
      </c>
      <c r="O5" s="2" t="s">
        <v>158</v>
      </c>
      <c r="P5" s="41"/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/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/>
    </row>
    <row r="8" spans="1:20">
      <c r="A8" s="4" t="s">
        <v>3</v>
      </c>
      <c r="P8" s="43"/>
    </row>
    <row r="9" spans="1:20">
      <c r="A9" s="1" t="s">
        <v>4</v>
      </c>
      <c r="B9" s="1" t="s">
        <v>5</v>
      </c>
      <c r="C9" s="1" t="s">
        <v>2</v>
      </c>
      <c r="D9" s="15">
        <v>2000</v>
      </c>
      <c r="E9" s="15">
        <v>2000</v>
      </c>
      <c r="F9" s="15">
        <v>2000</v>
      </c>
      <c r="G9" s="15">
        <v>2000</v>
      </c>
      <c r="H9" s="15">
        <v>2000</v>
      </c>
      <c r="I9" s="15">
        <v>2000</v>
      </c>
      <c r="J9" s="15">
        <v>2000</v>
      </c>
      <c r="K9" s="15">
        <v>2000</v>
      </c>
      <c r="L9" s="15">
        <v>2000</v>
      </c>
      <c r="M9" s="15">
        <v>2000</v>
      </c>
      <c r="N9" s="15">
        <v>2000</v>
      </c>
      <c r="O9" s="15">
        <v>2000</v>
      </c>
      <c r="P9" s="43"/>
    </row>
    <row r="10" spans="1:20">
      <c r="A10" s="1" t="s">
        <v>32</v>
      </c>
      <c r="B10" s="1" t="s">
        <v>6</v>
      </c>
      <c r="C10" s="1" t="s">
        <v>7</v>
      </c>
      <c r="D10" s="15">
        <v>8000</v>
      </c>
      <c r="E10" s="15">
        <v>8000</v>
      </c>
      <c r="F10" s="15">
        <v>8000</v>
      </c>
      <c r="G10" s="15">
        <v>8000</v>
      </c>
      <c r="H10" s="15">
        <v>8000</v>
      </c>
      <c r="I10" s="15">
        <v>8000</v>
      </c>
      <c r="J10" s="15">
        <v>8000</v>
      </c>
      <c r="K10" s="15">
        <v>8000</v>
      </c>
      <c r="L10" s="15">
        <v>8000</v>
      </c>
      <c r="M10" s="15">
        <v>8000</v>
      </c>
      <c r="N10" s="15">
        <v>8000</v>
      </c>
      <c r="O10" s="15">
        <v>8000</v>
      </c>
      <c r="P10" s="43"/>
    </row>
    <row r="11" spans="1:20">
      <c r="A11" s="6" t="s">
        <v>63</v>
      </c>
      <c r="B11" s="1" t="s">
        <v>64</v>
      </c>
      <c r="C11" s="1" t="s">
        <v>65</v>
      </c>
      <c r="D11" s="16">
        <v>0.28000000000000003</v>
      </c>
      <c r="E11" s="16">
        <v>0.28000000000000003</v>
      </c>
      <c r="F11" s="16">
        <v>0.28000000000000003</v>
      </c>
      <c r="G11" s="16">
        <v>0.28000000000000003</v>
      </c>
      <c r="H11" s="16">
        <v>0.28000000000000003</v>
      </c>
      <c r="I11" s="16">
        <v>0.28000000000000003</v>
      </c>
      <c r="J11" s="16">
        <v>0.28000000000000003</v>
      </c>
      <c r="K11" s="16">
        <v>0.28000000000000003</v>
      </c>
      <c r="L11" s="16">
        <v>0.28000000000000003</v>
      </c>
      <c r="M11" s="16">
        <v>0.28000000000000003</v>
      </c>
      <c r="N11" s="16">
        <v>0.28000000000000003</v>
      </c>
      <c r="O11" s="16">
        <v>0.28000000000000003</v>
      </c>
      <c r="P11" s="43"/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0.37</v>
      </c>
      <c r="E12" s="11">
        <v>0.37</v>
      </c>
      <c r="F12" s="11">
        <v>0.37</v>
      </c>
      <c r="G12" s="11">
        <v>0.37</v>
      </c>
      <c r="H12" s="11">
        <v>0.37</v>
      </c>
      <c r="I12" s="11">
        <v>0.37</v>
      </c>
      <c r="J12" s="11">
        <v>0.37</v>
      </c>
      <c r="K12" s="11">
        <v>0.37</v>
      </c>
      <c r="L12" s="11">
        <v>0.37</v>
      </c>
      <c r="M12" s="11">
        <v>0.37</v>
      </c>
      <c r="N12" s="11">
        <v>0.37</v>
      </c>
      <c r="O12" s="11">
        <v>0.37</v>
      </c>
      <c r="P12" s="43"/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142</v>
      </c>
      <c r="E13" s="19" t="s">
        <v>142</v>
      </c>
      <c r="F13" s="19" t="s">
        <v>142</v>
      </c>
      <c r="G13" s="19" t="s">
        <v>142</v>
      </c>
      <c r="H13" s="19" t="s">
        <v>142</v>
      </c>
      <c r="I13" s="19" t="s">
        <v>142</v>
      </c>
      <c r="J13" s="19" t="s">
        <v>142</v>
      </c>
      <c r="K13" s="19" t="s">
        <v>142</v>
      </c>
      <c r="L13" s="19" t="s">
        <v>142</v>
      </c>
      <c r="M13" s="19" t="s">
        <v>142</v>
      </c>
      <c r="N13" s="19" t="s">
        <v>142</v>
      </c>
      <c r="O13" s="19" t="s">
        <v>142</v>
      </c>
      <c r="P13" s="43"/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0.91800000000000004</v>
      </c>
      <c r="E14" s="11">
        <v>0.91800000000000004</v>
      </c>
      <c r="F14" s="11">
        <v>0.91800000000000004</v>
      </c>
      <c r="G14" s="11">
        <v>0.91800000000000004</v>
      </c>
      <c r="H14" s="11">
        <v>0.91800000000000004</v>
      </c>
      <c r="I14" s="11">
        <v>0.91800000000000004</v>
      </c>
      <c r="J14" s="11">
        <v>0.91800000000000004</v>
      </c>
      <c r="K14" s="11">
        <v>0.91800000000000004</v>
      </c>
      <c r="L14" s="11">
        <v>0.91800000000000004</v>
      </c>
      <c r="M14" s="11">
        <v>0.91800000000000004</v>
      </c>
      <c r="N14" s="11">
        <v>0.91800000000000004</v>
      </c>
      <c r="O14" s="11">
        <v>0.91800000000000004</v>
      </c>
      <c r="P14" s="41"/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0">D14*D12</f>
        <v>0.33966000000000002</v>
      </c>
      <c r="E15" s="11">
        <f t="shared" si="0"/>
        <v>0.33966000000000002</v>
      </c>
      <c r="F15" s="11">
        <f t="shared" si="0"/>
        <v>0.33966000000000002</v>
      </c>
      <c r="G15" s="11">
        <f t="shared" si="0"/>
        <v>0.33966000000000002</v>
      </c>
      <c r="H15" s="11">
        <f t="shared" si="0"/>
        <v>0.33966000000000002</v>
      </c>
      <c r="I15" s="11">
        <f t="shared" si="0"/>
        <v>0.33966000000000002</v>
      </c>
      <c r="J15" s="11">
        <f t="shared" si="0"/>
        <v>0.33966000000000002</v>
      </c>
      <c r="K15" s="11">
        <f t="shared" si="0"/>
        <v>0.33966000000000002</v>
      </c>
      <c r="L15" s="11">
        <f t="shared" si="0"/>
        <v>0.33966000000000002</v>
      </c>
      <c r="M15" s="11">
        <f t="shared" si="0"/>
        <v>0.33966000000000002</v>
      </c>
      <c r="N15" s="11">
        <f t="shared" si="0"/>
        <v>0.33966000000000002</v>
      </c>
      <c r="O15" s="11">
        <f t="shared" si="0"/>
        <v>0.33966000000000002</v>
      </c>
      <c r="P15" s="41"/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0.86</v>
      </c>
      <c r="E16" s="11">
        <v>0.86</v>
      </c>
      <c r="F16" s="11">
        <v>0.86</v>
      </c>
      <c r="G16" s="11">
        <v>0.86</v>
      </c>
      <c r="H16" s="11">
        <v>0.86</v>
      </c>
      <c r="I16" s="11">
        <v>0.86</v>
      </c>
      <c r="J16" s="11">
        <v>0.86</v>
      </c>
      <c r="K16" s="11">
        <v>0.86</v>
      </c>
      <c r="L16" s="11">
        <v>0.86</v>
      </c>
      <c r="M16" s="11">
        <v>0.86</v>
      </c>
      <c r="N16" s="11">
        <v>0.86</v>
      </c>
      <c r="O16" s="11">
        <v>0.86</v>
      </c>
      <c r="P16" s="41"/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0.25</v>
      </c>
      <c r="E17" s="16">
        <v>0.25</v>
      </c>
      <c r="F17" s="16">
        <v>0.25</v>
      </c>
      <c r="G17" s="16">
        <v>0.25</v>
      </c>
      <c r="H17" s="16">
        <v>0.25</v>
      </c>
      <c r="I17" s="16">
        <v>0.25</v>
      </c>
      <c r="J17" s="16">
        <v>0.25</v>
      </c>
      <c r="K17" s="16">
        <v>0.25</v>
      </c>
      <c r="L17" s="16">
        <v>0.25</v>
      </c>
      <c r="M17" s="16">
        <v>0.25</v>
      </c>
      <c r="N17" s="16">
        <v>0.25</v>
      </c>
      <c r="O17" s="16">
        <v>0.25</v>
      </c>
      <c r="P17" s="41"/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0.43772242831066344</v>
      </c>
      <c r="E18" s="11">
        <f t="shared" ref="E18:O18" si="1">E16*(1/(1-E17)-(E11/E15))</f>
        <v>0.43772242831066344</v>
      </c>
      <c r="F18" s="11">
        <f t="shared" si="1"/>
        <v>0.43772242831066344</v>
      </c>
      <c r="G18" s="11">
        <f t="shared" si="1"/>
        <v>0.43772242831066344</v>
      </c>
      <c r="H18" s="11">
        <f t="shared" si="1"/>
        <v>0.43772242831066344</v>
      </c>
      <c r="I18" s="11">
        <f t="shared" si="1"/>
        <v>0.43772242831066344</v>
      </c>
      <c r="J18" s="11">
        <f t="shared" si="1"/>
        <v>0.43772242831066344</v>
      </c>
      <c r="K18" s="11">
        <f t="shared" si="1"/>
        <v>0.43772242831066344</v>
      </c>
      <c r="L18" s="11">
        <f t="shared" si="1"/>
        <v>0.43772242831066344</v>
      </c>
      <c r="M18" s="11">
        <f t="shared" si="1"/>
        <v>0.43772242831066344</v>
      </c>
      <c r="N18" s="11">
        <f t="shared" si="1"/>
        <v>0.43772242831066344</v>
      </c>
      <c r="O18" s="11">
        <f t="shared" si="1"/>
        <v>0.43772242831066344</v>
      </c>
      <c r="P18" s="41"/>
      <c r="S18" s="44"/>
      <c r="T18" s="38"/>
    </row>
    <row r="19" spans="1:20" collapsed="1">
      <c r="A19" s="6" t="s">
        <v>79</v>
      </c>
      <c r="B19" s="1" t="s">
        <v>80</v>
      </c>
      <c r="C19" s="1" t="s">
        <v>74</v>
      </c>
      <c r="D19" s="11">
        <f>D18</f>
        <v>0.43772242831066344</v>
      </c>
      <c r="E19" s="11">
        <f t="shared" ref="E19:O19" si="2">E18</f>
        <v>0.43772242831066344</v>
      </c>
      <c r="F19" s="11">
        <f t="shared" si="2"/>
        <v>0.43772242831066344</v>
      </c>
      <c r="G19" s="11">
        <f t="shared" si="2"/>
        <v>0.43772242831066344</v>
      </c>
      <c r="H19" s="11">
        <f t="shared" si="2"/>
        <v>0.43772242831066344</v>
      </c>
      <c r="I19" s="11">
        <f t="shared" si="2"/>
        <v>0.43772242831066344</v>
      </c>
      <c r="J19" s="11">
        <f t="shared" si="2"/>
        <v>0.43772242831066344</v>
      </c>
      <c r="K19" s="11">
        <f t="shared" si="2"/>
        <v>0.43772242831066344</v>
      </c>
      <c r="L19" s="11">
        <f t="shared" si="2"/>
        <v>0.43772242831066344</v>
      </c>
      <c r="M19" s="11">
        <f t="shared" si="2"/>
        <v>0.43772242831066344</v>
      </c>
      <c r="N19" s="11">
        <f t="shared" si="2"/>
        <v>0.43772242831066344</v>
      </c>
      <c r="O19" s="11">
        <f t="shared" si="2"/>
        <v>0.43772242831066344</v>
      </c>
      <c r="P19" s="41"/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/>
    </row>
    <row r="21" spans="1:20">
      <c r="A21" s="6" t="s">
        <v>84</v>
      </c>
      <c r="B21" s="1" t="s">
        <v>85</v>
      </c>
      <c r="C21" s="1" t="s">
        <v>86</v>
      </c>
      <c r="D21" s="22">
        <v>25</v>
      </c>
      <c r="E21" s="22">
        <v>25</v>
      </c>
      <c r="F21" s="22">
        <v>25</v>
      </c>
      <c r="G21" s="22">
        <v>25</v>
      </c>
      <c r="H21" s="22">
        <v>25</v>
      </c>
      <c r="I21" s="22">
        <v>25</v>
      </c>
      <c r="J21" s="22">
        <v>25</v>
      </c>
      <c r="K21" s="22">
        <v>25</v>
      </c>
      <c r="L21" s="22">
        <v>25</v>
      </c>
      <c r="M21" s="22">
        <v>25</v>
      </c>
      <c r="N21" s="22">
        <v>25</v>
      </c>
      <c r="O21" s="22">
        <v>25</v>
      </c>
      <c r="P21" s="41"/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3">1+(279/456)*(D$19/D$11)-(D$21/D$11)/456</f>
        <v>1.7606873237678187</v>
      </c>
      <c r="E22" s="23">
        <f t="shared" si="3"/>
        <v>1.7606873237678187</v>
      </c>
      <c r="F22" s="23">
        <f t="shared" si="3"/>
        <v>1.7606873237678187</v>
      </c>
      <c r="G22" s="23">
        <f t="shared" si="3"/>
        <v>1.7606873237678187</v>
      </c>
      <c r="H22" s="23">
        <f t="shared" si="3"/>
        <v>1.7606873237678187</v>
      </c>
      <c r="I22" s="23">
        <f t="shared" si="3"/>
        <v>1.7606873237678187</v>
      </c>
      <c r="J22" s="23">
        <f t="shared" si="3"/>
        <v>1.7606873237678187</v>
      </c>
      <c r="K22" s="23">
        <f t="shared" si="3"/>
        <v>1.7606873237678187</v>
      </c>
      <c r="L22" s="23">
        <f t="shared" si="3"/>
        <v>1.7606873237678187</v>
      </c>
      <c r="M22" s="23">
        <f t="shared" si="3"/>
        <v>1.7606873237678187</v>
      </c>
      <c r="N22" s="23">
        <f t="shared" si="3"/>
        <v>1.7606873237678187</v>
      </c>
      <c r="O22" s="23">
        <f t="shared" si="3"/>
        <v>1.7606873237678187</v>
      </c>
      <c r="P22" s="41"/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4">1+(340/456)*(D$19/D$11)-(D$21/D$11)/456</f>
        <v>1.9698122307771424</v>
      </c>
      <c r="E23" s="23">
        <f t="shared" si="4"/>
        <v>1.9698122307771424</v>
      </c>
      <c r="F23" s="23">
        <f t="shared" si="4"/>
        <v>1.9698122307771424</v>
      </c>
      <c r="G23" s="23">
        <f t="shared" si="4"/>
        <v>1.9698122307771424</v>
      </c>
      <c r="H23" s="23">
        <f t="shared" si="4"/>
        <v>1.9698122307771424</v>
      </c>
      <c r="I23" s="23">
        <f t="shared" si="4"/>
        <v>1.9698122307771424</v>
      </c>
      <c r="J23" s="23">
        <f t="shared" si="4"/>
        <v>1.9698122307771424</v>
      </c>
      <c r="K23" s="23">
        <f t="shared" si="4"/>
        <v>1.9698122307771424</v>
      </c>
      <c r="L23" s="23">
        <f t="shared" si="4"/>
        <v>1.9698122307771424</v>
      </c>
      <c r="M23" s="23">
        <f t="shared" si="4"/>
        <v>1.9698122307771424</v>
      </c>
      <c r="N23" s="23">
        <f t="shared" si="4"/>
        <v>1.9698122307771424</v>
      </c>
      <c r="O23" s="23">
        <f t="shared" si="4"/>
        <v>1.9698122307771424</v>
      </c>
      <c r="P23" s="41"/>
    </row>
    <row r="24" spans="1:20">
      <c r="A24" s="47" t="s">
        <v>91</v>
      </c>
      <c r="B24" s="1" t="s">
        <v>92</v>
      </c>
      <c r="D24" s="24">
        <f t="shared" ref="D24:O24" si="5">(MAX(150,D20)/(273.15+MAX(150,D20)))</f>
        <v>0.35448422545196739</v>
      </c>
      <c r="E24" s="24">
        <f t="shared" si="5"/>
        <v>0.35448422545196739</v>
      </c>
      <c r="F24" s="24">
        <f t="shared" si="5"/>
        <v>0.35448422545196739</v>
      </c>
      <c r="G24" s="24">
        <f t="shared" si="5"/>
        <v>0.35448422545196739</v>
      </c>
      <c r="H24" s="24">
        <f t="shared" si="5"/>
        <v>0.35448422545196739</v>
      </c>
      <c r="I24" s="24">
        <f t="shared" si="5"/>
        <v>0.35448422545196739</v>
      </c>
      <c r="J24" s="24">
        <f t="shared" si="5"/>
        <v>0.35448422545196739</v>
      </c>
      <c r="K24" s="24">
        <f t="shared" si="5"/>
        <v>0.35448422545196739</v>
      </c>
      <c r="L24" s="24">
        <f t="shared" si="5"/>
        <v>0.35448422545196739</v>
      </c>
      <c r="M24" s="24">
        <f t="shared" si="5"/>
        <v>0.35448422545196739</v>
      </c>
      <c r="N24" s="24">
        <f t="shared" si="5"/>
        <v>0.35448422545196739</v>
      </c>
      <c r="O24" s="24">
        <f t="shared" si="5"/>
        <v>0.35448422545196739</v>
      </c>
      <c r="P24" s="41"/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/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57.449381309102932</v>
      </c>
      <c r="E26" s="25">
        <f t="shared" ref="E26:O26" si="6">(E21/E11)*(E25*E11/(E25*E11+E24*E19))</f>
        <v>69.913867908186958</v>
      </c>
      <c r="F26" s="25">
        <f t="shared" si="6"/>
        <v>75.364334104633471</v>
      </c>
      <c r="G26" s="25">
        <f t="shared" si="6"/>
        <v>78.421181119138453</v>
      </c>
      <c r="H26" s="25">
        <f t="shared" si="6"/>
        <v>80.377287336333637</v>
      </c>
      <c r="I26" s="25">
        <f t="shared" si="6"/>
        <v>81.736488606994982</v>
      </c>
      <c r="J26" s="25">
        <f t="shared" si="6"/>
        <v>82.735834991099139</v>
      </c>
      <c r="K26" s="25">
        <f t="shared" si="6"/>
        <v>83.501529909652632</v>
      </c>
      <c r="L26" s="25">
        <f t="shared" si="6"/>
        <v>84.106939745664477</v>
      </c>
      <c r="M26" s="25">
        <f t="shared" si="6"/>
        <v>84.597625216599326</v>
      </c>
      <c r="N26" s="25">
        <f t="shared" si="6"/>
        <v>85.003374121822432</v>
      </c>
      <c r="O26" s="25">
        <f t="shared" si="6"/>
        <v>85.344483289810398</v>
      </c>
      <c r="P26" s="41"/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20.364899436052085</v>
      </c>
      <c r="E27" s="25">
        <f t="shared" ref="E27:O27" si="7">(E21/E19)*(E24*E19/(E25*E11+E24*E19))</f>
        <v>12.391681656892407</v>
      </c>
      <c r="F27" s="25">
        <f t="shared" si="7"/>
        <v>8.9051558672614295</v>
      </c>
      <c r="G27" s="25">
        <f t="shared" si="7"/>
        <v>6.949767912011561</v>
      </c>
      <c r="H27" s="25">
        <f t="shared" si="7"/>
        <v>5.6984960890700904</v>
      </c>
      <c r="I27" s="25">
        <f t="shared" si="7"/>
        <v>4.8290493091690294</v>
      </c>
      <c r="J27" s="25">
        <f t="shared" si="7"/>
        <v>4.1897926262773657</v>
      </c>
      <c r="K27" s="25">
        <f t="shared" si="7"/>
        <v>3.6999968942596877</v>
      </c>
      <c r="L27" s="25">
        <f t="shared" si="7"/>
        <v>3.3127314878752401</v>
      </c>
      <c r="M27" s="25">
        <f t="shared" si="7"/>
        <v>2.9988523649982035</v>
      </c>
      <c r="N27" s="25">
        <f t="shared" si="7"/>
        <v>2.7393050214889119</v>
      </c>
      <c r="O27" s="25">
        <f t="shared" si="7"/>
        <v>2.5211060879655682</v>
      </c>
      <c r="P27" s="41"/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8">183*3.6</f>
        <v>658.80000000000007</v>
      </c>
      <c r="F28" s="26">
        <f t="shared" si="8"/>
        <v>658.80000000000007</v>
      </c>
      <c r="G28" s="26">
        <f t="shared" si="8"/>
        <v>658.80000000000007</v>
      </c>
      <c r="H28" s="26">
        <f t="shared" si="8"/>
        <v>658.80000000000007</v>
      </c>
      <c r="I28" s="26">
        <f t="shared" si="8"/>
        <v>658.80000000000007</v>
      </c>
      <c r="J28" s="26">
        <f t="shared" si="8"/>
        <v>658.80000000000007</v>
      </c>
      <c r="K28" s="26">
        <f t="shared" si="8"/>
        <v>658.80000000000007</v>
      </c>
      <c r="L28" s="26">
        <f t="shared" si="8"/>
        <v>658.80000000000007</v>
      </c>
      <c r="M28" s="26">
        <f t="shared" si="8"/>
        <v>658.80000000000007</v>
      </c>
      <c r="N28" s="26">
        <f t="shared" si="8"/>
        <v>658.80000000000007</v>
      </c>
      <c r="O28" s="26">
        <f t="shared" si="8"/>
        <v>658.80000000000007</v>
      </c>
      <c r="P28" s="41"/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9">80*3.6</f>
        <v>288</v>
      </c>
      <c r="F29" s="1">
        <f t="shared" si="9"/>
        <v>288</v>
      </c>
      <c r="G29" s="1">
        <f t="shared" si="9"/>
        <v>288</v>
      </c>
      <c r="H29" s="1">
        <f t="shared" si="9"/>
        <v>288</v>
      </c>
      <c r="I29" s="1">
        <f t="shared" si="9"/>
        <v>288</v>
      </c>
      <c r="J29" s="1">
        <f t="shared" si="9"/>
        <v>288</v>
      </c>
      <c r="K29" s="1">
        <f t="shared" si="9"/>
        <v>288</v>
      </c>
      <c r="L29" s="1">
        <f t="shared" si="9"/>
        <v>288</v>
      </c>
      <c r="M29" s="1">
        <f t="shared" si="9"/>
        <v>288</v>
      </c>
      <c r="N29" s="1">
        <f t="shared" si="9"/>
        <v>288</v>
      </c>
      <c r="O29" s="1">
        <f t="shared" si="9"/>
        <v>288</v>
      </c>
      <c r="P29" s="41"/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0.91279693183196275</v>
      </c>
      <c r="E30" s="27">
        <f t="shared" ref="E30:O31" si="10">(E28-E26)/E28</f>
        <v>0.89387694610171986</v>
      </c>
      <c r="F30" s="27">
        <f t="shared" si="10"/>
        <v>0.88560362157766626</v>
      </c>
      <c r="G30" s="27">
        <f t="shared" si="10"/>
        <v>0.88096359878697872</v>
      </c>
      <c r="H30" s="27">
        <f t="shared" si="10"/>
        <v>0.87799440295031317</v>
      </c>
      <c r="I30" s="27">
        <f t="shared" si="10"/>
        <v>0.87593125590923659</v>
      </c>
      <c r="J30" s="27">
        <f t="shared" si="10"/>
        <v>0.87441433668624902</v>
      </c>
      <c r="K30" s="27">
        <f t="shared" si="10"/>
        <v>0.87325207967569429</v>
      </c>
      <c r="L30" s="27">
        <f t="shared" si="10"/>
        <v>0.87233312121180262</v>
      </c>
      <c r="M30" s="27">
        <f t="shared" si="10"/>
        <v>0.87158830416423905</v>
      </c>
      <c r="N30" s="27">
        <f t="shared" si="10"/>
        <v>0.87097241329413722</v>
      </c>
      <c r="O30" s="27">
        <f t="shared" si="10"/>
        <v>0.87045463981510252</v>
      </c>
      <c r="P30" s="41"/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0.92928854362481905</v>
      </c>
      <c r="E31" s="27">
        <f t="shared" si="10"/>
        <v>0.95697332758023479</v>
      </c>
      <c r="F31" s="27">
        <f t="shared" si="10"/>
        <v>0.96907931990534224</v>
      </c>
      <c r="G31" s="27">
        <f t="shared" si="10"/>
        <v>0.97586886141662654</v>
      </c>
      <c r="H31" s="27">
        <f t="shared" si="10"/>
        <v>0.9802135552462844</v>
      </c>
      <c r="I31" s="27">
        <f t="shared" si="10"/>
        <v>0.98323246767649641</v>
      </c>
      <c r="J31" s="27">
        <f t="shared" si="10"/>
        <v>0.9854521089365369</v>
      </c>
      <c r="K31" s="27">
        <f t="shared" si="10"/>
        <v>0.98715278856159827</v>
      </c>
      <c r="L31" s="27">
        <f t="shared" si="10"/>
        <v>0.98849746011154438</v>
      </c>
      <c r="M31" s="27">
        <f t="shared" si="10"/>
        <v>0.98958731817708967</v>
      </c>
      <c r="N31" s="27">
        <f t="shared" si="10"/>
        <v>0.99048852423094125</v>
      </c>
      <c r="O31" s="27">
        <f t="shared" si="10"/>
        <v>0.99124615941678629</v>
      </c>
      <c r="P31" s="41"/>
    </row>
    <row r="32" spans="1:20" collapsed="1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0.91949197746557665</v>
      </c>
      <c r="E32" s="28">
        <f t="shared" ref="E32:O32" si="11">((E28*E11)+(E29*E19)-E21)/((E28*E11)+(E29*E19))</f>
        <v>0.91949197746557665</v>
      </c>
      <c r="F32" s="28">
        <f t="shared" si="11"/>
        <v>0.91949197746557665</v>
      </c>
      <c r="G32" s="28">
        <f t="shared" si="11"/>
        <v>0.91949197746557665</v>
      </c>
      <c r="H32" s="28">
        <f t="shared" si="11"/>
        <v>0.91949197746557665</v>
      </c>
      <c r="I32" s="28">
        <f t="shared" si="11"/>
        <v>0.91949197746557665</v>
      </c>
      <c r="J32" s="28">
        <f t="shared" si="11"/>
        <v>0.91949197746557665</v>
      </c>
      <c r="K32" s="28">
        <f t="shared" si="11"/>
        <v>0.91949197746557665</v>
      </c>
      <c r="L32" s="28">
        <f t="shared" si="11"/>
        <v>0.91949197746557665</v>
      </c>
      <c r="M32" s="28">
        <f t="shared" si="11"/>
        <v>0.91949197746557665</v>
      </c>
      <c r="N32" s="28">
        <f t="shared" si="11"/>
        <v>0.91949197746557665</v>
      </c>
      <c r="O32" s="28">
        <f t="shared" si="11"/>
        <v>0.91949197746557665</v>
      </c>
      <c r="P32" s="41"/>
    </row>
    <row r="33" spans="1:17">
      <c r="P33" s="41"/>
    </row>
    <row r="34" spans="1:17">
      <c r="A34" s="4" t="s">
        <v>8</v>
      </c>
      <c r="P34" s="41"/>
    </row>
    <row r="35" spans="1:17">
      <c r="A35" s="1" t="s">
        <v>111</v>
      </c>
      <c r="B35" s="1" t="s">
        <v>9</v>
      </c>
      <c r="C35" s="1" t="s">
        <v>10</v>
      </c>
      <c r="D35" s="15">
        <v>6000</v>
      </c>
      <c r="E35" s="15">
        <v>6000</v>
      </c>
      <c r="F35" s="15">
        <v>6000</v>
      </c>
      <c r="G35" s="15">
        <v>6000</v>
      </c>
      <c r="H35" s="15">
        <v>6000</v>
      </c>
      <c r="I35" s="15">
        <v>6000</v>
      </c>
      <c r="J35" s="15">
        <v>6000</v>
      </c>
      <c r="K35" s="15">
        <v>6000</v>
      </c>
      <c r="L35" s="15">
        <v>6000</v>
      </c>
      <c r="M35" s="15">
        <v>6000</v>
      </c>
      <c r="N35" s="15">
        <v>6000</v>
      </c>
      <c r="O35" s="15">
        <v>6000</v>
      </c>
      <c r="P35" s="41"/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2">G36+10%</f>
        <v>0.25</v>
      </c>
      <c r="I36" s="16">
        <f t="shared" si="12"/>
        <v>0.35</v>
      </c>
      <c r="J36" s="16">
        <f t="shared" si="12"/>
        <v>0.44999999999999996</v>
      </c>
      <c r="K36" s="16">
        <f t="shared" si="12"/>
        <v>0.54999999999999993</v>
      </c>
      <c r="L36" s="16">
        <f t="shared" si="12"/>
        <v>0.64999999999999991</v>
      </c>
      <c r="M36" s="16">
        <f t="shared" si="12"/>
        <v>0.74999999999999989</v>
      </c>
      <c r="N36" s="16">
        <f t="shared" si="12"/>
        <v>0.84999999999999987</v>
      </c>
      <c r="O36" s="16">
        <f t="shared" si="12"/>
        <v>0.94999999999999984</v>
      </c>
      <c r="P36" s="41"/>
    </row>
    <row r="37" spans="1:17">
      <c r="A37" s="1" t="s">
        <v>12</v>
      </c>
      <c r="B37" s="1" t="s">
        <v>13</v>
      </c>
      <c r="C37" s="1" t="s">
        <v>11</v>
      </c>
      <c r="D37" s="30">
        <v>0.12</v>
      </c>
      <c r="E37" s="30">
        <v>0.12</v>
      </c>
      <c r="F37" s="30">
        <v>0.12</v>
      </c>
      <c r="G37" s="30">
        <v>0.12</v>
      </c>
      <c r="H37" s="30">
        <v>0.12</v>
      </c>
      <c r="I37" s="30">
        <v>0.12</v>
      </c>
      <c r="J37" s="30">
        <v>0.12</v>
      </c>
      <c r="K37" s="30">
        <v>0.12</v>
      </c>
      <c r="L37" s="30">
        <v>0.12</v>
      </c>
      <c r="M37" s="30">
        <v>0.12</v>
      </c>
      <c r="N37" s="30">
        <v>0.12</v>
      </c>
      <c r="O37" s="30">
        <v>0.12</v>
      </c>
      <c r="P37" s="41"/>
    </row>
    <row r="38" spans="1:17">
      <c r="C38" s="1" t="s">
        <v>114</v>
      </c>
      <c r="D38" s="5">
        <f t="shared" ref="D38:O38" si="13">D37*D35</f>
        <v>720</v>
      </c>
      <c r="E38" s="5">
        <f t="shared" si="13"/>
        <v>720</v>
      </c>
      <c r="F38" s="5">
        <f t="shared" si="13"/>
        <v>720</v>
      </c>
      <c r="G38" s="5">
        <f t="shared" si="13"/>
        <v>720</v>
      </c>
      <c r="H38" s="5">
        <f t="shared" si="13"/>
        <v>720</v>
      </c>
      <c r="I38" s="5">
        <f t="shared" si="13"/>
        <v>720</v>
      </c>
      <c r="J38" s="5">
        <f t="shared" si="13"/>
        <v>720</v>
      </c>
      <c r="K38" s="5">
        <f t="shared" si="13"/>
        <v>720</v>
      </c>
      <c r="L38" s="5">
        <f t="shared" si="13"/>
        <v>720</v>
      </c>
      <c r="M38" s="5">
        <f t="shared" si="13"/>
        <v>720</v>
      </c>
      <c r="N38" s="5">
        <f t="shared" si="13"/>
        <v>720</v>
      </c>
      <c r="O38" s="5">
        <f t="shared" si="13"/>
        <v>720</v>
      </c>
      <c r="P38" s="41"/>
    </row>
    <row r="39" spans="1:17" collapsed="1">
      <c r="A39" s="1" t="s">
        <v>115</v>
      </c>
      <c r="B39" s="1" t="s">
        <v>116</v>
      </c>
      <c r="C39" s="1" t="s">
        <v>117</v>
      </c>
      <c r="D39" s="15">
        <v>125000</v>
      </c>
      <c r="E39" s="15">
        <v>125000</v>
      </c>
      <c r="F39" s="15">
        <v>125000</v>
      </c>
      <c r="G39" s="15">
        <v>125000</v>
      </c>
      <c r="H39" s="15">
        <v>125000</v>
      </c>
      <c r="I39" s="15">
        <v>125000</v>
      </c>
      <c r="J39" s="15">
        <v>125000</v>
      </c>
      <c r="K39" s="15">
        <v>125000</v>
      </c>
      <c r="L39" s="15">
        <v>125000</v>
      </c>
      <c r="M39" s="15">
        <v>125000</v>
      </c>
      <c r="N39" s="15">
        <v>125000</v>
      </c>
      <c r="O39" s="15">
        <v>125000</v>
      </c>
      <c r="P39" s="41"/>
    </row>
    <row r="40" spans="1:17">
      <c r="A40" s="1" t="s">
        <v>118</v>
      </c>
      <c r="B40" s="1" t="s">
        <v>119</v>
      </c>
      <c r="C40" s="1" t="s">
        <v>10</v>
      </c>
      <c r="D40" s="15">
        <v>1500</v>
      </c>
      <c r="E40" s="15">
        <v>1500</v>
      </c>
      <c r="F40" s="15">
        <v>1500</v>
      </c>
      <c r="G40" s="15">
        <v>1500</v>
      </c>
      <c r="H40" s="15">
        <v>1500</v>
      </c>
      <c r="I40" s="15">
        <v>1500</v>
      </c>
      <c r="J40" s="15">
        <v>1500</v>
      </c>
      <c r="K40" s="15">
        <v>1500</v>
      </c>
      <c r="L40" s="15">
        <v>1500</v>
      </c>
      <c r="M40" s="15">
        <v>1500</v>
      </c>
      <c r="N40" s="15">
        <v>1500</v>
      </c>
      <c r="O40" s="15">
        <v>1500</v>
      </c>
      <c r="P40" s="41"/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/>
    </row>
    <row r="42" spans="1:17">
      <c r="A42" s="4" t="s">
        <v>14</v>
      </c>
      <c r="P42" s="41"/>
    </row>
    <row r="43" spans="1:17">
      <c r="A43" s="1" t="s">
        <v>120</v>
      </c>
      <c r="B43" s="1" t="s">
        <v>15</v>
      </c>
      <c r="C43" s="1" t="s">
        <v>16</v>
      </c>
      <c r="D43" s="31">
        <f>MIN(15,MAX(5,IF(D39/D10&lt;15,ROUNDDOWN(D39/D10-(15-D39/D10),0),ROUNDDOWN(D39/D10-15,0))))</f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/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/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/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/>
    </row>
    <row r="47" spans="1:17">
      <c r="D47" s="12"/>
      <c r="E47" s="12"/>
      <c r="F47" s="12"/>
      <c r="G47" s="12"/>
      <c r="H47" s="12"/>
      <c r="I47" s="12"/>
      <c r="J47" s="12"/>
      <c r="P47" s="41"/>
    </row>
    <row r="48" spans="1:17">
      <c r="A48" s="4" t="s">
        <v>24</v>
      </c>
      <c r="P48" s="41"/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/>
    </row>
    <row r="50" spans="1:16">
      <c r="A50" s="6" t="s">
        <v>26</v>
      </c>
      <c r="B50" s="1" t="s">
        <v>27</v>
      </c>
      <c r="C50" s="1" t="s">
        <v>28</v>
      </c>
      <c r="D50" s="33">
        <v>0.25</v>
      </c>
      <c r="E50" s="33">
        <v>0.25</v>
      </c>
      <c r="F50" s="33">
        <v>0.25</v>
      </c>
      <c r="G50" s="33">
        <v>0.25</v>
      </c>
      <c r="H50" s="33">
        <v>0.25</v>
      </c>
      <c r="I50" s="33">
        <v>0.25</v>
      </c>
      <c r="J50" s="33">
        <v>0.25</v>
      </c>
      <c r="K50" s="33">
        <v>0.25</v>
      </c>
      <c r="L50" s="33">
        <v>0.25</v>
      </c>
      <c r="M50" s="33">
        <v>0.25</v>
      </c>
      <c r="N50" s="33">
        <v>0.25</v>
      </c>
      <c r="O50" s="33">
        <v>0.25</v>
      </c>
      <c r="P50" s="41"/>
    </row>
    <row r="51" spans="1:16">
      <c r="A51" s="1" t="s">
        <v>122</v>
      </c>
      <c r="B51" s="34" t="s">
        <v>123</v>
      </c>
      <c r="C51" s="34" t="s">
        <v>124</v>
      </c>
      <c r="D51" s="33">
        <v>34.9</v>
      </c>
      <c r="E51" s="33">
        <v>34.9</v>
      </c>
      <c r="F51" s="33">
        <v>34.9</v>
      </c>
      <c r="G51" s="33">
        <v>34.9</v>
      </c>
      <c r="H51" s="33">
        <v>34.9</v>
      </c>
      <c r="I51" s="33">
        <v>34.9</v>
      </c>
      <c r="J51" s="33">
        <v>34.9</v>
      </c>
      <c r="K51" s="33">
        <v>34.9</v>
      </c>
      <c r="L51" s="33">
        <v>34.9</v>
      </c>
      <c r="M51" s="33">
        <v>34.9</v>
      </c>
      <c r="N51" s="33">
        <v>34.9</v>
      </c>
      <c r="O51" s="33">
        <v>34.9</v>
      </c>
      <c r="P51" s="41"/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/>
    </row>
    <row r="53" spans="1:16">
      <c r="P53" s="41"/>
    </row>
    <row r="54" spans="1:16">
      <c r="A54" s="4" t="s">
        <v>29</v>
      </c>
      <c r="P54" s="41"/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/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F0E15-E296-1844-84EB-E2B70F3918AF}">
  <sheetPr>
    <tabColor theme="0"/>
    <pageSetUpPr fitToPage="1"/>
  </sheetPr>
  <dimension ref="A1:T57"/>
  <sheetViews>
    <sheetView topLeftCell="A43" zoomScale="107" zoomScaleNormal="80" workbookViewId="0">
      <selection activeCell="A53" sqref="A53:XFD54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5" width="11.875" style="1" customWidth="1"/>
    <col min="16" max="16384" width="10.875" style="1"/>
  </cols>
  <sheetData>
    <row r="1" spans="1:20">
      <c r="A1" s="13" t="s">
        <v>147</v>
      </c>
      <c r="D1" s="63" t="s">
        <v>166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/>
      <c r="B2" s="40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1"/>
      <c r="R2" s="42"/>
    </row>
    <row r="3" spans="1:20">
      <c r="A3" s="1" t="s">
        <v>1</v>
      </c>
      <c r="B3" s="1" t="s">
        <v>0</v>
      </c>
      <c r="C3" s="1" t="s">
        <v>2</v>
      </c>
      <c r="D3" s="2" t="s">
        <v>156</v>
      </c>
      <c r="E3" s="2" t="s">
        <v>156</v>
      </c>
      <c r="F3" s="2" t="s">
        <v>156</v>
      </c>
      <c r="G3" s="2" t="s">
        <v>156</v>
      </c>
      <c r="H3" s="2" t="s">
        <v>156</v>
      </c>
      <c r="I3" s="2" t="s">
        <v>156</v>
      </c>
      <c r="J3" s="2" t="s">
        <v>156</v>
      </c>
      <c r="K3" s="2" t="s">
        <v>156</v>
      </c>
      <c r="L3" s="2" t="s">
        <v>156</v>
      </c>
      <c r="M3" s="2" t="s">
        <v>156</v>
      </c>
      <c r="N3" s="2" t="s">
        <v>156</v>
      </c>
      <c r="O3" s="2" t="s">
        <v>156</v>
      </c>
      <c r="P3" s="41"/>
    </row>
    <row r="4" spans="1:20">
      <c r="A4" s="1" t="s">
        <v>148</v>
      </c>
      <c r="B4" s="1" t="s">
        <v>0</v>
      </c>
      <c r="C4" s="1" t="s">
        <v>0</v>
      </c>
      <c r="D4" s="2" t="s">
        <v>129</v>
      </c>
      <c r="E4" s="2" t="s">
        <v>129</v>
      </c>
      <c r="F4" s="2" t="s">
        <v>129</v>
      </c>
      <c r="G4" s="2" t="s">
        <v>129</v>
      </c>
      <c r="H4" s="2" t="s">
        <v>129</v>
      </c>
      <c r="I4" s="2" t="s">
        <v>129</v>
      </c>
      <c r="J4" s="2" t="s">
        <v>129</v>
      </c>
      <c r="K4" s="2" t="s">
        <v>129</v>
      </c>
      <c r="L4" s="2" t="s">
        <v>129</v>
      </c>
      <c r="M4" s="2" t="s">
        <v>129</v>
      </c>
      <c r="N4" s="2" t="s">
        <v>129</v>
      </c>
      <c r="O4" s="2" t="s">
        <v>129</v>
      </c>
      <c r="P4" s="41"/>
    </row>
    <row r="5" spans="1:20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2" t="s">
        <v>158</v>
      </c>
      <c r="I5" s="2" t="s">
        <v>158</v>
      </c>
      <c r="J5" s="2" t="s">
        <v>158</v>
      </c>
      <c r="K5" s="2" t="s">
        <v>158</v>
      </c>
      <c r="L5" s="2" t="s">
        <v>158</v>
      </c>
      <c r="M5" s="2" t="s">
        <v>158</v>
      </c>
      <c r="N5" s="2" t="s">
        <v>158</v>
      </c>
      <c r="O5" s="2" t="s">
        <v>158</v>
      </c>
      <c r="P5" s="41"/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/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/>
    </row>
    <row r="8" spans="1:20">
      <c r="A8" s="4" t="s">
        <v>3</v>
      </c>
      <c r="P8" s="43"/>
    </row>
    <row r="9" spans="1:20">
      <c r="A9" s="1" t="s">
        <v>4</v>
      </c>
      <c r="B9" s="1" t="s">
        <v>5</v>
      </c>
      <c r="C9" s="1" t="s">
        <v>2</v>
      </c>
      <c r="D9" s="15">
        <v>2000</v>
      </c>
      <c r="E9" s="15">
        <v>2000</v>
      </c>
      <c r="F9" s="15">
        <v>2000</v>
      </c>
      <c r="G9" s="15">
        <v>2000</v>
      </c>
      <c r="H9" s="15">
        <v>2000</v>
      </c>
      <c r="I9" s="15">
        <v>2000</v>
      </c>
      <c r="J9" s="15">
        <v>2000</v>
      </c>
      <c r="K9" s="15">
        <v>2000</v>
      </c>
      <c r="L9" s="15">
        <v>2000</v>
      </c>
      <c r="M9" s="15">
        <v>2000</v>
      </c>
      <c r="N9" s="15">
        <v>2000</v>
      </c>
      <c r="O9" s="15">
        <v>2000</v>
      </c>
      <c r="P9" s="43"/>
    </row>
    <row r="10" spans="1:20">
      <c r="A10" s="1" t="s">
        <v>32</v>
      </c>
      <c r="B10" s="1" t="s">
        <v>6</v>
      </c>
      <c r="C10" s="1" t="s">
        <v>7</v>
      </c>
      <c r="D10" s="15">
        <v>8000</v>
      </c>
      <c r="E10" s="15">
        <v>8000</v>
      </c>
      <c r="F10" s="15">
        <v>8000</v>
      </c>
      <c r="G10" s="15">
        <v>8000</v>
      </c>
      <c r="H10" s="15">
        <v>8000</v>
      </c>
      <c r="I10" s="15">
        <v>8000</v>
      </c>
      <c r="J10" s="15">
        <v>8000</v>
      </c>
      <c r="K10" s="15">
        <v>8000</v>
      </c>
      <c r="L10" s="15">
        <v>8000</v>
      </c>
      <c r="M10" s="15">
        <v>8000</v>
      </c>
      <c r="N10" s="15">
        <v>8000</v>
      </c>
      <c r="O10" s="15">
        <v>8000</v>
      </c>
      <c r="P10" s="43"/>
    </row>
    <row r="11" spans="1:20">
      <c r="A11" s="6" t="s">
        <v>63</v>
      </c>
      <c r="B11" s="1" t="s">
        <v>64</v>
      </c>
      <c r="C11" s="1" t="s">
        <v>65</v>
      </c>
      <c r="D11" s="16">
        <v>0.28000000000000003</v>
      </c>
      <c r="E11" s="16">
        <v>0.28000000000000003</v>
      </c>
      <c r="F11" s="16">
        <v>0.28000000000000003</v>
      </c>
      <c r="G11" s="16">
        <v>0.28000000000000003</v>
      </c>
      <c r="H11" s="16">
        <v>0.28000000000000003</v>
      </c>
      <c r="I11" s="16">
        <v>0.28000000000000003</v>
      </c>
      <c r="J11" s="16">
        <v>0.28000000000000003</v>
      </c>
      <c r="K11" s="16">
        <v>0.28000000000000003</v>
      </c>
      <c r="L11" s="16">
        <v>0.28000000000000003</v>
      </c>
      <c r="M11" s="16">
        <v>0.28000000000000003</v>
      </c>
      <c r="N11" s="16">
        <v>0.28000000000000003</v>
      </c>
      <c r="O11" s="16">
        <v>0.28000000000000003</v>
      </c>
      <c r="P11" s="43"/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0.37</v>
      </c>
      <c r="E12" s="11">
        <v>0.37</v>
      </c>
      <c r="F12" s="11">
        <v>0.37</v>
      </c>
      <c r="G12" s="11">
        <v>0.37</v>
      </c>
      <c r="H12" s="11">
        <v>0.37</v>
      </c>
      <c r="I12" s="11">
        <v>0.37</v>
      </c>
      <c r="J12" s="11">
        <v>0.37</v>
      </c>
      <c r="K12" s="11">
        <v>0.37</v>
      </c>
      <c r="L12" s="11">
        <v>0.37</v>
      </c>
      <c r="M12" s="11">
        <v>0.37</v>
      </c>
      <c r="N12" s="11">
        <v>0.37</v>
      </c>
      <c r="O12" s="11">
        <v>0.37</v>
      </c>
      <c r="P12" s="43"/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142</v>
      </c>
      <c r="E13" s="19" t="s">
        <v>142</v>
      </c>
      <c r="F13" s="19" t="s">
        <v>142</v>
      </c>
      <c r="G13" s="19" t="s">
        <v>142</v>
      </c>
      <c r="H13" s="19" t="s">
        <v>142</v>
      </c>
      <c r="I13" s="19" t="s">
        <v>142</v>
      </c>
      <c r="J13" s="19" t="s">
        <v>142</v>
      </c>
      <c r="K13" s="19" t="s">
        <v>142</v>
      </c>
      <c r="L13" s="19" t="s">
        <v>142</v>
      </c>
      <c r="M13" s="19" t="s">
        <v>142</v>
      </c>
      <c r="N13" s="19" t="s">
        <v>142</v>
      </c>
      <c r="O13" s="19" t="s">
        <v>142</v>
      </c>
      <c r="P13" s="43"/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0.91800000000000004</v>
      </c>
      <c r="E14" s="11">
        <v>0.91800000000000004</v>
      </c>
      <c r="F14" s="11">
        <v>0.91800000000000004</v>
      </c>
      <c r="G14" s="11">
        <v>0.91800000000000004</v>
      </c>
      <c r="H14" s="11">
        <v>0.91800000000000004</v>
      </c>
      <c r="I14" s="11">
        <v>0.91800000000000004</v>
      </c>
      <c r="J14" s="11">
        <v>0.91800000000000004</v>
      </c>
      <c r="K14" s="11">
        <v>0.91800000000000004</v>
      </c>
      <c r="L14" s="11">
        <v>0.91800000000000004</v>
      </c>
      <c r="M14" s="11">
        <v>0.91800000000000004</v>
      </c>
      <c r="N14" s="11">
        <v>0.91800000000000004</v>
      </c>
      <c r="O14" s="11">
        <v>0.91800000000000004</v>
      </c>
      <c r="P14" s="41"/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0">D14*D12</f>
        <v>0.33966000000000002</v>
      </c>
      <c r="E15" s="11">
        <f t="shared" si="0"/>
        <v>0.33966000000000002</v>
      </c>
      <c r="F15" s="11">
        <f t="shared" si="0"/>
        <v>0.33966000000000002</v>
      </c>
      <c r="G15" s="11">
        <f t="shared" si="0"/>
        <v>0.33966000000000002</v>
      </c>
      <c r="H15" s="11">
        <f t="shared" si="0"/>
        <v>0.33966000000000002</v>
      </c>
      <c r="I15" s="11">
        <f t="shared" si="0"/>
        <v>0.33966000000000002</v>
      </c>
      <c r="J15" s="11">
        <f t="shared" si="0"/>
        <v>0.33966000000000002</v>
      </c>
      <c r="K15" s="11">
        <f t="shared" si="0"/>
        <v>0.33966000000000002</v>
      </c>
      <c r="L15" s="11">
        <f t="shared" si="0"/>
        <v>0.33966000000000002</v>
      </c>
      <c r="M15" s="11">
        <f t="shared" si="0"/>
        <v>0.33966000000000002</v>
      </c>
      <c r="N15" s="11">
        <f t="shared" si="0"/>
        <v>0.33966000000000002</v>
      </c>
      <c r="O15" s="11">
        <f t="shared" si="0"/>
        <v>0.33966000000000002</v>
      </c>
      <c r="P15" s="41"/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0.86</v>
      </c>
      <c r="E16" s="11">
        <v>0.86</v>
      </c>
      <c r="F16" s="11">
        <v>0.86</v>
      </c>
      <c r="G16" s="11">
        <v>0.86</v>
      </c>
      <c r="H16" s="11">
        <v>0.86</v>
      </c>
      <c r="I16" s="11">
        <v>0.86</v>
      </c>
      <c r="J16" s="11">
        <v>0.86</v>
      </c>
      <c r="K16" s="11">
        <v>0.86</v>
      </c>
      <c r="L16" s="11">
        <v>0.86</v>
      </c>
      <c r="M16" s="11">
        <v>0.86</v>
      </c>
      <c r="N16" s="11">
        <v>0.86</v>
      </c>
      <c r="O16" s="11">
        <v>0.86</v>
      </c>
      <c r="P16" s="41"/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0.25</v>
      </c>
      <c r="E17" s="16">
        <v>0.25</v>
      </c>
      <c r="F17" s="16">
        <v>0.25</v>
      </c>
      <c r="G17" s="16">
        <v>0.25</v>
      </c>
      <c r="H17" s="16">
        <v>0.25</v>
      </c>
      <c r="I17" s="16">
        <v>0.25</v>
      </c>
      <c r="J17" s="16">
        <v>0.25</v>
      </c>
      <c r="K17" s="16">
        <v>0.25</v>
      </c>
      <c r="L17" s="16">
        <v>0.25</v>
      </c>
      <c r="M17" s="16">
        <v>0.25</v>
      </c>
      <c r="N17" s="16">
        <v>0.25</v>
      </c>
      <c r="O17" s="16">
        <v>0.25</v>
      </c>
      <c r="P17" s="41"/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0.43772242831066344</v>
      </c>
      <c r="E18" s="11">
        <f t="shared" ref="E18:O18" si="1">E16*(1/(1-E17)-(E11/E15))</f>
        <v>0.43772242831066344</v>
      </c>
      <c r="F18" s="11">
        <f t="shared" si="1"/>
        <v>0.43772242831066344</v>
      </c>
      <c r="G18" s="11">
        <f t="shared" si="1"/>
        <v>0.43772242831066344</v>
      </c>
      <c r="H18" s="11">
        <f t="shared" si="1"/>
        <v>0.43772242831066344</v>
      </c>
      <c r="I18" s="11">
        <f t="shared" si="1"/>
        <v>0.43772242831066344</v>
      </c>
      <c r="J18" s="11">
        <f t="shared" si="1"/>
        <v>0.43772242831066344</v>
      </c>
      <c r="K18" s="11">
        <f t="shared" si="1"/>
        <v>0.43772242831066344</v>
      </c>
      <c r="L18" s="11">
        <f t="shared" si="1"/>
        <v>0.43772242831066344</v>
      </c>
      <c r="M18" s="11">
        <f t="shared" si="1"/>
        <v>0.43772242831066344</v>
      </c>
      <c r="N18" s="11">
        <f t="shared" si="1"/>
        <v>0.43772242831066344</v>
      </c>
      <c r="O18" s="11">
        <f t="shared" si="1"/>
        <v>0.43772242831066344</v>
      </c>
      <c r="P18" s="41"/>
      <c r="S18" s="44"/>
      <c r="T18" s="38"/>
    </row>
    <row r="19" spans="1:20">
      <c r="A19" s="6" t="s">
        <v>79</v>
      </c>
      <c r="B19" s="1" t="s">
        <v>80</v>
      </c>
      <c r="C19" s="1" t="s">
        <v>74</v>
      </c>
      <c r="D19" s="11">
        <f>D18</f>
        <v>0.43772242831066344</v>
      </c>
      <c r="E19" s="11">
        <f t="shared" ref="E19:O19" si="2">E18</f>
        <v>0.43772242831066344</v>
      </c>
      <c r="F19" s="11">
        <f t="shared" si="2"/>
        <v>0.43772242831066344</v>
      </c>
      <c r="G19" s="11">
        <f t="shared" si="2"/>
        <v>0.43772242831066344</v>
      </c>
      <c r="H19" s="11">
        <f t="shared" si="2"/>
        <v>0.43772242831066344</v>
      </c>
      <c r="I19" s="11">
        <f t="shared" si="2"/>
        <v>0.43772242831066344</v>
      </c>
      <c r="J19" s="11">
        <f t="shared" si="2"/>
        <v>0.43772242831066344</v>
      </c>
      <c r="K19" s="11">
        <f t="shared" si="2"/>
        <v>0.43772242831066344</v>
      </c>
      <c r="L19" s="11">
        <f t="shared" si="2"/>
        <v>0.43772242831066344</v>
      </c>
      <c r="M19" s="11">
        <f t="shared" si="2"/>
        <v>0.43772242831066344</v>
      </c>
      <c r="N19" s="11">
        <f t="shared" si="2"/>
        <v>0.43772242831066344</v>
      </c>
      <c r="O19" s="11">
        <f t="shared" si="2"/>
        <v>0.43772242831066344</v>
      </c>
      <c r="P19" s="41"/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/>
    </row>
    <row r="21" spans="1:20">
      <c r="A21" s="6" t="s">
        <v>84</v>
      </c>
      <c r="B21" s="1" t="s">
        <v>85</v>
      </c>
      <c r="C21" s="1" t="s">
        <v>86</v>
      </c>
      <c r="D21" s="22">
        <v>15</v>
      </c>
      <c r="E21" s="22">
        <v>15</v>
      </c>
      <c r="F21" s="22">
        <v>15</v>
      </c>
      <c r="G21" s="22">
        <v>15</v>
      </c>
      <c r="H21" s="22">
        <v>15</v>
      </c>
      <c r="I21" s="22">
        <v>15</v>
      </c>
      <c r="J21" s="22">
        <v>15</v>
      </c>
      <c r="K21" s="22">
        <v>15</v>
      </c>
      <c r="L21" s="22">
        <v>15</v>
      </c>
      <c r="M21" s="22">
        <v>15</v>
      </c>
      <c r="N21" s="22">
        <v>15</v>
      </c>
      <c r="O21" s="22">
        <v>15</v>
      </c>
      <c r="P21" s="41"/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3">1+(279/456)*(D$19/D$11)-(D$21/D$11)/456</f>
        <v>1.8390081257728312</v>
      </c>
      <c r="E22" s="23">
        <f t="shared" si="3"/>
        <v>1.8390081257728312</v>
      </c>
      <c r="F22" s="23">
        <f t="shared" si="3"/>
        <v>1.8390081257728312</v>
      </c>
      <c r="G22" s="23">
        <f t="shared" si="3"/>
        <v>1.8390081257728312</v>
      </c>
      <c r="H22" s="23">
        <f t="shared" si="3"/>
        <v>1.8390081257728312</v>
      </c>
      <c r="I22" s="23">
        <f t="shared" si="3"/>
        <v>1.8390081257728312</v>
      </c>
      <c r="J22" s="23">
        <f t="shared" si="3"/>
        <v>1.8390081257728312</v>
      </c>
      <c r="K22" s="23">
        <f t="shared" si="3"/>
        <v>1.8390081257728312</v>
      </c>
      <c r="L22" s="23">
        <f t="shared" si="3"/>
        <v>1.8390081257728312</v>
      </c>
      <c r="M22" s="23">
        <f t="shared" si="3"/>
        <v>1.8390081257728312</v>
      </c>
      <c r="N22" s="23">
        <f t="shared" si="3"/>
        <v>1.8390081257728312</v>
      </c>
      <c r="O22" s="23">
        <f t="shared" si="3"/>
        <v>1.8390081257728312</v>
      </c>
      <c r="P22" s="41"/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4">1+(340/456)*(D$19/D$11)-(D$21/D$11)/456</f>
        <v>2.0481330327821547</v>
      </c>
      <c r="E23" s="23">
        <f t="shared" si="4"/>
        <v>2.0481330327821547</v>
      </c>
      <c r="F23" s="23">
        <f t="shared" si="4"/>
        <v>2.0481330327821547</v>
      </c>
      <c r="G23" s="23">
        <f t="shared" si="4"/>
        <v>2.0481330327821547</v>
      </c>
      <c r="H23" s="23">
        <f t="shared" si="4"/>
        <v>2.0481330327821547</v>
      </c>
      <c r="I23" s="23">
        <f t="shared" si="4"/>
        <v>2.0481330327821547</v>
      </c>
      <c r="J23" s="23">
        <f t="shared" si="4"/>
        <v>2.0481330327821547</v>
      </c>
      <c r="K23" s="23">
        <f t="shared" si="4"/>
        <v>2.0481330327821547</v>
      </c>
      <c r="L23" s="23">
        <f t="shared" si="4"/>
        <v>2.0481330327821547</v>
      </c>
      <c r="M23" s="23">
        <f t="shared" si="4"/>
        <v>2.0481330327821547</v>
      </c>
      <c r="N23" s="23">
        <f t="shared" si="4"/>
        <v>2.0481330327821547</v>
      </c>
      <c r="O23" s="23">
        <f t="shared" si="4"/>
        <v>2.0481330327821547</v>
      </c>
      <c r="P23" s="41"/>
    </row>
    <row r="24" spans="1:20">
      <c r="A24" s="47" t="s">
        <v>91</v>
      </c>
      <c r="B24" s="1" t="s">
        <v>92</v>
      </c>
      <c r="D24" s="24">
        <f t="shared" ref="D24:O24" si="5">(MAX(150,D20)/(273.15+MAX(150,D20)))</f>
        <v>0.35448422545196739</v>
      </c>
      <c r="E24" s="24">
        <f t="shared" si="5"/>
        <v>0.35448422545196739</v>
      </c>
      <c r="F24" s="24">
        <f t="shared" si="5"/>
        <v>0.35448422545196739</v>
      </c>
      <c r="G24" s="24">
        <f t="shared" si="5"/>
        <v>0.35448422545196739</v>
      </c>
      <c r="H24" s="24">
        <f t="shared" si="5"/>
        <v>0.35448422545196739</v>
      </c>
      <c r="I24" s="24">
        <f t="shared" si="5"/>
        <v>0.35448422545196739</v>
      </c>
      <c r="J24" s="24">
        <f t="shared" si="5"/>
        <v>0.35448422545196739</v>
      </c>
      <c r="K24" s="24">
        <f t="shared" si="5"/>
        <v>0.35448422545196739</v>
      </c>
      <c r="L24" s="24">
        <f t="shared" si="5"/>
        <v>0.35448422545196739</v>
      </c>
      <c r="M24" s="24">
        <f t="shared" si="5"/>
        <v>0.35448422545196739</v>
      </c>
      <c r="N24" s="24">
        <f t="shared" si="5"/>
        <v>0.35448422545196739</v>
      </c>
      <c r="O24" s="24">
        <f t="shared" si="5"/>
        <v>0.35448422545196739</v>
      </c>
      <c r="P24" s="41"/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/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34.469628785461758</v>
      </c>
      <c r="E26" s="25">
        <f t="shared" ref="E26:O26" si="6">(E21/E11)*(E25*E11/(E25*E11+E24*E19))</f>
        <v>41.948320744912181</v>
      </c>
      <c r="F26" s="25">
        <f t="shared" si="6"/>
        <v>45.218600462780088</v>
      </c>
      <c r="G26" s="25">
        <f t="shared" si="6"/>
        <v>47.052708671483074</v>
      </c>
      <c r="H26" s="25">
        <f t="shared" si="6"/>
        <v>48.226372401800184</v>
      </c>
      <c r="I26" s="25">
        <f t="shared" si="6"/>
        <v>49.041893164196992</v>
      </c>
      <c r="J26" s="25">
        <f t="shared" si="6"/>
        <v>49.641500994659481</v>
      </c>
      <c r="K26" s="25">
        <f t="shared" si="6"/>
        <v>50.100917945791579</v>
      </c>
      <c r="L26" s="25">
        <f t="shared" si="6"/>
        <v>50.464163847398687</v>
      </c>
      <c r="M26" s="25">
        <f t="shared" si="6"/>
        <v>50.758575129959596</v>
      </c>
      <c r="N26" s="25">
        <f t="shared" si="6"/>
        <v>51.002024473093456</v>
      </c>
      <c r="O26" s="25">
        <f t="shared" si="6"/>
        <v>51.206689973886242</v>
      </c>
      <c r="P26" s="41"/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12.21893966163125</v>
      </c>
      <c r="E27" s="25">
        <f t="shared" ref="E27:O27" si="7">(E21/E19)*(E24*E19/(E25*E11+E24*E19))</f>
        <v>7.435008994135444</v>
      </c>
      <c r="F27" s="25">
        <f t="shared" si="7"/>
        <v>5.3430935203568577</v>
      </c>
      <c r="G27" s="25">
        <f t="shared" si="7"/>
        <v>4.1698607472069362</v>
      </c>
      <c r="H27" s="25">
        <f t="shared" si="7"/>
        <v>3.4190976534420545</v>
      </c>
      <c r="I27" s="25">
        <f t="shared" si="7"/>
        <v>2.8974295855014174</v>
      </c>
      <c r="J27" s="25">
        <f t="shared" si="7"/>
        <v>2.5138755757664191</v>
      </c>
      <c r="K27" s="25">
        <f t="shared" si="7"/>
        <v>2.2199981365558124</v>
      </c>
      <c r="L27" s="25">
        <f t="shared" si="7"/>
        <v>1.987638892725144</v>
      </c>
      <c r="M27" s="25">
        <f t="shared" si="7"/>
        <v>1.7993114189989219</v>
      </c>
      <c r="N27" s="25">
        <f t="shared" si="7"/>
        <v>1.6435830128933471</v>
      </c>
      <c r="O27" s="25">
        <f t="shared" si="7"/>
        <v>1.5126636527793409</v>
      </c>
      <c r="P27" s="41"/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8">183*3.6</f>
        <v>658.80000000000007</v>
      </c>
      <c r="F28" s="26">
        <f t="shared" si="8"/>
        <v>658.80000000000007</v>
      </c>
      <c r="G28" s="26">
        <f t="shared" si="8"/>
        <v>658.80000000000007</v>
      </c>
      <c r="H28" s="26">
        <f t="shared" si="8"/>
        <v>658.80000000000007</v>
      </c>
      <c r="I28" s="26">
        <f t="shared" si="8"/>
        <v>658.80000000000007</v>
      </c>
      <c r="J28" s="26">
        <f t="shared" si="8"/>
        <v>658.80000000000007</v>
      </c>
      <c r="K28" s="26">
        <f t="shared" si="8"/>
        <v>658.80000000000007</v>
      </c>
      <c r="L28" s="26">
        <f t="shared" si="8"/>
        <v>658.80000000000007</v>
      </c>
      <c r="M28" s="26">
        <f t="shared" si="8"/>
        <v>658.80000000000007</v>
      </c>
      <c r="N28" s="26">
        <f t="shared" si="8"/>
        <v>658.80000000000007</v>
      </c>
      <c r="O28" s="26">
        <f t="shared" si="8"/>
        <v>658.80000000000007</v>
      </c>
      <c r="P28" s="41"/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9">80*3.6</f>
        <v>288</v>
      </c>
      <c r="F29" s="1">
        <f t="shared" si="9"/>
        <v>288</v>
      </c>
      <c r="G29" s="1">
        <f t="shared" si="9"/>
        <v>288</v>
      </c>
      <c r="H29" s="1">
        <f t="shared" si="9"/>
        <v>288</v>
      </c>
      <c r="I29" s="1">
        <f t="shared" si="9"/>
        <v>288</v>
      </c>
      <c r="J29" s="1">
        <f t="shared" si="9"/>
        <v>288</v>
      </c>
      <c r="K29" s="1">
        <f t="shared" si="9"/>
        <v>288</v>
      </c>
      <c r="L29" s="1">
        <f t="shared" si="9"/>
        <v>288</v>
      </c>
      <c r="M29" s="1">
        <f t="shared" si="9"/>
        <v>288</v>
      </c>
      <c r="N29" s="1">
        <f t="shared" si="9"/>
        <v>288</v>
      </c>
      <c r="O29" s="1">
        <f t="shared" si="9"/>
        <v>288</v>
      </c>
      <c r="P29" s="41"/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0.94767815909917774</v>
      </c>
      <c r="E30" s="27">
        <f t="shared" ref="E30:O31" si="10">(E28-E26)/E28</f>
        <v>0.93632616766103194</v>
      </c>
      <c r="F30" s="27">
        <f t="shared" si="10"/>
        <v>0.93136217294659984</v>
      </c>
      <c r="G30" s="27">
        <f t="shared" si="10"/>
        <v>0.92857815927218723</v>
      </c>
      <c r="H30" s="27">
        <f t="shared" si="10"/>
        <v>0.92679664177018795</v>
      </c>
      <c r="I30" s="27">
        <f t="shared" si="10"/>
        <v>0.92555875354554196</v>
      </c>
      <c r="J30" s="27">
        <f t="shared" si="10"/>
        <v>0.92464860201174937</v>
      </c>
      <c r="K30" s="27">
        <f t="shared" si="10"/>
        <v>0.92395124780541649</v>
      </c>
      <c r="L30" s="27">
        <f t="shared" si="10"/>
        <v>0.92339987272708146</v>
      </c>
      <c r="M30" s="27">
        <f t="shared" si="10"/>
        <v>0.92295298249854341</v>
      </c>
      <c r="N30" s="27">
        <f t="shared" si="10"/>
        <v>0.92258344797648228</v>
      </c>
      <c r="O30" s="27">
        <f t="shared" si="10"/>
        <v>0.92227278388906164</v>
      </c>
      <c r="P30" s="41"/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0.95757312617489154</v>
      </c>
      <c r="E31" s="27">
        <f t="shared" si="10"/>
        <v>0.97418399654814081</v>
      </c>
      <c r="F31" s="27">
        <f t="shared" si="10"/>
        <v>0.98144759194320541</v>
      </c>
      <c r="G31" s="27">
        <f t="shared" si="10"/>
        <v>0.9855213168499759</v>
      </c>
      <c r="H31" s="27">
        <f t="shared" si="10"/>
        <v>0.98812813314777059</v>
      </c>
      <c r="I31" s="27">
        <f t="shared" si="10"/>
        <v>0.98993948060589787</v>
      </c>
      <c r="J31" s="27">
        <f t="shared" si="10"/>
        <v>0.99127126536192223</v>
      </c>
      <c r="K31" s="27">
        <f t="shared" si="10"/>
        <v>0.99229167313695887</v>
      </c>
      <c r="L31" s="27">
        <f t="shared" si="10"/>
        <v>0.99309847606692658</v>
      </c>
      <c r="M31" s="27">
        <f t="shared" si="10"/>
        <v>0.99375239090625378</v>
      </c>
      <c r="N31" s="27">
        <f t="shared" si="10"/>
        <v>0.99429311453856473</v>
      </c>
      <c r="O31" s="27">
        <f t="shared" si="10"/>
        <v>0.99474769565007171</v>
      </c>
      <c r="P31" s="41"/>
    </row>
    <row r="32" spans="1:20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0.95169518647934603</v>
      </c>
      <c r="E32" s="28">
        <f t="shared" ref="E32:O32" si="11">((E28*E11)+(E29*E19)-E21)/((E28*E11)+(E29*E19))</f>
        <v>0.95169518647934603</v>
      </c>
      <c r="F32" s="28">
        <f t="shared" si="11"/>
        <v>0.95169518647934603</v>
      </c>
      <c r="G32" s="28">
        <f t="shared" si="11"/>
        <v>0.95169518647934603</v>
      </c>
      <c r="H32" s="28">
        <f t="shared" si="11"/>
        <v>0.95169518647934603</v>
      </c>
      <c r="I32" s="28">
        <f t="shared" si="11"/>
        <v>0.95169518647934603</v>
      </c>
      <c r="J32" s="28">
        <f t="shared" si="11"/>
        <v>0.95169518647934603</v>
      </c>
      <c r="K32" s="28">
        <f t="shared" si="11"/>
        <v>0.95169518647934603</v>
      </c>
      <c r="L32" s="28">
        <f t="shared" si="11"/>
        <v>0.95169518647934603</v>
      </c>
      <c r="M32" s="28">
        <f t="shared" si="11"/>
        <v>0.95169518647934603</v>
      </c>
      <c r="N32" s="28">
        <f t="shared" si="11"/>
        <v>0.95169518647934603</v>
      </c>
      <c r="O32" s="28">
        <f t="shared" si="11"/>
        <v>0.95169518647934603</v>
      </c>
      <c r="P32" s="41"/>
    </row>
    <row r="33" spans="1:17">
      <c r="P33" s="41"/>
    </row>
    <row r="34" spans="1:17">
      <c r="A34" s="4" t="s">
        <v>8</v>
      </c>
      <c r="P34" s="41"/>
    </row>
    <row r="35" spans="1:17">
      <c r="A35" s="1" t="s">
        <v>111</v>
      </c>
      <c r="B35" s="1" t="s">
        <v>9</v>
      </c>
      <c r="C35" s="1" t="s">
        <v>10</v>
      </c>
      <c r="D35" s="15">
        <v>6000</v>
      </c>
      <c r="E35" s="15">
        <v>6000</v>
      </c>
      <c r="F35" s="15">
        <v>6000</v>
      </c>
      <c r="G35" s="15">
        <v>6000</v>
      </c>
      <c r="H35" s="15">
        <v>6000</v>
      </c>
      <c r="I35" s="15">
        <v>6000</v>
      </c>
      <c r="J35" s="15">
        <v>6000</v>
      </c>
      <c r="K35" s="15">
        <v>6000</v>
      </c>
      <c r="L35" s="15">
        <v>6000</v>
      </c>
      <c r="M35" s="15">
        <v>6000</v>
      </c>
      <c r="N35" s="15">
        <v>6000</v>
      </c>
      <c r="O35" s="15">
        <v>6000</v>
      </c>
      <c r="P35" s="41"/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2">G36+10%</f>
        <v>0.25</v>
      </c>
      <c r="I36" s="16">
        <f t="shared" si="12"/>
        <v>0.35</v>
      </c>
      <c r="J36" s="16">
        <f t="shared" si="12"/>
        <v>0.44999999999999996</v>
      </c>
      <c r="K36" s="16">
        <f t="shared" si="12"/>
        <v>0.54999999999999993</v>
      </c>
      <c r="L36" s="16">
        <f t="shared" si="12"/>
        <v>0.64999999999999991</v>
      </c>
      <c r="M36" s="16">
        <f t="shared" si="12"/>
        <v>0.74999999999999989</v>
      </c>
      <c r="N36" s="16">
        <f t="shared" si="12"/>
        <v>0.84999999999999987</v>
      </c>
      <c r="O36" s="16">
        <f t="shared" si="12"/>
        <v>0.94999999999999984</v>
      </c>
      <c r="P36" s="41"/>
    </row>
    <row r="37" spans="1:17">
      <c r="A37" s="1" t="s">
        <v>12</v>
      </c>
      <c r="B37" s="1" t="s">
        <v>13</v>
      </c>
      <c r="C37" s="1" t="s">
        <v>11</v>
      </c>
      <c r="D37" s="30">
        <v>0.12</v>
      </c>
      <c r="E37" s="30">
        <v>0.12</v>
      </c>
      <c r="F37" s="30">
        <v>0.12</v>
      </c>
      <c r="G37" s="30">
        <v>0.12</v>
      </c>
      <c r="H37" s="30">
        <v>0.12</v>
      </c>
      <c r="I37" s="30">
        <v>0.12</v>
      </c>
      <c r="J37" s="30">
        <v>0.12</v>
      </c>
      <c r="K37" s="30">
        <v>0.12</v>
      </c>
      <c r="L37" s="30">
        <v>0.12</v>
      </c>
      <c r="M37" s="30">
        <v>0.12</v>
      </c>
      <c r="N37" s="30">
        <v>0.12</v>
      </c>
      <c r="O37" s="30">
        <v>0.12</v>
      </c>
      <c r="P37" s="41"/>
    </row>
    <row r="38" spans="1:17">
      <c r="C38" s="1" t="s">
        <v>114</v>
      </c>
      <c r="D38" s="5">
        <f t="shared" ref="D38:O38" si="13">D37*D35</f>
        <v>720</v>
      </c>
      <c r="E38" s="5">
        <f t="shared" si="13"/>
        <v>720</v>
      </c>
      <c r="F38" s="5">
        <f t="shared" si="13"/>
        <v>720</v>
      </c>
      <c r="G38" s="5">
        <f t="shared" si="13"/>
        <v>720</v>
      </c>
      <c r="H38" s="5">
        <f t="shared" si="13"/>
        <v>720</v>
      </c>
      <c r="I38" s="5">
        <f t="shared" si="13"/>
        <v>720</v>
      </c>
      <c r="J38" s="5">
        <f t="shared" si="13"/>
        <v>720</v>
      </c>
      <c r="K38" s="5">
        <f t="shared" si="13"/>
        <v>720</v>
      </c>
      <c r="L38" s="5">
        <f t="shared" si="13"/>
        <v>720</v>
      </c>
      <c r="M38" s="5">
        <f t="shared" si="13"/>
        <v>720</v>
      </c>
      <c r="N38" s="5">
        <f t="shared" si="13"/>
        <v>720</v>
      </c>
      <c r="O38" s="5">
        <f t="shared" si="13"/>
        <v>720</v>
      </c>
      <c r="P38" s="41"/>
    </row>
    <row r="39" spans="1:17" collapsed="1">
      <c r="A39" s="1" t="s">
        <v>115</v>
      </c>
      <c r="B39" s="1" t="s">
        <v>116</v>
      </c>
      <c r="C39" s="1" t="s">
        <v>117</v>
      </c>
      <c r="D39" s="15">
        <v>125000</v>
      </c>
      <c r="E39" s="15">
        <v>125000</v>
      </c>
      <c r="F39" s="15">
        <v>125000</v>
      </c>
      <c r="G39" s="15">
        <v>125000</v>
      </c>
      <c r="H39" s="15">
        <v>125000</v>
      </c>
      <c r="I39" s="15">
        <v>125000</v>
      </c>
      <c r="J39" s="15">
        <v>125000</v>
      </c>
      <c r="K39" s="15">
        <v>125000</v>
      </c>
      <c r="L39" s="15">
        <v>125000</v>
      </c>
      <c r="M39" s="15">
        <v>125000</v>
      </c>
      <c r="N39" s="15">
        <v>125000</v>
      </c>
      <c r="O39" s="15">
        <v>125000</v>
      </c>
      <c r="P39" s="41"/>
    </row>
    <row r="40" spans="1:17">
      <c r="A40" s="1" t="s">
        <v>118</v>
      </c>
      <c r="B40" s="1" t="s">
        <v>119</v>
      </c>
      <c r="C40" s="1" t="s">
        <v>10</v>
      </c>
      <c r="D40" s="15">
        <v>1500</v>
      </c>
      <c r="E40" s="15">
        <v>1500</v>
      </c>
      <c r="F40" s="15">
        <v>1500</v>
      </c>
      <c r="G40" s="15">
        <v>1500</v>
      </c>
      <c r="H40" s="15">
        <v>1500</v>
      </c>
      <c r="I40" s="15">
        <v>1500</v>
      </c>
      <c r="J40" s="15">
        <v>1500</v>
      </c>
      <c r="K40" s="15">
        <v>1500</v>
      </c>
      <c r="L40" s="15">
        <v>1500</v>
      </c>
      <c r="M40" s="15">
        <v>1500</v>
      </c>
      <c r="N40" s="15">
        <v>1500</v>
      </c>
      <c r="O40" s="15">
        <v>1500</v>
      </c>
      <c r="P40" s="41"/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/>
    </row>
    <row r="42" spans="1:17">
      <c r="A42" s="4" t="s">
        <v>14</v>
      </c>
      <c r="P42" s="41"/>
    </row>
    <row r="43" spans="1:17">
      <c r="A43" s="1" t="s">
        <v>120</v>
      </c>
      <c r="B43" s="1" t="s">
        <v>15</v>
      </c>
      <c r="C43" s="1" t="s">
        <v>16</v>
      </c>
      <c r="D43" s="31">
        <f>MIN(15,MAX(5,IF(D39/D10&lt;15,ROUNDDOWN(D39/D10-(15-D39/D10),0),ROUNDDOWN(D39/D10-15,0))))</f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/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/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/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/>
    </row>
    <row r="47" spans="1:17">
      <c r="D47" s="12"/>
      <c r="E47" s="12"/>
      <c r="F47" s="12"/>
      <c r="G47" s="12"/>
      <c r="H47" s="12"/>
      <c r="I47" s="12"/>
      <c r="J47" s="12"/>
      <c r="P47" s="41"/>
    </row>
    <row r="48" spans="1:17">
      <c r="A48" s="4" t="s">
        <v>24</v>
      </c>
      <c r="P48" s="41"/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/>
    </row>
    <row r="50" spans="1:16">
      <c r="A50" s="6" t="s">
        <v>26</v>
      </c>
      <c r="B50" s="1" t="s">
        <v>27</v>
      </c>
      <c r="C50" s="1" t="s">
        <v>28</v>
      </c>
      <c r="D50" s="33">
        <v>0.25</v>
      </c>
      <c r="E50" s="33">
        <v>0.25</v>
      </c>
      <c r="F50" s="33">
        <v>0.25</v>
      </c>
      <c r="G50" s="33">
        <v>0.25</v>
      </c>
      <c r="H50" s="33">
        <v>0.25</v>
      </c>
      <c r="I50" s="33">
        <v>0.25</v>
      </c>
      <c r="J50" s="33">
        <v>0.25</v>
      </c>
      <c r="K50" s="33">
        <v>0.25</v>
      </c>
      <c r="L50" s="33">
        <v>0.25</v>
      </c>
      <c r="M50" s="33">
        <v>0.25</v>
      </c>
      <c r="N50" s="33">
        <v>0.25</v>
      </c>
      <c r="O50" s="33">
        <v>0.25</v>
      </c>
      <c r="P50" s="41"/>
    </row>
    <row r="51" spans="1:16">
      <c r="A51" s="1" t="s">
        <v>122</v>
      </c>
      <c r="B51" s="34" t="s">
        <v>123</v>
      </c>
      <c r="C51" s="34" t="s">
        <v>124</v>
      </c>
      <c r="D51" s="33">
        <v>13.888888888888888</v>
      </c>
      <c r="E51" s="33">
        <v>13.888888888888888</v>
      </c>
      <c r="F51" s="33">
        <v>13.888888888888888</v>
      </c>
      <c r="G51" s="33">
        <v>13.888888888888888</v>
      </c>
      <c r="H51" s="33">
        <v>13.888888888888888</v>
      </c>
      <c r="I51" s="33">
        <v>13.888888888888888</v>
      </c>
      <c r="J51" s="33">
        <v>13.888888888888888</v>
      </c>
      <c r="K51" s="33">
        <v>13.888888888888888</v>
      </c>
      <c r="L51" s="33">
        <v>13.888888888888888</v>
      </c>
      <c r="M51" s="33">
        <v>13.888888888888888</v>
      </c>
      <c r="N51" s="33">
        <v>13.888888888888888</v>
      </c>
      <c r="O51" s="33">
        <v>13.888888888888888</v>
      </c>
      <c r="P51" s="41"/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/>
    </row>
    <row r="53" spans="1:16">
      <c r="P53" s="41"/>
    </row>
    <row r="54" spans="1:16">
      <c r="A54" s="4" t="s">
        <v>29</v>
      </c>
      <c r="P54" s="41"/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/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F52C-5388-3349-BD0A-37E7B831AF1F}">
  <sheetPr>
    <tabColor theme="0"/>
    <pageSetUpPr fitToPage="1"/>
  </sheetPr>
  <dimension ref="A1:T57"/>
  <sheetViews>
    <sheetView topLeftCell="A17" zoomScaleNormal="100" workbookViewId="0">
      <selection activeCell="A53" sqref="A53:XFD54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5" width="11.875" style="1" customWidth="1"/>
    <col min="16" max="16384" width="10.875" style="1"/>
  </cols>
  <sheetData>
    <row r="1" spans="1:20">
      <c r="A1" s="13" t="s">
        <v>147</v>
      </c>
      <c r="D1" s="63" t="s">
        <v>167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/>
      <c r="B2" s="40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1"/>
      <c r="R2" s="42"/>
    </row>
    <row r="3" spans="1:20">
      <c r="A3" s="1" t="s">
        <v>1</v>
      </c>
      <c r="B3" s="1" t="s">
        <v>0</v>
      </c>
      <c r="C3" s="1" t="s">
        <v>2</v>
      </c>
      <c r="D3" s="2" t="s">
        <v>156</v>
      </c>
      <c r="E3" s="2" t="s">
        <v>156</v>
      </c>
      <c r="F3" s="2" t="s">
        <v>156</v>
      </c>
      <c r="G3" s="2" t="s">
        <v>156</v>
      </c>
      <c r="H3" s="2" t="s">
        <v>156</v>
      </c>
      <c r="I3" s="2" t="s">
        <v>156</v>
      </c>
      <c r="J3" s="2" t="s">
        <v>156</v>
      </c>
      <c r="K3" s="2" t="s">
        <v>156</v>
      </c>
      <c r="L3" s="2" t="s">
        <v>156</v>
      </c>
      <c r="M3" s="2" t="s">
        <v>156</v>
      </c>
      <c r="N3" s="2" t="s">
        <v>156</v>
      </c>
      <c r="O3" s="2" t="s">
        <v>156</v>
      </c>
      <c r="P3" s="41"/>
    </row>
    <row r="4" spans="1:20">
      <c r="A4" s="1" t="s">
        <v>148</v>
      </c>
      <c r="B4" s="1" t="s">
        <v>0</v>
      </c>
      <c r="C4" s="1" t="s">
        <v>0</v>
      </c>
      <c r="D4" s="2" t="s">
        <v>157</v>
      </c>
      <c r="E4" s="2" t="s">
        <v>157</v>
      </c>
      <c r="F4" s="2" t="s">
        <v>157</v>
      </c>
      <c r="G4" s="2" t="s">
        <v>157</v>
      </c>
      <c r="H4" s="2" t="s">
        <v>157</v>
      </c>
      <c r="I4" s="2" t="s">
        <v>157</v>
      </c>
      <c r="J4" s="2" t="s">
        <v>157</v>
      </c>
      <c r="K4" s="2" t="s">
        <v>157</v>
      </c>
      <c r="L4" s="2" t="s">
        <v>157</v>
      </c>
      <c r="M4" s="2" t="s">
        <v>157</v>
      </c>
      <c r="N4" s="2" t="s">
        <v>157</v>
      </c>
      <c r="O4" s="2" t="s">
        <v>157</v>
      </c>
      <c r="P4" s="41"/>
    </row>
    <row r="5" spans="1:20">
      <c r="A5" s="1" t="s">
        <v>150</v>
      </c>
      <c r="B5" s="1" t="s">
        <v>0</v>
      </c>
      <c r="C5" s="1" t="s">
        <v>0</v>
      </c>
      <c r="D5" s="2" t="s">
        <v>159</v>
      </c>
      <c r="E5" s="2" t="s">
        <v>159</v>
      </c>
      <c r="F5" s="2" t="s">
        <v>159</v>
      </c>
      <c r="G5" s="2" t="s">
        <v>159</v>
      </c>
      <c r="H5" s="2" t="s">
        <v>159</v>
      </c>
      <c r="I5" s="2" t="s">
        <v>159</v>
      </c>
      <c r="J5" s="2" t="s">
        <v>159</v>
      </c>
      <c r="K5" s="2" t="s">
        <v>159</v>
      </c>
      <c r="L5" s="2" t="s">
        <v>159</v>
      </c>
      <c r="M5" s="2" t="s">
        <v>159</v>
      </c>
      <c r="N5" s="2" t="s">
        <v>159</v>
      </c>
      <c r="O5" s="2" t="s">
        <v>159</v>
      </c>
      <c r="P5" s="41"/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/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/>
    </row>
    <row r="8" spans="1:20">
      <c r="A8" s="4" t="s">
        <v>3</v>
      </c>
      <c r="P8" s="43"/>
    </row>
    <row r="9" spans="1:20">
      <c r="A9" s="1" t="s">
        <v>4</v>
      </c>
      <c r="B9" s="1" t="s">
        <v>5</v>
      </c>
      <c r="C9" s="1" t="s">
        <v>2</v>
      </c>
      <c r="D9" s="15">
        <v>2000</v>
      </c>
      <c r="E9" s="15">
        <v>2000</v>
      </c>
      <c r="F9" s="15">
        <v>2000</v>
      </c>
      <c r="G9" s="15">
        <v>2000</v>
      </c>
      <c r="H9" s="15">
        <v>2000</v>
      </c>
      <c r="I9" s="15">
        <v>2000</v>
      </c>
      <c r="J9" s="15">
        <v>2000</v>
      </c>
      <c r="K9" s="15">
        <v>2000</v>
      </c>
      <c r="L9" s="15">
        <v>2000</v>
      </c>
      <c r="M9" s="15">
        <v>2000</v>
      </c>
      <c r="N9" s="15">
        <v>2000</v>
      </c>
      <c r="O9" s="15">
        <v>2000</v>
      </c>
      <c r="P9" s="43"/>
    </row>
    <row r="10" spans="1:20">
      <c r="A10" s="1" t="s">
        <v>32</v>
      </c>
      <c r="B10" s="1" t="s">
        <v>6</v>
      </c>
      <c r="C10" s="1" t="s">
        <v>7</v>
      </c>
      <c r="D10" s="15">
        <v>8000</v>
      </c>
      <c r="E10" s="15">
        <v>8000</v>
      </c>
      <c r="F10" s="15">
        <v>8000</v>
      </c>
      <c r="G10" s="15">
        <v>8000</v>
      </c>
      <c r="H10" s="15">
        <v>8000</v>
      </c>
      <c r="I10" s="15">
        <v>8000</v>
      </c>
      <c r="J10" s="15">
        <v>8000</v>
      </c>
      <c r="K10" s="15">
        <v>8000</v>
      </c>
      <c r="L10" s="15">
        <v>8000</v>
      </c>
      <c r="M10" s="15">
        <v>8000</v>
      </c>
      <c r="N10" s="15">
        <v>8000</v>
      </c>
      <c r="O10" s="15">
        <v>8000</v>
      </c>
      <c r="P10" s="43"/>
    </row>
    <row r="11" spans="1:20">
      <c r="A11" s="6" t="s">
        <v>63</v>
      </c>
      <c r="B11" s="1" t="s">
        <v>64</v>
      </c>
      <c r="C11" s="1" t="s">
        <v>65</v>
      </c>
      <c r="D11" s="16">
        <v>0.28000000000000003</v>
      </c>
      <c r="E11" s="16">
        <v>0.28000000000000003</v>
      </c>
      <c r="F11" s="16">
        <v>0.28000000000000003</v>
      </c>
      <c r="G11" s="16">
        <v>0.28000000000000003</v>
      </c>
      <c r="H11" s="16">
        <v>0.28000000000000003</v>
      </c>
      <c r="I11" s="16">
        <v>0.28000000000000003</v>
      </c>
      <c r="J11" s="16">
        <v>0.28000000000000003</v>
      </c>
      <c r="K11" s="16">
        <v>0.28000000000000003</v>
      </c>
      <c r="L11" s="16">
        <v>0.28000000000000003</v>
      </c>
      <c r="M11" s="16">
        <v>0.28000000000000003</v>
      </c>
      <c r="N11" s="16">
        <v>0.28000000000000003</v>
      </c>
      <c r="O11" s="16">
        <v>0.28000000000000003</v>
      </c>
      <c r="P11" s="43"/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</v>
      </c>
      <c r="E12" s="11">
        <v>0.3</v>
      </c>
      <c r="F12" s="11">
        <v>0.3</v>
      </c>
      <c r="G12" s="11">
        <v>0.3</v>
      </c>
      <c r="H12" s="11">
        <v>0.3</v>
      </c>
      <c r="I12" s="11">
        <v>0.3</v>
      </c>
      <c r="J12" s="11">
        <v>0.3</v>
      </c>
      <c r="K12" s="11">
        <v>0.3</v>
      </c>
      <c r="L12" s="11">
        <v>0.3</v>
      </c>
      <c r="M12" s="11">
        <v>0.3</v>
      </c>
      <c r="N12" s="11">
        <v>0.3</v>
      </c>
      <c r="O12" s="11">
        <v>0.3</v>
      </c>
      <c r="P12" s="43"/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142</v>
      </c>
      <c r="E13" s="19" t="s">
        <v>142</v>
      </c>
      <c r="F13" s="19" t="s">
        <v>142</v>
      </c>
      <c r="G13" s="19" t="s">
        <v>142</v>
      </c>
      <c r="H13" s="19" t="s">
        <v>142</v>
      </c>
      <c r="I13" s="19" t="s">
        <v>142</v>
      </c>
      <c r="J13" s="19" t="s">
        <v>142</v>
      </c>
      <c r="K13" s="19" t="s">
        <v>142</v>
      </c>
      <c r="L13" s="19" t="s">
        <v>142</v>
      </c>
      <c r="M13" s="19" t="s">
        <v>142</v>
      </c>
      <c r="N13" s="19" t="s">
        <v>142</v>
      </c>
      <c r="O13" s="19" t="s">
        <v>142</v>
      </c>
      <c r="P13" s="43"/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0.91800000000000004</v>
      </c>
      <c r="E14" s="11">
        <v>0.91800000000000004</v>
      </c>
      <c r="F14" s="11">
        <v>0.91800000000000004</v>
      </c>
      <c r="G14" s="11">
        <v>0.91800000000000004</v>
      </c>
      <c r="H14" s="11">
        <v>0.91800000000000004</v>
      </c>
      <c r="I14" s="11">
        <v>0.91800000000000004</v>
      </c>
      <c r="J14" s="11">
        <v>0.91800000000000004</v>
      </c>
      <c r="K14" s="11">
        <v>0.91800000000000004</v>
      </c>
      <c r="L14" s="11">
        <v>0.91800000000000004</v>
      </c>
      <c r="M14" s="11">
        <v>0.91800000000000004</v>
      </c>
      <c r="N14" s="11">
        <v>0.91800000000000004</v>
      </c>
      <c r="O14" s="11">
        <v>0.91800000000000004</v>
      </c>
      <c r="P14" s="41"/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0">D14*D12</f>
        <v>0.27539999999999998</v>
      </c>
      <c r="E15" s="11">
        <f t="shared" si="0"/>
        <v>0.27539999999999998</v>
      </c>
      <c r="F15" s="11">
        <f t="shared" si="0"/>
        <v>0.27539999999999998</v>
      </c>
      <c r="G15" s="11">
        <f t="shared" si="0"/>
        <v>0.27539999999999998</v>
      </c>
      <c r="H15" s="11">
        <f t="shared" si="0"/>
        <v>0.27539999999999998</v>
      </c>
      <c r="I15" s="11">
        <f t="shared" si="0"/>
        <v>0.27539999999999998</v>
      </c>
      <c r="J15" s="11">
        <f t="shared" si="0"/>
        <v>0.27539999999999998</v>
      </c>
      <c r="K15" s="11">
        <f t="shared" si="0"/>
        <v>0.27539999999999998</v>
      </c>
      <c r="L15" s="11">
        <f t="shared" si="0"/>
        <v>0.27539999999999998</v>
      </c>
      <c r="M15" s="11">
        <f t="shared" si="0"/>
        <v>0.27539999999999998</v>
      </c>
      <c r="N15" s="11">
        <f t="shared" si="0"/>
        <v>0.27539999999999998</v>
      </c>
      <c r="O15" s="11">
        <f t="shared" si="0"/>
        <v>0.27539999999999998</v>
      </c>
      <c r="P15" s="41"/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</v>
      </c>
      <c r="E16" s="11">
        <v>0.8</v>
      </c>
      <c r="F16" s="11">
        <v>0.8</v>
      </c>
      <c r="G16" s="11">
        <v>0.8</v>
      </c>
      <c r="H16" s="11">
        <v>0.8</v>
      </c>
      <c r="I16" s="11">
        <v>0.8</v>
      </c>
      <c r="J16" s="11">
        <v>0.8</v>
      </c>
      <c r="K16" s="11">
        <v>0.8</v>
      </c>
      <c r="L16" s="11">
        <v>0.8</v>
      </c>
      <c r="M16" s="11">
        <v>0.8</v>
      </c>
      <c r="N16" s="11">
        <v>0.8</v>
      </c>
      <c r="O16" s="11">
        <v>0.8</v>
      </c>
      <c r="P16" s="41"/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0.25</v>
      </c>
      <c r="E17" s="16">
        <v>0.25</v>
      </c>
      <c r="F17" s="16">
        <v>0.25</v>
      </c>
      <c r="G17" s="16">
        <v>0.25</v>
      </c>
      <c r="H17" s="16">
        <v>0.25</v>
      </c>
      <c r="I17" s="16">
        <v>0.25</v>
      </c>
      <c r="J17" s="16">
        <v>0.25</v>
      </c>
      <c r="K17" s="16">
        <v>0.25</v>
      </c>
      <c r="L17" s="16">
        <v>0.25</v>
      </c>
      <c r="M17" s="16">
        <v>0.25</v>
      </c>
      <c r="N17" s="16">
        <v>0.25</v>
      </c>
      <c r="O17" s="16">
        <v>0.25</v>
      </c>
      <c r="P17" s="41"/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0.25330428467683358</v>
      </c>
      <c r="E18" s="11">
        <f t="shared" ref="E18:O18" si="1">E16*(1/(1-E17)-(E11/E15))</f>
        <v>0.25330428467683358</v>
      </c>
      <c r="F18" s="11">
        <f t="shared" si="1"/>
        <v>0.25330428467683358</v>
      </c>
      <c r="G18" s="11">
        <f t="shared" si="1"/>
        <v>0.25330428467683358</v>
      </c>
      <c r="H18" s="11">
        <f t="shared" si="1"/>
        <v>0.25330428467683358</v>
      </c>
      <c r="I18" s="11">
        <f t="shared" si="1"/>
        <v>0.25330428467683358</v>
      </c>
      <c r="J18" s="11">
        <f t="shared" si="1"/>
        <v>0.25330428467683358</v>
      </c>
      <c r="K18" s="11">
        <f t="shared" si="1"/>
        <v>0.25330428467683358</v>
      </c>
      <c r="L18" s="11">
        <f t="shared" si="1"/>
        <v>0.25330428467683358</v>
      </c>
      <c r="M18" s="11">
        <f t="shared" si="1"/>
        <v>0.25330428467683358</v>
      </c>
      <c r="N18" s="11">
        <f t="shared" si="1"/>
        <v>0.25330428467683358</v>
      </c>
      <c r="O18" s="11">
        <f t="shared" si="1"/>
        <v>0.25330428467683358</v>
      </c>
      <c r="P18" s="41"/>
      <c r="S18" s="44"/>
      <c r="T18" s="38"/>
    </row>
    <row r="19" spans="1:20">
      <c r="A19" s="6" t="s">
        <v>79</v>
      </c>
      <c r="B19" s="1" t="s">
        <v>80</v>
      </c>
      <c r="C19" s="1" t="s">
        <v>74</v>
      </c>
      <c r="D19" s="11">
        <f>D18</f>
        <v>0.25330428467683358</v>
      </c>
      <c r="E19" s="11">
        <f t="shared" ref="E19:O19" si="2">E18</f>
        <v>0.25330428467683358</v>
      </c>
      <c r="F19" s="11">
        <f t="shared" si="2"/>
        <v>0.25330428467683358</v>
      </c>
      <c r="G19" s="11">
        <f t="shared" si="2"/>
        <v>0.25330428467683358</v>
      </c>
      <c r="H19" s="11">
        <f t="shared" si="2"/>
        <v>0.25330428467683358</v>
      </c>
      <c r="I19" s="11">
        <f t="shared" si="2"/>
        <v>0.25330428467683358</v>
      </c>
      <c r="J19" s="11">
        <f t="shared" si="2"/>
        <v>0.25330428467683358</v>
      </c>
      <c r="K19" s="11">
        <f t="shared" si="2"/>
        <v>0.25330428467683358</v>
      </c>
      <c r="L19" s="11">
        <f t="shared" si="2"/>
        <v>0.25330428467683358</v>
      </c>
      <c r="M19" s="11">
        <f t="shared" si="2"/>
        <v>0.25330428467683358</v>
      </c>
      <c r="N19" s="11">
        <f t="shared" si="2"/>
        <v>0.25330428467683358</v>
      </c>
      <c r="O19" s="11">
        <f t="shared" si="2"/>
        <v>0.25330428467683358</v>
      </c>
      <c r="P19" s="41"/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/>
    </row>
    <row r="21" spans="1:20">
      <c r="A21" s="6" t="s">
        <v>84</v>
      </c>
      <c r="B21" s="1" t="s">
        <v>85</v>
      </c>
      <c r="C21" s="1" t="s">
        <v>86</v>
      </c>
      <c r="D21" s="22">
        <v>15</v>
      </c>
      <c r="E21" s="22">
        <v>15</v>
      </c>
      <c r="F21" s="22">
        <v>15</v>
      </c>
      <c r="G21" s="22">
        <v>15</v>
      </c>
      <c r="H21" s="22">
        <v>15</v>
      </c>
      <c r="I21" s="22">
        <v>15</v>
      </c>
      <c r="J21" s="22">
        <v>15</v>
      </c>
      <c r="K21" s="22">
        <v>15</v>
      </c>
      <c r="L21" s="22">
        <v>15</v>
      </c>
      <c r="M21" s="22">
        <v>15</v>
      </c>
      <c r="N21" s="22">
        <v>15</v>
      </c>
      <c r="O21" s="22">
        <v>15</v>
      </c>
      <c r="P21" s="41"/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3">1+(279/456)*(D$19/D$11)-(D$21/D$11)/456</f>
        <v>1.4360267498812387</v>
      </c>
      <c r="E22" s="23">
        <f t="shared" si="3"/>
        <v>1.4360267498812387</v>
      </c>
      <c r="F22" s="23">
        <f t="shared" si="3"/>
        <v>1.4360267498812387</v>
      </c>
      <c r="G22" s="23">
        <f t="shared" si="3"/>
        <v>1.4360267498812387</v>
      </c>
      <c r="H22" s="23">
        <f t="shared" si="3"/>
        <v>1.4360267498812387</v>
      </c>
      <c r="I22" s="23">
        <f t="shared" si="3"/>
        <v>1.4360267498812387</v>
      </c>
      <c r="J22" s="23">
        <f t="shared" si="3"/>
        <v>1.4360267498812387</v>
      </c>
      <c r="K22" s="23">
        <f t="shared" si="3"/>
        <v>1.4360267498812387</v>
      </c>
      <c r="L22" s="23">
        <f t="shared" si="3"/>
        <v>1.4360267498812387</v>
      </c>
      <c r="M22" s="23">
        <f t="shared" si="3"/>
        <v>1.4360267498812387</v>
      </c>
      <c r="N22" s="23">
        <f t="shared" si="3"/>
        <v>1.4360267498812387</v>
      </c>
      <c r="O22" s="23">
        <f t="shared" si="3"/>
        <v>1.4360267498812387</v>
      </c>
      <c r="P22" s="41"/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4">1+(340/456)*(D$19/D$11)-(D$21/D$11)/456</f>
        <v>1.557044617717132</v>
      </c>
      <c r="E23" s="23">
        <f t="shared" si="4"/>
        <v>1.557044617717132</v>
      </c>
      <c r="F23" s="23">
        <f t="shared" si="4"/>
        <v>1.557044617717132</v>
      </c>
      <c r="G23" s="23">
        <f t="shared" si="4"/>
        <v>1.557044617717132</v>
      </c>
      <c r="H23" s="23">
        <f t="shared" si="4"/>
        <v>1.557044617717132</v>
      </c>
      <c r="I23" s="23">
        <f t="shared" si="4"/>
        <v>1.557044617717132</v>
      </c>
      <c r="J23" s="23">
        <f t="shared" si="4"/>
        <v>1.557044617717132</v>
      </c>
      <c r="K23" s="23">
        <f t="shared" si="4"/>
        <v>1.557044617717132</v>
      </c>
      <c r="L23" s="23">
        <f t="shared" si="4"/>
        <v>1.557044617717132</v>
      </c>
      <c r="M23" s="23">
        <f t="shared" si="4"/>
        <v>1.557044617717132</v>
      </c>
      <c r="N23" s="23">
        <f t="shared" si="4"/>
        <v>1.557044617717132</v>
      </c>
      <c r="O23" s="23">
        <f t="shared" si="4"/>
        <v>1.557044617717132</v>
      </c>
      <c r="P23" s="41"/>
    </row>
    <row r="24" spans="1:20">
      <c r="A24" s="47" t="s">
        <v>91</v>
      </c>
      <c r="B24" s="1" t="s">
        <v>92</v>
      </c>
      <c r="D24" s="24">
        <f t="shared" ref="D24:O24" si="5">(MAX(150,D20)/(273.15+MAX(150,D20)))</f>
        <v>0.35448422545196739</v>
      </c>
      <c r="E24" s="24">
        <f t="shared" si="5"/>
        <v>0.35448422545196739</v>
      </c>
      <c r="F24" s="24">
        <f t="shared" si="5"/>
        <v>0.35448422545196739</v>
      </c>
      <c r="G24" s="24">
        <f t="shared" si="5"/>
        <v>0.35448422545196739</v>
      </c>
      <c r="H24" s="24">
        <f t="shared" si="5"/>
        <v>0.35448422545196739</v>
      </c>
      <c r="I24" s="24">
        <f t="shared" si="5"/>
        <v>0.35448422545196739</v>
      </c>
      <c r="J24" s="24">
        <f t="shared" si="5"/>
        <v>0.35448422545196739</v>
      </c>
      <c r="K24" s="24">
        <f t="shared" si="5"/>
        <v>0.35448422545196739</v>
      </c>
      <c r="L24" s="24">
        <f t="shared" si="5"/>
        <v>0.35448422545196739</v>
      </c>
      <c r="M24" s="24">
        <f t="shared" si="5"/>
        <v>0.35448422545196739</v>
      </c>
      <c r="N24" s="24">
        <f t="shared" si="5"/>
        <v>0.35448422545196739</v>
      </c>
      <c r="O24" s="24">
        <f t="shared" si="5"/>
        <v>0.35448422545196739</v>
      </c>
      <c r="P24" s="41"/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/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40.563302785095829</v>
      </c>
      <c r="E26" s="25">
        <f t="shared" ref="E26:O26" si="6">(E21/E11)*(E25*E11/(E25*E11+E24*E19))</f>
        <v>46.168593598952882</v>
      </c>
      <c r="F26" s="25">
        <f t="shared" si="6"/>
        <v>48.397901831773211</v>
      </c>
      <c r="G26" s="25">
        <f t="shared" si="6"/>
        <v>49.595287035420142</v>
      </c>
      <c r="H26" s="25">
        <f t="shared" si="6"/>
        <v>50.342585551738154</v>
      </c>
      <c r="I26" s="25">
        <f t="shared" si="6"/>
        <v>50.853422901489203</v>
      </c>
      <c r="J26" s="25">
        <f t="shared" si="6"/>
        <v>51.224700303800333</v>
      </c>
      <c r="K26" s="25">
        <f t="shared" si="6"/>
        <v>51.506735699961169</v>
      </c>
      <c r="L26" s="25">
        <f t="shared" si="6"/>
        <v>51.728252940166556</v>
      </c>
      <c r="M26" s="25">
        <f t="shared" si="6"/>
        <v>51.906843340482922</v>
      </c>
      <c r="N26" s="25">
        <f t="shared" si="6"/>
        <v>52.053882581479179</v>
      </c>
      <c r="O26" s="25">
        <f t="shared" si="6"/>
        <v>52.177053146899887</v>
      </c>
      <c r="P26" s="41"/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14.379050969548324</v>
      </c>
      <c r="E27" s="25">
        <f t="shared" ref="E27:O27" si="7">(E21/E19)*(E24*E19/(E25*E11+E24*E19))</f>
        <v>8.1830190710657345</v>
      </c>
      <c r="F27" s="25">
        <f t="shared" si="7"/>
        <v>5.7187642481121594</v>
      </c>
      <c r="G27" s="25">
        <f t="shared" si="7"/>
        <v>4.3951867277047274</v>
      </c>
      <c r="H27" s="25">
        <f t="shared" si="7"/>
        <v>3.5691304893114606</v>
      </c>
      <c r="I27" s="25">
        <f t="shared" si="7"/>
        <v>3.0044560381359569</v>
      </c>
      <c r="J27" s="25">
        <f t="shared" si="7"/>
        <v>2.5940497444574029</v>
      </c>
      <c r="K27" s="25">
        <f t="shared" si="7"/>
        <v>2.2822906637699916</v>
      </c>
      <c r="L27" s="25">
        <f t="shared" si="7"/>
        <v>2.0374277419420439</v>
      </c>
      <c r="M27" s="25">
        <f t="shared" si="7"/>
        <v>1.8400157157207699</v>
      </c>
      <c r="N27" s="25">
        <f t="shared" si="7"/>
        <v>1.6774800226057549</v>
      </c>
      <c r="O27" s="25">
        <f t="shared" si="7"/>
        <v>1.5413285225954121</v>
      </c>
      <c r="P27" s="41"/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8">183*3.6</f>
        <v>658.80000000000007</v>
      </c>
      <c r="F28" s="26">
        <f t="shared" si="8"/>
        <v>658.80000000000007</v>
      </c>
      <c r="G28" s="26">
        <f t="shared" si="8"/>
        <v>658.80000000000007</v>
      </c>
      <c r="H28" s="26">
        <f t="shared" si="8"/>
        <v>658.80000000000007</v>
      </c>
      <c r="I28" s="26">
        <f t="shared" si="8"/>
        <v>658.80000000000007</v>
      </c>
      <c r="J28" s="26">
        <f t="shared" si="8"/>
        <v>658.80000000000007</v>
      </c>
      <c r="K28" s="26">
        <f t="shared" si="8"/>
        <v>658.80000000000007</v>
      </c>
      <c r="L28" s="26">
        <f t="shared" si="8"/>
        <v>658.80000000000007</v>
      </c>
      <c r="M28" s="26">
        <f t="shared" si="8"/>
        <v>658.80000000000007</v>
      </c>
      <c r="N28" s="26">
        <f t="shared" si="8"/>
        <v>658.80000000000007</v>
      </c>
      <c r="O28" s="26">
        <f t="shared" si="8"/>
        <v>658.80000000000007</v>
      </c>
      <c r="P28" s="41"/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9">80*3.6</f>
        <v>288</v>
      </c>
      <c r="F29" s="1">
        <f t="shared" si="9"/>
        <v>288</v>
      </c>
      <c r="G29" s="1">
        <f t="shared" si="9"/>
        <v>288</v>
      </c>
      <c r="H29" s="1">
        <f t="shared" si="9"/>
        <v>288</v>
      </c>
      <c r="I29" s="1">
        <f t="shared" si="9"/>
        <v>288</v>
      </c>
      <c r="J29" s="1">
        <f t="shared" si="9"/>
        <v>288</v>
      </c>
      <c r="K29" s="1">
        <f t="shared" si="9"/>
        <v>288</v>
      </c>
      <c r="L29" s="1">
        <f t="shared" si="9"/>
        <v>288</v>
      </c>
      <c r="M29" s="1">
        <f t="shared" si="9"/>
        <v>288</v>
      </c>
      <c r="N29" s="1">
        <f t="shared" si="9"/>
        <v>288</v>
      </c>
      <c r="O29" s="1">
        <f t="shared" si="9"/>
        <v>288</v>
      </c>
      <c r="P29" s="41"/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0.93842850214769902</v>
      </c>
      <c r="E30" s="27">
        <f t="shared" ref="E30:O31" si="10">(E28-E26)/E28</f>
        <v>0.92992016757900298</v>
      </c>
      <c r="F30" s="27">
        <f t="shared" si="10"/>
        <v>0.92653627530089078</v>
      </c>
      <c r="G30" s="27">
        <f t="shared" si="10"/>
        <v>0.92471875070519105</v>
      </c>
      <c r="H30" s="27">
        <f t="shared" si="10"/>
        <v>0.92358441780246192</v>
      </c>
      <c r="I30" s="27">
        <f t="shared" si="10"/>
        <v>0.92280901198923915</v>
      </c>
      <c r="J30" s="27">
        <f t="shared" si="10"/>
        <v>0.92224544580479617</v>
      </c>
      <c r="K30" s="27">
        <f t="shared" si="10"/>
        <v>0.92181734107474023</v>
      </c>
      <c r="L30" s="27">
        <f t="shared" si="10"/>
        <v>0.92148109754073093</v>
      </c>
      <c r="M30" s="27">
        <f t="shared" si="10"/>
        <v>0.92121001314437923</v>
      </c>
      <c r="N30" s="27">
        <f t="shared" si="10"/>
        <v>0.92098682061099091</v>
      </c>
      <c r="O30" s="27">
        <f t="shared" si="10"/>
        <v>0.92079985861126312</v>
      </c>
      <c r="P30" s="41"/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0.95007273968906836</v>
      </c>
      <c r="E31" s="27">
        <f t="shared" si="10"/>
        <v>0.97158673933657724</v>
      </c>
      <c r="F31" s="27">
        <f t="shared" si="10"/>
        <v>0.98014317969405496</v>
      </c>
      <c r="G31" s="27">
        <f t="shared" si="10"/>
        <v>0.98473893497324738</v>
      </c>
      <c r="H31" s="27">
        <f t="shared" si="10"/>
        <v>0.98760718580100182</v>
      </c>
      <c r="I31" s="27">
        <f t="shared" si="10"/>
        <v>0.98956786097869454</v>
      </c>
      <c r="J31" s="27">
        <f t="shared" si="10"/>
        <v>0.99099288283174525</v>
      </c>
      <c r="K31" s="27">
        <f t="shared" si="10"/>
        <v>0.99207537963968762</v>
      </c>
      <c r="L31" s="27">
        <f t="shared" si="10"/>
        <v>0.99292559811825676</v>
      </c>
      <c r="M31" s="27">
        <f t="shared" si="10"/>
        <v>0.99361105654263626</v>
      </c>
      <c r="N31" s="27">
        <f t="shared" si="10"/>
        <v>0.99417541658817443</v>
      </c>
      <c r="O31" s="27">
        <f t="shared" si="10"/>
        <v>0.99464816485209928</v>
      </c>
      <c r="P31" s="41"/>
    </row>
    <row r="32" spans="1:20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0.94172848102628559</v>
      </c>
      <c r="E32" s="28">
        <f t="shared" ref="E32:O32" si="11">((E28*E11)+(E29*E19)-E21)/((E28*E11)+(E29*E19))</f>
        <v>0.94172848102628559</v>
      </c>
      <c r="F32" s="28">
        <f t="shared" si="11"/>
        <v>0.94172848102628559</v>
      </c>
      <c r="G32" s="28">
        <f t="shared" si="11"/>
        <v>0.94172848102628559</v>
      </c>
      <c r="H32" s="28">
        <f t="shared" si="11"/>
        <v>0.94172848102628559</v>
      </c>
      <c r="I32" s="28">
        <f t="shared" si="11"/>
        <v>0.94172848102628559</v>
      </c>
      <c r="J32" s="28">
        <f t="shared" si="11"/>
        <v>0.94172848102628559</v>
      </c>
      <c r="K32" s="28">
        <f t="shared" si="11"/>
        <v>0.94172848102628559</v>
      </c>
      <c r="L32" s="28">
        <f t="shared" si="11"/>
        <v>0.94172848102628559</v>
      </c>
      <c r="M32" s="28">
        <f t="shared" si="11"/>
        <v>0.94172848102628559</v>
      </c>
      <c r="N32" s="28">
        <f t="shared" si="11"/>
        <v>0.94172848102628559</v>
      </c>
      <c r="O32" s="28">
        <f t="shared" si="11"/>
        <v>0.94172848102628559</v>
      </c>
      <c r="P32" s="41"/>
    </row>
    <row r="33" spans="1:17">
      <c r="P33" s="41"/>
    </row>
    <row r="34" spans="1:17">
      <c r="A34" s="4" t="s">
        <v>8</v>
      </c>
      <c r="P34" s="41"/>
    </row>
    <row r="35" spans="1:17">
      <c r="A35" s="1" t="s">
        <v>111</v>
      </c>
      <c r="B35" s="1" t="s">
        <v>9</v>
      </c>
      <c r="C35" s="1" t="s">
        <v>10</v>
      </c>
      <c r="D35" s="15">
        <v>7500</v>
      </c>
      <c r="E35" s="15">
        <v>7500</v>
      </c>
      <c r="F35" s="15">
        <v>7500</v>
      </c>
      <c r="G35" s="15">
        <v>7500</v>
      </c>
      <c r="H35" s="15">
        <v>7500</v>
      </c>
      <c r="I35" s="15">
        <v>7500</v>
      </c>
      <c r="J35" s="15">
        <v>7500</v>
      </c>
      <c r="K35" s="15">
        <v>7500</v>
      </c>
      <c r="L35" s="15">
        <v>7500</v>
      </c>
      <c r="M35" s="15">
        <v>7500</v>
      </c>
      <c r="N35" s="15">
        <v>7500</v>
      </c>
      <c r="O35" s="15">
        <v>7500</v>
      </c>
      <c r="P35" s="41"/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2">G36+10%</f>
        <v>0.25</v>
      </c>
      <c r="I36" s="16">
        <f t="shared" si="12"/>
        <v>0.35</v>
      </c>
      <c r="J36" s="16">
        <f t="shared" si="12"/>
        <v>0.44999999999999996</v>
      </c>
      <c r="K36" s="16">
        <f t="shared" si="12"/>
        <v>0.54999999999999993</v>
      </c>
      <c r="L36" s="16">
        <f t="shared" si="12"/>
        <v>0.64999999999999991</v>
      </c>
      <c r="M36" s="16">
        <f t="shared" si="12"/>
        <v>0.74999999999999989</v>
      </c>
      <c r="N36" s="16">
        <f t="shared" si="12"/>
        <v>0.84999999999999987</v>
      </c>
      <c r="O36" s="16">
        <f t="shared" si="12"/>
        <v>0.94999999999999984</v>
      </c>
      <c r="P36" s="41"/>
    </row>
    <row r="37" spans="1:17">
      <c r="A37" s="1" t="s">
        <v>12</v>
      </c>
      <c r="B37" s="1" t="s">
        <v>13</v>
      </c>
      <c r="C37" s="1" t="s">
        <v>11</v>
      </c>
      <c r="D37" s="30">
        <v>0.12</v>
      </c>
      <c r="E37" s="30">
        <v>0.12</v>
      </c>
      <c r="F37" s="30">
        <v>0.12</v>
      </c>
      <c r="G37" s="30">
        <v>0.12</v>
      </c>
      <c r="H37" s="30">
        <v>0.12</v>
      </c>
      <c r="I37" s="30">
        <v>0.12</v>
      </c>
      <c r="J37" s="30">
        <v>0.12</v>
      </c>
      <c r="K37" s="30">
        <v>0.12</v>
      </c>
      <c r="L37" s="30">
        <v>0.12</v>
      </c>
      <c r="M37" s="30">
        <v>0.12</v>
      </c>
      <c r="N37" s="30">
        <v>0.12</v>
      </c>
      <c r="O37" s="30">
        <v>0.12</v>
      </c>
      <c r="P37" s="41"/>
    </row>
    <row r="38" spans="1:17">
      <c r="C38" s="1" t="s">
        <v>114</v>
      </c>
      <c r="D38" s="5">
        <f t="shared" ref="D38:O38" si="13">D37*D35</f>
        <v>900</v>
      </c>
      <c r="E38" s="5">
        <f t="shared" si="13"/>
        <v>900</v>
      </c>
      <c r="F38" s="5">
        <f t="shared" si="13"/>
        <v>900</v>
      </c>
      <c r="G38" s="5">
        <f t="shared" si="13"/>
        <v>900</v>
      </c>
      <c r="H38" s="5">
        <f t="shared" si="13"/>
        <v>900</v>
      </c>
      <c r="I38" s="5">
        <f t="shared" si="13"/>
        <v>900</v>
      </c>
      <c r="J38" s="5">
        <f t="shared" si="13"/>
        <v>900</v>
      </c>
      <c r="K38" s="5">
        <f t="shared" si="13"/>
        <v>900</v>
      </c>
      <c r="L38" s="5">
        <f t="shared" si="13"/>
        <v>900</v>
      </c>
      <c r="M38" s="5">
        <f t="shared" si="13"/>
        <v>900</v>
      </c>
      <c r="N38" s="5">
        <f t="shared" si="13"/>
        <v>900</v>
      </c>
      <c r="O38" s="5">
        <f t="shared" si="13"/>
        <v>900</v>
      </c>
      <c r="P38" s="41"/>
    </row>
    <row r="39" spans="1:17" collapsed="1">
      <c r="A39" s="1" t="s">
        <v>115</v>
      </c>
      <c r="B39" s="1" t="s">
        <v>116</v>
      </c>
      <c r="C39" s="1" t="s">
        <v>117</v>
      </c>
      <c r="D39" s="15">
        <v>125000</v>
      </c>
      <c r="E39" s="15">
        <v>125000</v>
      </c>
      <c r="F39" s="15">
        <v>125000</v>
      </c>
      <c r="G39" s="15">
        <v>125000</v>
      </c>
      <c r="H39" s="15">
        <v>125000</v>
      </c>
      <c r="I39" s="15">
        <v>125000</v>
      </c>
      <c r="J39" s="15">
        <v>125000</v>
      </c>
      <c r="K39" s="15">
        <v>125000</v>
      </c>
      <c r="L39" s="15">
        <v>125000</v>
      </c>
      <c r="M39" s="15">
        <v>125000</v>
      </c>
      <c r="N39" s="15">
        <v>125000</v>
      </c>
      <c r="O39" s="15">
        <v>125000</v>
      </c>
      <c r="P39" s="41"/>
    </row>
    <row r="40" spans="1:17">
      <c r="A40" s="1" t="s">
        <v>118</v>
      </c>
      <c r="B40" s="1" t="s">
        <v>119</v>
      </c>
      <c r="C40" s="1" t="s">
        <v>10</v>
      </c>
      <c r="D40" s="15">
        <v>1875</v>
      </c>
      <c r="E40" s="15">
        <v>1875</v>
      </c>
      <c r="F40" s="15">
        <v>1875</v>
      </c>
      <c r="G40" s="15">
        <v>1875</v>
      </c>
      <c r="H40" s="15">
        <v>1875</v>
      </c>
      <c r="I40" s="15">
        <v>1875</v>
      </c>
      <c r="J40" s="15">
        <v>1875</v>
      </c>
      <c r="K40" s="15">
        <v>1875</v>
      </c>
      <c r="L40" s="15">
        <v>1875</v>
      </c>
      <c r="M40" s="15">
        <v>1875</v>
      </c>
      <c r="N40" s="15">
        <v>1875</v>
      </c>
      <c r="O40" s="15">
        <v>1875</v>
      </c>
      <c r="P40" s="41"/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/>
    </row>
    <row r="42" spans="1:17">
      <c r="A42" s="4" t="s">
        <v>14</v>
      </c>
      <c r="P42" s="41"/>
    </row>
    <row r="43" spans="1:17">
      <c r="A43" s="1" t="s">
        <v>120</v>
      </c>
      <c r="B43" s="1" t="s">
        <v>15</v>
      </c>
      <c r="C43" s="1" t="s">
        <v>16</v>
      </c>
      <c r="D43" s="31">
        <f>MIN(15,MAX(5,IF(D39/D10&lt;15,ROUNDDOWN(D39/D10-(15-D39/D10),0),ROUNDDOWN(D39/D10-15,0))))</f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/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/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/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/>
    </row>
    <row r="47" spans="1:17">
      <c r="D47" s="12"/>
      <c r="E47" s="12"/>
      <c r="F47" s="12"/>
      <c r="G47" s="12"/>
      <c r="H47" s="12"/>
      <c r="I47" s="12"/>
      <c r="J47" s="12"/>
      <c r="P47" s="41"/>
    </row>
    <row r="48" spans="1:17">
      <c r="A48" s="4" t="s">
        <v>24</v>
      </c>
      <c r="P48" s="41"/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/>
    </row>
    <row r="50" spans="1:16">
      <c r="A50" s="6" t="s">
        <v>26</v>
      </c>
      <c r="B50" s="1" t="s">
        <v>27</v>
      </c>
      <c r="C50" s="1" t="s">
        <v>28</v>
      </c>
      <c r="D50" s="33">
        <v>0.25</v>
      </c>
      <c r="E50" s="33">
        <v>0.25</v>
      </c>
      <c r="F50" s="33">
        <v>0.25</v>
      </c>
      <c r="G50" s="33">
        <v>0.25</v>
      </c>
      <c r="H50" s="33">
        <v>0.25</v>
      </c>
      <c r="I50" s="33">
        <v>0.25</v>
      </c>
      <c r="J50" s="33">
        <v>0.25</v>
      </c>
      <c r="K50" s="33">
        <v>0.25</v>
      </c>
      <c r="L50" s="33">
        <v>0.25</v>
      </c>
      <c r="M50" s="33">
        <v>0.25</v>
      </c>
      <c r="N50" s="33">
        <v>0.25</v>
      </c>
      <c r="O50" s="33">
        <v>0.25</v>
      </c>
      <c r="P50" s="41"/>
    </row>
    <row r="51" spans="1:16">
      <c r="A51" s="1" t="s">
        <v>122</v>
      </c>
      <c r="B51" s="34" t="s">
        <v>123</v>
      </c>
      <c r="C51" s="34" t="s">
        <v>124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41"/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/>
    </row>
    <row r="53" spans="1:16">
      <c r="P53" s="41"/>
    </row>
    <row r="54" spans="1:16">
      <c r="A54" s="4" t="s">
        <v>29</v>
      </c>
      <c r="P54" s="41"/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/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8810-F659-EC4A-A1C4-A2DBE9EDFC54}">
  <sheetPr>
    <tabColor theme="0"/>
    <pageSetUpPr fitToPage="1"/>
  </sheetPr>
  <dimension ref="A1:T57"/>
  <sheetViews>
    <sheetView topLeftCell="A21" zoomScaleNormal="100" workbookViewId="0">
      <selection activeCell="A53" sqref="A53:XFD54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5" width="11.875" style="1" customWidth="1"/>
    <col min="16" max="16384" width="10.875" style="1"/>
  </cols>
  <sheetData>
    <row r="1" spans="1:20">
      <c r="A1" s="13" t="s">
        <v>147</v>
      </c>
      <c r="D1" s="63" t="s">
        <v>168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/>
      <c r="B2" s="40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1"/>
      <c r="R2" s="42"/>
    </row>
    <row r="3" spans="1:20">
      <c r="A3" s="1" t="s">
        <v>1</v>
      </c>
      <c r="B3" s="1" t="s">
        <v>0</v>
      </c>
      <c r="C3" s="1" t="s">
        <v>2</v>
      </c>
      <c r="D3" s="2" t="s">
        <v>131</v>
      </c>
      <c r="E3" s="2" t="s">
        <v>131</v>
      </c>
      <c r="F3" s="2" t="s">
        <v>131</v>
      </c>
      <c r="G3" s="2" t="s">
        <v>131</v>
      </c>
      <c r="H3" s="2" t="s">
        <v>131</v>
      </c>
      <c r="I3" s="2" t="s">
        <v>131</v>
      </c>
      <c r="J3" s="2" t="s">
        <v>131</v>
      </c>
      <c r="K3" s="2" t="s">
        <v>131</v>
      </c>
      <c r="L3" s="2" t="s">
        <v>131</v>
      </c>
      <c r="M3" s="2" t="s">
        <v>131</v>
      </c>
      <c r="N3" s="2" t="s">
        <v>131</v>
      </c>
      <c r="O3" s="2" t="s">
        <v>131</v>
      </c>
      <c r="P3" s="41"/>
    </row>
    <row r="4" spans="1:20">
      <c r="A4" s="1" t="s">
        <v>148</v>
      </c>
      <c r="B4" s="1" t="s">
        <v>0</v>
      </c>
      <c r="C4" s="1" t="s">
        <v>0</v>
      </c>
      <c r="D4" s="2" t="s">
        <v>149</v>
      </c>
      <c r="E4" s="2" t="s">
        <v>149</v>
      </c>
      <c r="F4" s="2" t="s">
        <v>149</v>
      </c>
      <c r="G4" s="2" t="s">
        <v>149</v>
      </c>
      <c r="H4" s="2" t="s">
        <v>149</v>
      </c>
      <c r="I4" s="2" t="s">
        <v>149</v>
      </c>
      <c r="J4" s="2" t="s">
        <v>149</v>
      </c>
      <c r="K4" s="2" t="s">
        <v>149</v>
      </c>
      <c r="L4" s="2" t="s">
        <v>149</v>
      </c>
      <c r="M4" s="2" t="s">
        <v>149</v>
      </c>
      <c r="N4" s="2" t="s">
        <v>149</v>
      </c>
      <c r="O4" s="2" t="s">
        <v>149</v>
      </c>
      <c r="P4" s="41"/>
    </row>
    <row r="5" spans="1:20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2" t="s">
        <v>158</v>
      </c>
      <c r="I5" s="2" t="s">
        <v>158</v>
      </c>
      <c r="J5" s="2" t="s">
        <v>158</v>
      </c>
      <c r="K5" s="2" t="s">
        <v>158</v>
      </c>
      <c r="L5" s="2" t="s">
        <v>158</v>
      </c>
      <c r="M5" s="2" t="s">
        <v>158</v>
      </c>
      <c r="N5" s="2" t="s">
        <v>158</v>
      </c>
      <c r="O5" s="2" t="s">
        <v>158</v>
      </c>
      <c r="P5" s="41"/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/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/>
    </row>
    <row r="8" spans="1:20">
      <c r="A8" s="4" t="s">
        <v>3</v>
      </c>
      <c r="P8" s="43"/>
    </row>
    <row r="9" spans="1:20">
      <c r="A9" s="1" t="s">
        <v>4</v>
      </c>
      <c r="B9" s="1" t="s">
        <v>5</v>
      </c>
      <c r="C9" s="1" t="s">
        <v>2</v>
      </c>
      <c r="D9" s="15">
        <v>4000</v>
      </c>
      <c r="E9" s="15">
        <v>4000</v>
      </c>
      <c r="F9" s="15">
        <v>4000</v>
      </c>
      <c r="G9" s="15">
        <v>4000</v>
      </c>
      <c r="H9" s="15">
        <v>4000</v>
      </c>
      <c r="I9" s="15">
        <v>4000</v>
      </c>
      <c r="J9" s="15">
        <v>4000</v>
      </c>
      <c r="K9" s="15">
        <v>4000</v>
      </c>
      <c r="L9" s="15">
        <v>4000</v>
      </c>
      <c r="M9" s="15">
        <v>4000</v>
      </c>
      <c r="N9" s="15">
        <v>4000</v>
      </c>
      <c r="O9" s="15">
        <v>4000</v>
      </c>
      <c r="P9" s="43"/>
    </row>
    <row r="10" spans="1:20">
      <c r="A10" s="1" t="s">
        <v>32</v>
      </c>
      <c r="B10" s="1" t="s">
        <v>6</v>
      </c>
      <c r="C10" s="1" t="s">
        <v>7</v>
      </c>
      <c r="D10" s="15">
        <v>8200</v>
      </c>
      <c r="E10" s="15">
        <v>8200</v>
      </c>
      <c r="F10" s="15">
        <v>8200</v>
      </c>
      <c r="G10" s="15">
        <v>8200</v>
      </c>
      <c r="H10" s="15">
        <v>8200</v>
      </c>
      <c r="I10" s="15">
        <v>8200</v>
      </c>
      <c r="J10" s="15">
        <v>8200</v>
      </c>
      <c r="K10" s="15">
        <v>8200</v>
      </c>
      <c r="L10" s="15">
        <v>8200</v>
      </c>
      <c r="M10" s="15">
        <v>8200</v>
      </c>
      <c r="N10" s="15">
        <v>8200</v>
      </c>
      <c r="O10" s="15">
        <v>8200</v>
      </c>
      <c r="P10" s="43"/>
    </row>
    <row r="11" spans="1:20">
      <c r="A11" s="6" t="s">
        <v>63</v>
      </c>
      <c r="B11" s="1" t="s">
        <v>64</v>
      </c>
      <c r="C11" s="1" t="s">
        <v>65</v>
      </c>
      <c r="D11" s="16">
        <v>0.28999999999999998</v>
      </c>
      <c r="E11" s="16">
        <v>0.28999999999999998</v>
      </c>
      <c r="F11" s="16">
        <v>0.28999999999999998</v>
      </c>
      <c r="G11" s="16">
        <v>0.28999999999999998</v>
      </c>
      <c r="H11" s="16">
        <v>0.28999999999999998</v>
      </c>
      <c r="I11" s="16">
        <v>0.28999999999999998</v>
      </c>
      <c r="J11" s="16">
        <v>0.28999999999999998</v>
      </c>
      <c r="K11" s="16">
        <v>0.28999999999999998</v>
      </c>
      <c r="L11" s="16">
        <v>0.28999999999999998</v>
      </c>
      <c r="M11" s="16">
        <v>0.28999999999999998</v>
      </c>
      <c r="N11" s="16">
        <v>0.28999999999999998</v>
      </c>
      <c r="O11" s="16">
        <v>0.28999999999999998</v>
      </c>
      <c r="P11" s="43"/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0.37</v>
      </c>
      <c r="E12" s="11">
        <v>0.37</v>
      </c>
      <c r="F12" s="11">
        <v>0.37</v>
      </c>
      <c r="G12" s="11">
        <v>0.37</v>
      </c>
      <c r="H12" s="11">
        <v>0.37</v>
      </c>
      <c r="I12" s="11">
        <v>0.37</v>
      </c>
      <c r="J12" s="11">
        <v>0.37</v>
      </c>
      <c r="K12" s="11">
        <v>0.37</v>
      </c>
      <c r="L12" s="11">
        <v>0.37</v>
      </c>
      <c r="M12" s="11">
        <v>0.37</v>
      </c>
      <c r="N12" s="11">
        <v>0.37</v>
      </c>
      <c r="O12" s="11">
        <v>0.37</v>
      </c>
      <c r="P12" s="43"/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142</v>
      </c>
      <c r="E13" s="19" t="s">
        <v>142</v>
      </c>
      <c r="F13" s="19" t="s">
        <v>142</v>
      </c>
      <c r="G13" s="19" t="s">
        <v>142</v>
      </c>
      <c r="H13" s="19" t="s">
        <v>142</v>
      </c>
      <c r="I13" s="19" t="s">
        <v>142</v>
      </c>
      <c r="J13" s="19" t="s">
        <v>142</v>
      </c>
      <c r="K13" s="19" t="s">
        <v>142</v>
      </c>
      <c r="L13" s="19" t="s">
        <v>142</v>
      </c>
      <c r="M13" s="19" t="s">
        <v>142</v>
      </c>
      <c r="N13" s="19" t="s">
        <v>142</v>
      </c>
      <c r="O13" s="19" t="s">
        <v>142</v>
      </c>
      <c r="P13" s="43"/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0.91800000000000004</v>
      </c>
      <c r="E14" s="11">
        <v>0.91800000000000004</v>
      </c>
      <c r="F14" s="11">
        <v>0.91800000000000004</v>
      </c>
      <c r="G14" s="11">
        <v>0.91800000000000004</v>
      </c>
      <c r="H14" s="11">
        <v>0.91800000000000004</v>
      </c>
      <c r="I14" s="11">
        <v>0.91800000000000004</v>
      </c>
      <c r="J14" s="11">
        <v>0.91800000000000004</v>
      </c>
      <c r="K14" s="11">
        <v>0.91800000000000004</v>
      </c>
      <c r="L14" s="11">
        <v>0.91800000000000004</v>
      </c>
      <c r="M14" s="11">
        <v>0.91800000000000004</v>
      </c>
      <c r="N14" s="11">
        <v>0.91800000000000004</v>
      </c>
      <c r="O14" s="11">
        <v>0.91800000000000004</v>
      </c>
      <c r="P14" s="41"/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0">D14*D12</f>
        <v>0.33966000000000002</v>
      </c>
      <c r="E15" s="11">
        <f t="shared" si="0"/>
        <v>0.33966000000000002</v>
      </c>
      <c r="F15" s="11">
        <f t="shared" si="0"/>
        <v>0.33966000000000002</v>
      </c>
      <c r="G15" s="11">
        <f t="shared" si="0"/>
        <v>0.33966000000000002</v>
      </c>
      <c r="H15" s="11">
        <f t="shared" si="0"/>
        <v>0.33966000000000002</v>
      </c>
      <c r="I15" s="11">
        <f t="shared" si="0"/>
        <v>0.33966000000000002</v>
      </c>
      <c r="J15" s="11">
        <f t="shared" si="0"/>
        <v>0.33966000000000002</v>
      </c>
      <c r="K15" s="11">
        <f t="shared" si="0"/>
        <v>0.33966000000000002</v>
      </c>
      <c r="L15" s="11">
        <f t="shared" si="0"/>
        <v>0.33966000000000002</v>
      </c>
      <c r="M15" s="11">
        <f t="shared" si="0"/>
        <v>0.33966000000000002</v>
      </c>
      <c r="N15" s="11">
        <f t="shared" si="0"/>
        <v>0.33966000000000002</v>
      </c>
      <c r="O15" s="11">
        <f t="shared" si="0"/>
        <v>0.33966000000000002</v>
      </c>
      <c r="P15" s="41"/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0.86</v>
      </c>
      <c r="E16" s="11">
        <v>0.86</v>
      </c>
      <c r="F16" s="11">
        <v>0.86</v>
      </c>
      <c r="G16" s="11">
        <v>0.86</v>
      </c>
      <c r="H16" s="11">
        <v>0.86</v>
      </c>
      <c r="I16" s="11">
        <v>0.86</v>
      </c>
      <c r="J16" s="11">
        <v>0.86</v>
      </c>
      <c r="K16" s="11">
        <v>0.86</v>
      </c>
      <c r="L16" s="11">
        <v>0.86</v>
      </c>
      <c r="M16" s="11">
        <v>0.86</v>
      </c>
      <c r="N16" s="11">
        <v>0.86</v>
      </c>
      <c r="O16" s="11">
        <v>0.86</v>
      </c>
      <c r="P16" s="41"/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0.3</v>
      </c>
      <c r="E17" s="16">
        <v>0.3</v>
      </c>
      <c r="F17" s="16">
        <v>0.3</v>
      </c>
      <c r="G17" s="16">
        <v>0.3</v>
      </c>
      <c r="H17" s="16">
        <v>0.3</v>
      </c>
      <c r="I17" s="16">
        <v>0.3</v>
      </c>
      <c r="J17" s="16">
        <v>0.3</v>
      </c>
      <c r="K17" s="16">
        <v>0.3</v>
      </c>
      <c r="L17" s="16">
        <v>0.3</v>
      </c>
      <c r="M17" s="16">
        <v>0.3</v>
      </c>
      <c r="N17" s="16">
        <v>0.3</v>
      </c>
      <c r="O17" s="16">
        <v>0.3</v>
      </c>
      <c r="P17" s="41"/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0.49430775313128261</v>
      </c>
      <c r="E18" s="11">
        <f t="shared" ref="E18:O18" si="1">E16*(1/(1-E17)-(E11/E15))</f>
        <v>0.49430775313128261</v>
      </c>
      <c r="F18" s="11">
        <f t="shared" si="1"/>
        <v>0.49430775313128261</v>
      </c>
      <c r="G18" s="11">
        <f t="shared" si="1"/>
        <v>0.49430775313128261</v>
      </c>
      <c r="H18" s="11">
        <f t="shared" si="1"/>
        <v>0.49430775313128261</v>
      </c>
      <c r="I18" s="11">
        <f t="shared" si="1"/>
        <v>0.49430775313128261</v>
      </c>
      <c r="J18" s="11">
        <f t="shared" si="1"/>
        <v>0.49430775313128261</v>
      </c>
      <c r="K18" s="11">
        <f t="shared" si="1"/>
        <v>0.49430775313128261</v>
      </c>
      <c r="L18" s="11">
        <f t="shared" si="1"/>
        <v>0.49430775313128261</v>
      </c>
      <c r="M18" s="11">
        <f t="shared" si="1"/>
        <v>0.49430775313128261</v>
      </c>
      <c r="N18" s="11">
        <f t="shared" si="1"/>
        <v>0.49430775313128261</v>
      </c>
      <c r="O18" s="11">
        <f t="shared" si="1"/>
        <v>0.49430775313128261</v>
      </c>
      <c r="P18" s="41"/>
      <c r="S18" s="44"/>
      <c r="T18" s="38"/>
    </row>
    <row r="19" spans="1:20" collapsed="1">
      <c r="A19" s="6" t="s">
        <v>79</v>
      </c>
      <c r="B19" s="1" t="s">
        <v>80</v>
      </c>
      <c r="C19" s="1" t="s">
        <v>74</v>
      </c>
      <c r="D19" s="11">
        <f>D18</f>
        <v>0.49430775313128261</v>
      </c>
      <c r="E19" s="11">
        <f t="shared" ref="E19:O19" si="2">E18</f>
        <v>0.49430775313128261</v>
      </c>
      <c r="F19" s="11">
        <f t="shared" si="2"/>
        <v>0.49430775313128261</v>
      </c>
      <c r="G19" s="11">
        <f t="shared" si="2"/>
        <v>0.49430775313128261</v>
      </c>
      <c r="H19" s="11">
        <f t="shared" si="2"/>
        <v>0.49430775313128261</v>
      </c>
      <c r="I19" s="11">
        <f t="shared" si="2"/>
        <v>0.49430775313128261</v>
      </c>
      <c r="J19" s="11">
        <f t="shared" si="2"/>
        <v>0.49430775313128261</v>
      </c>
      <c r="K19" s="11">
        <f t="shared" si="2"/>
        <v>0.49430775313128261</v>
      </c>
      <c r="L19" s="11">
        <f t="shared" si="2"/>
        <v>0.49430775313128261</v>
      </c>
      <c r="M19" s="11">
        <f t="shared" si="2"/>
        <v>0.49430775313128261</v>
      </c>
      <c r="N19" s="11">
        <f t="shared" si="2"/>
        <v>0.49430775313128261</v>
      </c>
      <c r="O19" s="11">
        <f t="shared" si="2"/>
        <v>0.49430775313128261</v>
      </c>
      <c r="P19" s="41"/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/>
    </row>
    <row r="21" spans="1:20">
      <c r="A21" s="6" t="s">
        <v>84</v>
      </c>
      <c r="B21" s="1" t="s">
        <v>85</v>
      </c>
      <c r="C21" s="1" t="s">
        <v>86</v>
      </c>
      <c r="D21" s="22">
        <v>25</v>
      </c>
      <c r="E21" s="22">
        <v>25</v>
      </c>
      <c r="F21" s="22">
        <v>25</v>
      </c>
      <c r="G21" s="22">
        <v>25</v>
      </c>
      <c r="H21" s="22">
        <v>25</v>
      </c>
      <c r="I21" s="22">
        <v>25</v>
      </c>
      <c r="J21" s="22">
        <v>25</v>
      </c>
      <c r="K21" s="22">
        <v>25</v>
      </c>
      <c r="L21" s="22">
        <v>25</v>
      </c>
      <c r="M21" s="22">
        <v>25</v>
      </c>
      <c r="N21" s="22">
        <v>25</v>
      </c>
      <c r="O21" s="22">
        <v>25</v>
      </c>
      <c r="P21" s="41"/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3">1+(279/456)*(D$19/D$11)-(D$21/D$11)/456</f>
        <v>1.8538404652421951</v>
      </c>
      <c r="E22" s="23">
        <f t="shared" si="3"/>
        <v>1.8538404652421951</v>
      </c>
      <c r="F22" s="23">
        <f t="shared" si="3"/>
        <v>1.8538404652421951</v>
      </c>
      <c r="G22" s="23">
        <f t="shared" si="3"/>
        <v>1.8538404652421951</v>
      </c>
      <c r="H22" s="23">
        <f t="shared" si="3"/>
        <v>1.8538404652421951</v>
      </c>
      <c r="I22" s="23">
        <f t="shared" si="3"/>
        <v>1.8538404652421951</v>
      </c>
      <c r="J22" s="23">
        <f t="shared" si="3"/>
        <v>1.8538404652421951</v>
      </c>
      <c r="K22" s="23">
        <f t="shared" si="3"/>
        <v>1.8538404652421951</v>
      </c>
      <c r="L22" s="23">
        <f t="shared" si="3"/>
        <v>1.8538404652421951</v>
      </c>
      <c r="M22" s="23">
        <f t="shared" si="3"/>
        <v>1.8538404652421951</v>
      </c>
      <c r="N22" s="23">
        <f t="shared" si="3"/>
        <v>1.8538404652421951</v>
      </c>
      <c r="O22" s="23">
        <f t="shared" si="3"/>
        <v>1.8538404652421951</v>
      </c>
      <c r="P22" s="41"/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4">1+(340/456)*(D$19/D$11)-(D$21/D$11)/456</f>
        <v>2.0818559895994868</v>
      </c>
      <c r="E23" s="23">
        <f t="shared" si="4"/>
        <v>2.0818559895994868</v>
      </c>
      <c r="F23" s="23">
        <f t="shared" si="4"/>
        <v>2.0818559895994868</v>
      </c>
      <c r="G23" s="23">
        <f t="shared" si="4"/>
        <v>2.0818559895994868</v>
      </c>
      <c r="H23" s="23">
        <f t="shared" si="4"/>
        <v>2.0818559895994868</v>
      </c>
      <c r="I23" s="23">
        <f t="shared" si="4"/>
        <v>2.0818559895994868</v>
      </c>
      <c r="J23" s="23">
        <f t="shared" si="4"/>
        <v>2.0818559895994868</v>
      </c>
      <c r="K23" s="23">
        <f t="shared" si="4"/>
        <v>2.0818559895994868</v>
      </c>
      <c r="L23" s="23">
        <f t="shared" si="4"/>
        <v>2.0818559895994868</v>
      </c>
      <c r="M23" s="23">
        <f t="shared" si="4"/>
        <v>2.0818559895994868</v>
      </c>
      <c r="N23" s="23">
        <f t="shared" si="4"/>
        <v>2.0818559895994868</v>
      </c>
      <c r="O23" s="23">
        <f t="shared" si="4"/>
        <v>2.0818559895994868</v>
      </c>
      <c r="P23" s="41"/>
    </row>
    <row r="24" spans="1:20">
      <c r="A24" s="47" t="s">
        <v>91</v>
      </c>
      <c r="B24" s="1" t="s">
        <v>92</v>
      </c>
      <c r="D24" s="24">
        <f t="shared" ref="D24:O24" si="5">(MAX(150,D20)/(273.15+MAX(150,D20)))</f>
        <v>0.35448422545196739</v>
      </c>
      <c r="E24" s="24">
        <f t="shared" si="5"/>
        <v>0.35448422545196739</v>
      </c>
      <c r="F24" s="24">
        <f t="shared" si="5"/>
        <v>0.35448422545196739</v>
      </c>
      <c r="G24" s="24">
        <f t="shared" si="5"/>
        <v>0.35448422545196739</v>
      </c>
      <c r="H24" s="24">
        <f t="shared" si="5"/>
        <v>0.35448422545196739</v>
      </c>
      <c r="I24" s="24">
        <f t="shared" si="5"/>
        <v>0.35448422545196739</v>
      </c>
      <c r="J24" s="24">
        <f t="shared" si="5"/>
        <v>0.35448422545196739</v>
      </c>
      <c r="K24" s="24">
        <f t="shared" si="5"/>
        <v>0.35448422545196739</v>
      </c>
      <c r="L24" s="24">
        <f t="shared" si="5"/>
        <v>0.35448422545196739</v>
      </c>
      <c r="M24" s="24">
        <f t="shared" si="5"/>
        <v>0.35448422545196739</v>
      </c>
      <c r="N24" s="24">
        <f t="shared" si="5"/>
        <v>0.35448422545196739</v>
      </c>
      <c r="O24" s="24">
        <f t="shared" si="5"/>
        <v>0.35448422545196739</v>
      </c>
      <c r="P24" s="41"/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/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53.737519613800501</v>
      </c>
      <c r="E26" s="25">
        <f t="shared" ref="E26:O26" si="6">(E21/E11)*(E25*E11/(E25*E11+E24*E19))</f>
        <v>66.205496742561351</v>
      </c>
      <c r="F26" s="25">
        <f t="shared" si="6"/>
        <v>71.754933298033279</v>
      </c>
      <c r="G26" s="25">
        <f t="shared" si="6"/>
        <v>74.893783707226746</v>
      </c>
      <c r="H26" s="25">
        <f t="shared" si="6"/>
        <v>76.91246058947506</v>
      </c>
      <c r="I26" s="25">
        <f t="shared" si="6"/>
        <v>78.31980824459815</v>
      </c>
      <c r="J26" s="25">
        <f t="shared" si="6"/>
        <v>79.357006867897169</v>
      </c>
      <c r="K26" s="25">
        <f t="shared" si="6"/>
        <v>80.153114860076798</v>
      </c>
      <c r="L26" s="25">
        <f t="shared" si="6"/>
        <v>80.783439925797751</v>
      </c>
      <c r="M26" s="25">
        <f t="shared" si="6"/>
        <v>81.294883081669454</v>
      </c>
      <c r="N26" s="25">
        <f t="shared" si="6"/>
        <v>81.718178463760637</v>
      </c>
      <c r="O26" s="25">
        <f t="shared" si="6"/>
        <v>82.0743066075662</v>
      </c>
      <c r="P26" s="41"/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19.049103018007976</v>
      </c>
      <c r="E27" s="25">
        <f t="shared" ref="E27:O27" si="7">(E21/E19)*(E24*E19/(E25*E11+E24*E19))</f>
        <v>11.734402116724807</v>
      </c>
      <c r="F27" s="25">
        <f t="shared" si="7"/>
        <v>8.4786639841703053</v>
      </c>
      <c r="G27" s="25">
        <f t="shared" si="7"/>
        <v>6.6371662271558618</v>
      </c>
      <c r="H27" s="25">
        <f t="shared" si="7"/>
        <v>5.452850803933007</v>
      </c>
      <c r="I27" s="25">
        <f t="shared" si="7"/>
        <v>4.6271894271888314</v>
      </c>
      <c r="J27" s="25">
        <f t="shared" si="7"/>
        <v>4.0186867305361407</v>
      </c>
      <c r="K27" s="25">
        <f t="shared" si="7"/>
        <v>3.5516268548421128</v>
      </c>
      <c r="L27" s="25">
        <f t="shared" si="7"/>
        <v>3.1818283479379947</v>
      </c>
      <c r="M27" s="25">
        <f t="shared" si="7"/>
        <v>2.8817753662413841</v>
      </c>
      <c r="N27" s="25">
        <f t="shared" si="7"/>
        <v>2.633436836188348</v>
      </c>
      <c r="O27" s="25">
        <f t="shared" si="7"/>
        <v>2.4245039172741998</v>
      </c>
      <c r="P27" s="41"/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8">183*3.6</f>
        <v>658.80000000000007</v>
      </c>
      <c r="F28" s="26">
        <f t="shared" si="8"/>
        <v>658.80000000000007</v>
      </c>
      <c r="G28" s="26">
        <f t="shared" si="8"/>
        <v>658.80000000000007</v>
      </c>
      <c r="H28" s="26">
        <f t="shared" si="8"/>
        <v>658.80000000000007</v>
      </c>
      <c r="I28" s="26">
        <f t="shared" si="8"/>
        <v>658.80000000000007</v>
      </c>
      <c r="J28" s="26">
        <f t="shared" si="8"/>
        <v>658.80000000000007</v>
      </c>
      <c r="K28" s="26">
        <f t="shared" si="8"/>
        <v>658.80000000000007</v>
      </c>
      <c r="L28" s="26">
        <f t="shared" si="8"/>
        <v>658.80000000000007</v>
      </c>
      <c r="M28" s="26">
        <f t="shared" si="8"/>
        <v>658.80000000000007</v>
      </c>
      <c r="N28" s="26">
        <f t="shared" si="8"/>
        <v>658.80000000000007</v>
      </c>
      <c r="O28" s="26">
        <f t="shared" si="8"/>
        <v>658.80000000000007</v>
      </c>
      <c r="P28" s="41"/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9">80*3.6</f>
        <v>288</v>
      </c>
      <c r="F29" s="1">
        <f t="shared" si="9"/>
        <v>288</v>
      </c>
      <c r="G29" s="1">
        <f t="shared" si="9"/>
        <v>288</v>
      </c>
      <c r="H29" s="1">
        <f t="shared" si="9"/>
        <v>288</v>
      </c>
      <c r="I29" s="1">
        <f t="shared" si="9"/>
        <v>288</v>
      </c>
      <c r="J29" s="1">
        <f t="shared" si="9"/>
        <v>288</v>
      </c>
      <c r="K29" s="1">
        <f t="shared" si="9"/>
        <v>288</v>
      </c>
      <c r="L29" s="1">
        <f t="shared" si="9"/>
        <v>288</v>
      </c>
      <c r="M29" s="1">
        <f t="shared" si="9"/>
        <v>288</v>
      </c>
      <c r="N29" s="1">
        <f t="shared" si="9"/>
        <v>288</v>
      </c>
      <c r="O29" s="1">
        <f t="shared" si="9"/>
        <v>288</v>
      </c>
      <c r="P29" s="41"/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0.91843120884365437</v>
      </c>
      <c r="E30" s="27">
        <f t="shared" ref="E30:O31" si="10">(E28-E26)/E28</f>
        <v>0.89950592479878366</v>
      </c>
      <c r="F30" s="27">
        <f t="shared" si="10"/>
        <v>0.89108237204305818</v>
      </c>
      <c r="G30" s="27">
        <f t="shared" si="10"/>
        <v>0.88631787536850837</v>
      </c>
      <c r="H30" s="27">
        <f t="shared" si="10"/>
        <v>0.88325370280893289</v>
      </c>
      <c r="I30" s="27">
        <f t="shared" si="10"/>
        <v>0.88111747382422878</v>
      </c>
      <c r="J30" s="27">
        <f t="shared" si="10"/>
        <v>0.8795430982575938</v>
      </c>
      <c r="K30" s="27">
        <f t="shared" si="10"/>
        <v>0.87833467689727263</v>
      </c>
      <c r="L30" s="27">
        <f t="shared" si="10"/>
        <v>0.87737789932331856</v>
      </c>
      <c r="M30" s="27">
        <f t="shared" si="10"/>
        <v>0.87660157395010707</v>
      </c>
      <c r="N30" s="27">
        <f t="shared" si="10"/>
        <v>0.87595904908354494</v>
      </c>
      <c r="O30" s="27">
        <f t="shared" si="10"/>
        <v>0.8754184781305917</v>
      </c>
      <c r="P30" s="41"/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0.93385728118747224</v>
      </c>
      <c r="E31" s="27">
        <f t="shared" si="10"/>
        <v>0.9592555482058166</v>
      </c>
      <c r="F31" s="27">
        <f t="shared" si="10"/>
        <v>0.97056019449940878</v>
      </c>
      <c r="G31" s="27">
        <f t="shared" si="10"/>
        <v>0.97695428393348649</v>
      </c>
      <c r="H31" s="27">
        <f t="shared" si="10"/>
        <v>0.98106649026412152</v>
      </c>
      <c r="I31" s="27">
        <f t="shared" si="10"/>
        <v>0.98393337004448311</v>
      </c>
      <c r="J31" s="27">
        <f t="shared" si="10"/>
        <v>0.98604622663008279</v>
      </c>
      <c r="K31" s="27">
        <f t="shared" si="10"/>
        <v>0.98766796230957588</v>
      </c>
      <c r="L31" s="27">
        <f t="shared" si="10"/>
        <v>0.98895198490299308</v>
      </c>
      <c r="M31" s="27">
        <f t="shared" si="10"/>
        <v>0.9899938355338842</v>
      </c>
      <c r="N31" s="27">
        <f t="shared" si="10"/>
        <v>0.99085612209656815</v>
      </c>
      <c r="O31" s="27">
        <f t="shared" si="10"/>
        <v>0.99158158362057569</v>
      </c>
      <c r="P31" s="41"/>
    </row>
    <row r="32" spans="1:20" collapsed="1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0.92501783815923211</v>
      </c>
      <c r="E32" s="28">
        <f t="shared" ref="E32:O32" si="11">((E28*E11)+(E29*E19)-E21)/((E28*E11)+(E29*E19))</f>
        <v>0.92501783815923211</v>
      </c>
      <c r="F32" s="28">
        <f t="shared" si="11"/>
        <v>0.92501783815923211</v>
      </c>
      <c r="G32" s="28">
        <f t="shared" si="11"/>
        <v>0.92501783815923211</v>
      </c>
      <c r="H32" s="28">
        <f t="shared" si="11"/>
        <v>0.92501783815923211</v>
      </c>
      <c r="I32" s="28">
        <f t="shared" si="11"/>
        <v>0.92501783815923211</v>
      </c>
      <c r="J32" s="28">
        <f t="shared" si="11"/>
        <v>0.92501783815923211</v>
      </c>
      <c r="K32" s="28">
        <f t="shared" si="11"/>
        <v>0.92501783815923211</v>
      </c>
      <c r="L32" s="28">
        <f t="shared" si="11"/>
        <v>0.92501783815923211</v>
      </c>
      <c r="M32" s="28">
        <f t="shared" si="11"/>
        <v>0.92501783815923211</v>
      </c>
      <c r="N32" s="28">
        <f t="shared" si="11"/>
        <v>0.92501783815923211</v>
      </c>
      <c r="O32" s="28">
        <f t="shared" si="11"/>
        <v>0.92501783815923211</v>
      </c>
      <c r="P32" s="41"/>
    </row>
    <row r="33" spans="1:17">
      <c r="P33" s="41"/>
    </row>
    <row r="34" spans="1:17">
      <c r="A34" s="4" t="s">
        <v>8</v>
      </c>
      <c r="P34" s="41"/>
    </row>
    <row r="35" spans="1:17">
      <c r="A35" s="1" t="s">
        <v>111</v>
      </c>
      <c r="B35" s="1" t="s">
        <v>9</v>
      </c>
      <c r="C35" s="1" t="s">
        <v>10</v>
      </c>
      <c r="D35" s="15">
        <v>4350</v>
      </c>
      <c r="E35" s="15">
        <v>4350</v>
      </c>
      <c r="F35" s="15">
        <v>4350</v>
      </c>
      <c r="G35" s="15">
        <v>4350</v>
      </c>
      <c r="H35" s="15">
        <v>4350</v>
      </c>
      <c r="I35" s="15">
        <v>4350</v>
      </c>
      <c r="J35" s="15">
        <v>4350</v>
      </c>
      <c r="K35" s="15">
        <v>4350</v>
      </c>
      <c r="L35" s="15">
        <v>4350</v>
      </c>
      <c r="M35" s="15">
        <v>4350</v>
      </c>
      <c r="N35" s="15">
        <v>4350</v>
      </c>
      <c r="O35" s="15">
        <v>4350</v>
      </c>
      <c r="P35" s="41"/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2">G36+10%</f>
        <v>0.25</v>
      </c>
      <c r="I36" s="16">
        <f t="shared" si="12"/>
        <v>0.35</v>
      </c>
      <c r="J36" s="16">
        <f t="shared" si="12"/>
        <v>0.44999999999999996</v>
      </c>
      <c r="K36" s="16">
        <f t="shared" si="12"/>
        <v>0.54999999999999993</v>
      </c>
      <c r="L36" s="16">
        <f t="shared" si="12"/>
        <v>0.64999999999999991</v>
      </c>
      <c r="M36" s="16">
        <f t="shared" si="12"/>
        <v>0.74999999999999989</v>
      </c>
      <c r="N36" s="16">
        <f t="shared" si="12"/>
        <v>0.84999999999999987</v>
      </c>
      <c r="O36" s="16">
        <f t="shared" si="12"/>
        <v>0.94999999999999984</v>
      </c>
      <c r="P36" s="41"/>
    </row>
    <row r="37" spans="1:17">
      <c r="A37" s="1" t="s">
        <v>12</v>
      </c>
      <c r="B37" s="1" t="s">
        <v>13</v>
      </c>
      <c r="C37" s="1" t="s">
        <v>11</v>
      </c>
      <c r="D37" s="30">
        <v>0.08</v>
      </c>
      <c r="E37" s="30">
        <v>0.08</v>
      </c>
      <c r="F37" s="30">
        <v>0.08</v>
      </c>
      <c r="G37" s="30">
        <v>0.08</v>
      </c>
      <c r="H37" s="30">
        <v>0.08</v>
      </c>
      <c r="I37" s="30">
        <v>0.08</v>
      </c>
      <c r="J37" s="30">
        <v>0.08</v>
      </c>
      <c r="K37" s="30">
        <v>0.08</v>
      </c>
      <c r="L37" s="30">
        <v>0.08</v>
      </c>
      <c r="M37" s="30">
        <v>0.08</v>
      </c>
      <c r="N37" s="30">
        <v>0.08</v>
      </c>
      <c r="O37" s="30">
        <v>0.08</v>
      </c>
      <c r="P37" s="41"/>
    </row>
    <row r="38" spans="1:17">
      <c r="C38" s="1" t="s">
        <v>114</v>
      </c>
      <c r="D38" s="5">
        <f t="shared" ref="D38:O38" si="13">D37*D35</f>
        <v>348</v>
      </c>
      <c r="E38" s="5">
        <f t="shared" si="13"/>
        <v>348</v>
      </c>
      <c r="F38" s="5">
        <f t="shared" si="13"/>
        <v>348</v>
      </c>
      <c r="G38" s="5">
        <f t="shared" si="13"/>
        <v>348</v>
      </c>
      <c r="H38" s="5">
        <f t="shared" si="13"/>
        <v>348</v>
      </c>
      <c r="I38" s="5">
        <f t="shared" si="13"/>
        <v>348</v>
      </c>
      <c r="J38" s="5">
        <f t="shared" si="13"/>
        <v>348</v>
      </c>
      <c r="K38" s="5">
        <f t="shared" si="13"/>
        <v>348</v>
      </c>
      <c r="L38" s="5">
        <f t="shared" si="13"/>
        <v>348</v>
      </c>
      <c r="M38" s="5">
        <f t="shared" si="13"/>
        <v>348</v>
      </c>
      <c r="N38" s="5">
        <f t="shared" si="13"/>
        <v>348</v>
      </c>
      <c r="O38" s="5">
        <f t="shared" si="13"/>
        <v>348</v>
      </c>
      <c r="P38" s="41"/>
    </row>
    <row r="39" spans="1:17" collapsed="1">
      <c r="A39" s="1" t="s">
        <v>115</v>
      </c>
      <c r="B39" s="1" t="s">
        <v>116</v>
      </c>
      <c r="C39" s="1" t="s">
        <v>117</v>
      </c>
      <c r="D39" s="15">
        <v>125000</v>
      </c>
      <c r="E39" s="15">
        <v>125000</v>
      </c>
      <c r="F39" s="15">
        <v>125000</v>
      </c>
      <c r="G39" s="15">
        <v>125000</v>
      </c>
      <c r="H39" s="15">
        <v>125000</v>
      </c>
      <c r="I39" s="15">
        <v>125000</v>
      </c>
      <c r="J39" s="15">
        <v>125000</v>
      </c>
      <c r="K39" s="15">
        <v>125000</v>
      </c>
      <c r="L39" s="15">
        <v>125000</v>
      </c>
      <c r="M39" s="15">
        <v>125000</v>
      </c>
      <c r="N39" s="15">
        <v>125000</v>
      </c>
      <c r="O39" s="15">
        <v>125000</v>
      </c>
      <c r="P39" s="41"/>
    </row>
    <row r="40" spans="1:17">
      <c r="A40" s="1" t="s">
        <v>118</v>
      </c>
      <c r="B40" s="1" t="s">
        <v>119</v>
      </c>
      <c r="C40" s="1" t="s">
        <v>10</v>
      </c>
      <c r="D40" s="15">
        <v>1087.5</v>
      </c>
      <c r="E40" s="15">
        <v>1087.5</v>
      </c>
      <c r="F40" s="15">
        <v>1087.5</v>
      </c>
      <c r="G40" s="15">
        <v>1087.5</v>
      </c>
      <c r="H40" s="15">
        <v>1087.5</v>
      </c>
      <c r="I40" s="15">
        <v>1087.5</v>
      </c>
      <c r="J40" s="15">
        <v>1087.5</v>
      </c>
      <c r="K40" s="15">
        <v>1087.5</v>
      </c>
      <c r="L40" s="15">
        <v>1087.5</v>
      </c>
      <c r="M40" s="15">
        <v>1087.5</v>
      </c>
      <c r="N40" s="15">
        <v>1087.5</v>
      </c>
      <c r="O40" s="15">
        <v>1087.5</v>
      </c>
      <c r="P40" s="41"/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/>
    </row>
    <row r="42" spans="1:17">
      <c r="A42" s="4" t="s">
        <v>14</v>
      </c>
      <c r="P42" s="41"/>
    </row>
    <row r="43" spans="1:17">
      <c r="A43" s="1" t="s">
        <v>120</v>
      </c>
      <c r="B43" s="1" t="s">
        <v>15</v>
      </c>
      <c r="C43" s="1" t="s">
        <v>16</v>
      </c>
      <c r="D43" s="31">
        <f>MIN(15,MAX(5,IF(D39/D10&lt;15,ROUNDDOWN(D39/D10-(15-D39/D10),0),ROUNDDOWN(D39/D10-15,0))))</f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/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/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/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/>
    </row>
    <row r="47" spans="1:17">
      <c r="D47" s="12"/>
      <c r="E47" s="12"/>
      <c r="F47" s="12"/>
      <c r="G47" s="12"/>
      <c r="H47" s="12"/>
      <c r="I47" s="12"/>
      <c r="J47" s="12"/>
      <c r="P47" s="41"/>
    </row>
    <row r="48" spans="1:17">
      <c r="A48" s="4" t="s">
        <v>24</v>
      </c>
      <c r="P48" s="41"/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/>
    </row>
    <row r="50" spans="1:16">
      <c r="A50" s="6" t="s">
        <v>26</v>
      </c>
      <c r="B50" s="1" t="s">
        <v>27</v>
      </c>
      <c r="C50" s="1" t="s">
        <v>28</v>
      </c>
      <c r="D50" s="33">
        <v>0.25</v>
      </c>
      <c r="E50" s="33">
        <v>0.25</v>
      </c>
      <c r="F50" s="33">
        <v>0.25</v>
      </c>
      <c r="G50" s="33">
        <v>0.25</v>
      </c>
      <c r="H50" s="33">
        <v>0.25</v>
      </c>
      <c r="I50" s="33">
        <v>0.25</v>
      </c>
      <c r="J50" s="33">
        <v>0.25</v>
      </c>
      <c r="K50" s="33">
        <v>0.25</v>
      </c>
      <c r="L50" s="33">
        <v>0.25</v>
      </c>
      <c r="M50" s="33">
        <v>0.25</v>
      </c>
      <c r="N50" s="33">
        <v>0.25</v>
      </c>
      <c r="O50" s="33">
        <v>0.25</v>
      </c>
      <c r="P50" s="41"/>
    </row>
    <row r="51" spans="1:16">
      <c r="A51" s="1" t="s">
        <v>122</v>
      </c>
      <c r="B51" s="34" t="s">
        <v>123</v>
      </c>
      <c r="C51" s="34" t="s">
        <v>124</v>
      </c>
      <c r="D51" s="33">
        <v>34.9</v>
      </c>
      <c r="E51" s="33">
        <v>34.9</v>
      </c>
      <c r="F51" s="33">
        <v>34.9</v>
      </c>
      <c r="G51" s="33">
        <v>34.9</v>
      </c>
      <c r="H51" s="33">
        <v>34.9</v>
      </c>
      <c r="I51" s="33">
        <v>34.9</v>
      </c>
      <c r="J51" s="33">
        <v>34.9</v>
      </c>
      <c r="K51" s="33">
        <v>34.9</v>
      </c>
      <c r="L51" s="33">
        <v>34.9</v>
      </c>
      <c r="M51" s="33">
        <v>34.9</v>
      </c>
      <c r="N51" s="33">
        <v>34.9</v>
      </c>
      <c r="O51" s="33">
        <v>34.9</v>
      </c>
      <c r="P51" s="41"/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/>
    </row>
    <row r="53" spans="1:16">
      <c r="P53" s="41"/>
    </row>
    <row r="54" spans="1:16">
      <c r="A54" s="4" t="s">
        <v>29</v>
      </c>
      <c r="P54" s="41"/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/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84D66-0959-FA4A-A15A-51F0AA3BEFEA}">
  <sheetPr>
    <tabColor theme="0"/>
    <pageSetUpPr fitToPage="1"/>
  </sheetPr>
  <dimension ref="A1:T57"/>
  <sheetViews>
    <sheetView topLeftCell="A39" zoomScaleNormal="100" workbookViewId="0">
      <selection activeCell="A53" sqref="A53:XFD54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5" width="11.875" style="1" customWidth="1"/>
    <col min="16" max="16384" width="10.875" style="1"/>
  </cols>
  <sheetData>
    <row r="1" spans="1:20">
      <c r="A1" s="13" t="s">
        <v>147</v>
      </c>
      <c r="D1" s="63" t="s">
        <v>169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/>
      <c r="B2" s="40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1"/>
      <c r="R2" s="42"/>
    </row>
    <row r="3" spans="1:20">
      <c r="A3" s="1" t="s">
        <v>1</v>
      </c>
      <c r="B3" s="1" t="s">
        <v>0</v>
      </c>
      <c r="C3" s="1" t="s">
        <v>2</v>
      </c>
      <c r="D3" s="2" t="s">
        <v>131</v>
      </c>
      <c r="E3" s="2" t="s">
        <v>131</v>
      </c>
      <c r="F3" s="2" t="s">
        <v>131</v>
      </c>
      <c r="G3" s="2" t="s">
        <v>131</v>
      </c>
      <c r="H3" s="2" t="s">
        <v>131</v>
      </c>
      <c r="I3" s="2" t="s">
        <v>131</v>
      </c>
      <c r="J3" s="2" t="s">
        <v>131</v>
      </c>
      <c r="K3" s="2" t="s">
        <v>131</v>
      </c>
      <c r="L3" s="2" t="s">
        <v>131</v>
      </c>
      <c r="M3" s="2" t="s">
        <v>131</v>
      </c>
      <c r="N3" s="2" t="s">
        <v>131</v>
      </c>
      <c r="O3" s="2" t="s">
        <v>131</v>
      </c>
      <c r="P3" s="41"/>
    </row>
    <row r="4" spans="1:20">
      <c r="A4" s="1" t="s">
        <v>148</v>
      </c>
      <c r="B4" s="1" t="s">
        <v>0</v>
      </c>
      <c r="C4" s="1" t="s">
        <v>0</v>
      </c>
      <c r="D4" s="2" t="s">
        <v>129</v>
      </c>
      <c r="E4" s="2" t="s">
        <v>129</v>
      </c>
      <c r="F4" s="2" t="s">
        <v>129</v>
      </c>
      <c r="G4" s="2" t="s">
        <v>129</v>
      </c>
      <c r="H4" s="2" t="s">
        <v>129</v>
      </c>
      <c r="I4" s="2" t="s">
        <v>129</v>
      </c>
      <c r="J4" s="2" t="s">
        <v>129</v>
      </c>
      <c r="K4" s="2" t="s">
        <v>129</v>
      </c>
      <c r="L4" s="2" t="s">
        <v>129</v>
      </c>
      <c r="M4" s="2" t="s">
        <v>129</v>
      </c>
      <c r="N4" s="2" t="s">
        <v>129</v>
      </c>
      <c r="O4" s="2" t="s">
        <v>129</v>
      </c>
      <c r="P4" s="41"/>
    </row>
    <row r="5" spans="1:20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2" t="s">
        <v>158</v>
      </c>
      <c r="I5" s="2" t="s">
        <v>158</v>
      </c>
      <c r="J5" s="2" t="s">
        <v>158</v>
      </c>
      <c r="K5" s="2" t="s">
        <v>158</v>
      </c>
      <c r="L5" s="2" t="s">
        <v>158</v>
      </c>
      <c r="M5" s="2" t="s">
        <v>158</v>
      </c>
      <c r="N5" s="2" t="s">
        <v>158</v>
      </c>
      <c r="O5" s="2" t="s">
        <v>158</v>
      </c>
      <c r="P5" s="41"/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/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/>
    </row>
    <row r="8" spans="1:20">
      <c r="A8" s="4" t="s">
        <v>3</v>
      </c>
      <c r="P8" s="43"/>
    </row>
    <row r="9" spans="1:20">
      <c r="A9" s="1" t="s">
        <v>4</v>
      </c>
      <c r="B9" s="1" t="s">
        <v>5</v>
      </c>
      <c r="C9" s="1" t="s">
        <v>2</v>
      </c>
      <c r="D9" s="15">
        <v>4000</v>
      </c>
      <c r="E9" s="15">
        <v>4000</v>
      </c>
      <c r="F9" s="15">
        <v>4000</v>
      </c>
      <c r="G9" s="15">
        <v>4000</v>
      </c>
      <c r="H9" s="15">
        <v>4000</v>
      </c>
      <c r="I9" s="15">
        <v>4000</v>
      </c>
      <c r="J9" s="15">
        <v>4000</v>
      </c>
      <c r="K9" s="15">
        <v>4000</v>
      </c>
      <c r="L9" s="15">
        <v>4000</v>
      </c>
      <c r="M9" s="15">
        <v>4000</v>
      </c>
      <c r="N9" s="15">
        <v>4000</v>
      </c>
      <c r="O9" s="15">
        <v>4000</v>
      </c>
      <c r="P9" s="43"/>
    </row>
    <row r="10" spans="1:20">
      <c r="A10" s="1" t="s">
        <v>32</v>
      </c>
      <c r="B10" s="1" t="s">
        <v>6</v>
      </c>
      <c r="C10" s="1" t="s">
        <v>7</v>
      </c>
      <c r="D10" s="15">
        <v>8200</v>
      </c>
      <c r="E10" s="15">
        <v>8200</v>
      </c>
      <c r="F10" s="15">
        <v>8200</v>
      </c>
      <c r="G10" s="15">
        <v>8200</v>
      </c>
      <c r="H10" s="15">
        <v>8200</v>
      </c>
      <c r="I10" s="15">
        <v>8200</v>
      </c>
      <c r="J10" s="15">
        <v>8200</v>
      </c>
      <c r="K10" s="15">
        <v>8200</v>
      </c>
      <c r="L10" s="15">
        <v>8200</v>
      </c>
      <c r="M10" s="15">
        <v>8200</v>
      </c>
      <c r="N10" s="15">
        <v>8200</v>
      </c>
      <c r="O10" s="15">
        <v>8200</v>
      </c>
      <c r="P10" s="43"/>
    </row>
    <row r="11" spans="1:20">
      <c r="A11" s="6" t="s">
        <v>63</v>
      </c>
      <c r="B11" s="1" t="s">
        <v>64</v>
      </c>
      <c r="C11" s="1" t="s">
        <v>65</v>
      </c>
      <c r="D11" s="16">
        <v>0.28999999999999998</v>
      </c>
      <c r="E11" s="16">
        <v>0.28999999999999998</v>
      </c>
      <c r="F11" s="16">
        <v>0.28999999999999998</v>
      </c>
      <c r="G11" s="16">
        <v>0.28999999999999998</v>
      </c>
      <c r="H11" s="16">
        <v>0.28999999999999998</v>
      </c>
      <c r="I11" s="16">
        <v>0.28999999999999998</v>
      </c>
      <c r="J11" s="16">
        <v>0.28999999999999998</v>
      </c>
      <c r="K11" s="16">
        <v>0.28999999999999998</v>
      </c>
      <c r="L11" s="16">
        <v>0.28999999999999998</v>
      </c>
      <c r="M11" s="16">
        <v>0.28999999999999998</v>
      </c>
      <c r="N11" s="16">
        <v>0.28999999999999998</v>
      </c>
      <c r="O11" s="16">
        <v>0.28999999999999998</v>
      </c>
      <c r="P11" s="43"/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0.37</v>
      </c>
      <c r="E12" s="11">
        <v>0.37</v>
      </c>
      <c r="F12" s="11">
        <v>0.37</v>
      </c>
      <c r="G12" s="11">
        <v>0.37</v>
      </c>
      <c r="H12" s="11">
        <v>0.37</v>
      </c>
      <c r="I12" s="11">
        <v>0.37</v>
      </c>
      <c r="J12" s="11">
        <v>0.37</v>
      </c>
      <c r="K12" s="11">
        <v>0.37</v>
      </c>
      <c r="L12" s="11">
        <v>0.37</v>
      </c>
      <c r="M12" s="11">
        <v>0.37</v>
      </c>
      <c r="N12" s="11">
        <v>0.37</v>
      </c>
      <c r="O12" s="11">
        <v>0.37</v>
      </c>
      <c r="P12" s="43"/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142</v>
      </c>
      <c r="E13" s="19" t="s">
        <v>142</v>
      </c>
      <c r="F13" s="19" t="s">
        <v>142</v>
      </c>
      <c r="G13" s="19" t="s">
        <v>142</v>
      </c>
      <c r="H13" s="19" t="s">
        <v>142</v>
      </c>
      <c r="I13" s="19" t="s">
        <v>142</v>
      </c>
      <c r="J13" s="19" t="s">
        <v>142</v>
      </c>
      <c r="K13" s="19" t="s">
        <v>142</v>
      </c>
      <c r="L13" s="19" t="s">
        <v>142</v>
      </c>
      <c r="M13" s="19" t="s">
        <v>142</v>
      </c>
      <c r="N13" s="19" t="s">
        <v>142</v>
      </c>
      <c r="O13" s="19" t="s">
        <v>142</v>
      </c>
      <c r="P13" s="43"/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0.91800000000000004</v>
      </c>
      <c r="E14" s="11">
        <v>0.91800000000000004</v>
      </c>
      <c r="F14" s="11">
        <v>0.91800000000000004</v>
      </c>
      <c r="G14" s="11">
        <v>0.91800000000000004</v>
      </c>
      <c r="H14" s="11">
        <v>0.91800000000000004</v>
      </c>
      <c r="I14" s="11">
        <v>0.91800000000000004</v>
      </c>
      <c r="J14" s="11">
        <v>0.91800000000000004</v>
      </c>
      <c r="K14" s="11">
        <v>0.91800000000000004</v>
      </c>
      <c r="L14" s="11">
        <v>0.91800000000000004</v>
      </c>
      <c r="M14" s="11">
        <v>0.91800000000000004</v>
      </c>
      <c r="N14" s="11">
        <v>0.91800000000000004</v>
      </c>
      <c r="O14" s="11">
        <v>0.91800000000000004</v>
      </c>
      <c r="P14" s="43"/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0">D14*D12</f>
        <v>0.33966000000000002</v>
      </c>
      <c r="E15" s="11">
        <f t="shared" si="0"/>
        <v>0.33966000000000002</v>
      </c>
      <c r="F15" s="11">
        <f t="shared" si="0"/>
        <v>0.33966000000000002</v>
      </c>
      <c r="G15" s="11">
        <f t="shared" si="0"/>
        <v>0.33966000000000002</v>
      </c>
      <c r="H15" s="11">
        <f t="shared" si="0"/>
        <v>0.33966000000000002</v>
      </c>
      <c r="I15" s="11">
        <f t="shared" si="0"/>
        <v>0.33966000000000002</v>
      </c>
      <c r="J15" s="11">
        <f t="shared" si="0"/>
        <v>0.33966000000000002</v>
      </c>
      <c r="K15" s="11">
        <f t="shared" si="0"/>
        <v>0.33966000000000002</v>
      </c>
      <c r="L15" s="11">
        <f t="shared" si="0"/>
        <v>0.33966000000000002</v>
      </c>
      <c r="M15" s="11">
        <f t="shared" si="0"/>
        <v>0.33966000000000002</v>
      </c>
      <c r="N15" s="11">
        <f t="shared" si="0"/>
        <v>0.33966000000000002</v>
      </c>
      <c r="O15" s="11">
        <f t="shared" si="0"/>
        <v>0.33966000000000002</v>
      </c>
      <c r="P15" s="41"/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0.86</v>
      </c>
      <c r="E16" s="11">
        <v>0.86</v>
      </c>
      <c r="F16" s="11">
        <v>0.86</v>
      </c>
      <c r="G16" s="11">
        <v>0.86</v>
      </c>
      <c r="H16" s="11">
        <v>0.86</v>
      </c>
      <c r="I16" s="11">
        <v>0.86</v>
      </c>
      <c r="J16" s="11">
        <v>0.86</v>
      </c>
      <c r="K16" s="11">
        <v>0.86</v>
      </c>
      <c r="L16" s="11">
        <v>0.86</v>
      </c>
      <c r="M16" s="11">
        <v>0.86</v>
      </c>
      <c r="N16" s="11">
        <v>0.86</v>
      </c>
      <c r="O16" s="11">
        <v>0.86</v>
      </c>
      <c r="P16" s="41"/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0.3</v>
      </c>
      <c r="E17" s="16">
        <v>0.3</v>
      </c>
      <c r="F17" s="16">
        <v>0.3</v>
      </c>
      <c r="G17" s="16">
        <v>0.3</v>
      </c>
      <c r="H17" s="16">
        <v>0.3</v>
      </c>
      <c r="I17" s="16">
        <v>0.3</v>
      </c>
      <c r="J17" s="16">
        <v>0.3</v>
      </c>
      <c r="K17" s="16">
        <v>0.3</v>
      </c>
      <c r="L17" s="16">
        <v>0.3</v>
      </c>
      <c r="M17" s="16">
        <v>0.3</v>
      </c>
      <c r="N17" s="16">
        <v>0.3</v>
      </c>
      <c r="O17" s="16">
        <v>0.3</v>
      </c>
      <c r="P17" s="41"/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0.49430775313128261</v>
      </c>
      <c r="E18" s="11">
        <f t="shared" ref="E18:O18" si="1">E16*(1/(1-E17)-(E11/E15))</f>
        <v>0.49430775313128261</v>
      </c>
      <c r="F18" s="11">
        <f t="shared" si="1"/>
        <v>0.49430775313128261</v>
      </c>
      <c r="G18" s="11">
        <f t="shared" si="1"/>
        <v>0.49430775313128261</v>
      </c>
      <c r="H18" s="11">
        <f t="shared" si="1"/>
        <v>0.49430775313128261</v>
      </c>
      <c r="I18" s="11">
        <f t="shared" si="1"/>
        <v>0.49430775313128261</v>
      </c>
      <c r="J18" s="11">
        <f t="shared" si="1"/>
        <v>0.49430775313128261</v>
      </c>
      <c r="K18" s="11">
        <f t="shared" si="1"/>
        <v>0.49430775313128261</v>
      </c>
      <c r="L18" s="11">
        <f t="shared" si="1"/>
        <v>0.49430775313128261</v>
      </c>
      <c r="M18" s="11">
        <f t="shared" si="1"/>
        <v>0.49430775313128261</v>
      </c>
      <c r="N18" s="11">
        <f t="shared" si="1"/>
        <v>0.49430775313128261</v>
      </c>
      <c r="O18" s="11">
        <f t="shared" si="1"/>
        <v>0.49430775313128261</v>
      </c>
      <c r="P18" s="41"/>
      <c r="S18" s="44"/>
      <c r="T18" s="38"/>
    </row>
    <row r="19" spans="1:20">
      <c r="A19" s="6" t="s">
        <v>79</v>
      </c>
      <c r="B19" s="1" t="s">
        <v>80</v>
      </c>
      <c r="C19" s="1" t="s">
        <v>74</v>
      </c>
      <c r="D19" s="11">
        <f>D18</f>
        <v>0.49430775313128261</v>
      </c>
      <c r="E19" s="11">
        <f t="shared" ref="E19:O19" si="2">E18</f>
        <v>0.49430775313128261</v>
      </c>
      <c r="F19" s="11">
        <f t="shared" si="2"/>
        <v>0.49430775313128261</v>
      </c>
      <c r="G19" s="11">
        <f t="shared" si="2"/>
        <v>0.49430775313128261</v>
      </c>
      <c r="H19" s="11">
        <f t="shared" si="2"/>
        <v>0.49430775313128261</v>
      </c>
      <c r="I19" s="11">
        <f t="shared" si="2"/>
        <v>0.49430775313128261</v>
      </c>
      <c r="J19" s="11">
        <f t="shared" si="2"/>
        <v>0.49430775313128261</v>
      </c>
      <c r="K19" s="11">
        <f t="shared" si="2"/>
        <v>0.49430775313128261</v>
      </c>
      <c r="L19" s="11">
        <f t="shared" si="2"/>
        <v>0.49430775313128261</v>
      </c>
      <c r="M19" s="11">
        <f t="shared" si="2"/>
        <v>0.49430775313128261</v>
      </c>
      <c r="N19" s="11">
        <f t="shared" si="2"/>
        <v>0.49430775313128261</v>
      </c>
      <c r="O19" s="11">
        <f t="shared" si="2"/>
        <v>0.49430775313128261</v>
      </c>
      <c r="P19" s="41"/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/>
    </row>
    <row r="21" spans="1:20">
      <c r="A21" s="6" t="s">
        <v>84</v>
      </c>
      <c r="B21" s="1" t="s">
        <v>85</v>
      </c>
      <c r="C21" s="1" t="s">
        <v>86</v>
      </c>
      <c r="D21" s="22">
        <v>15</v>
      </c>
      <c r="E21" s="22">
        <v>15</v>
      </c>
      <c r="F21" s="22">
        <v>15</v>
      </c>
      <c r="G21" s="22">
        <v>15</v>
      </c>
      <c r="H21" s="22">
        <v>15</v>
      </c>
      <c r="I21" s="22">
        <v>15</v>
      </c>
      <c r="J21" s="22">
        <v>15</v>
      </c>
      <c r="K21" s="22">
        <v>15</v>
      </c>
      <c r="L21" s="22">
        <v>15</v>
      </c>
      <c r="M21" s="22">
        <v>15</v>
      </c>
      <c r="N21" s="22">
        <v>15</v>
      </c>
      <c r="O21" s="22">
        <v>15</v>
      </c>
      <c r="P21" s="41"/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3">1+(279/456)*(D$19/D$11)-(D$21/D$11)/456</f>
        <v>1.9294605499366899</v>
      </c>
      <c r="E22" s="23">
        <f t="shared" si="3"/>
        <v>1.9294605499366899</v>
      </c>
      <c r="F22" s="23">
        <f t="shared" si="3"/>
        <v>1.9294605499366899</v>
      </c>
      <c r="G22" s="23">
        <f t="shared" si="3"/>
        <v>1.9294605499366899</v>
      </c>
      <c r="H22" s="23">
        <f t="shared" si="3"/>
        <v>1.9294605499366899</v>
      </c>
      <c r="I22" s="23">
        <f t="shared" si="3"/>
        <v>1.9294605499366899</v>
      </c>
      <c r="J22" s="23">
        <f t="shared" si="3"/>
        <v>1.9294605499366899</v>
      </c>
      <c r="K22" s="23">
        <f t="shared" si="3"/>
        <v>1.9294605499366899</v>
      </c>
      <c r="L22" s="23">
        <f t="shared" si="3"/>
        <v>1.9294605499366899</v>
      </c>
      <c r="M22" s="23">
        <f t="shared" si="3"/>
        <v>1.9294605499366899</v>
      </c>
      <c r="N22" s="23">
        <f t="shared" si="3"/>
        <v>1.9294605499366899</v>
      </c>
      <c r="O22" s="23">
        <f t="shared" si="3"/>
        <v>1.9294605499366899</v>
      </c>
      <c r="P22" s="41"/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4">1+(340/456)*(D$19/D$11)-(D$21/D$11)/456</f>
        <v>2.1574760742939816</v>
      </c>
      <c r="E23" s="23">
        <f t="shared" si="4"/>
        <v>2.1574760742939816</v>
      </c>
      <c r="F23" s="23">
        <f t="shared" si="4"/>
        <v>2.1574760742939816</v>
      </c>
      <c r="G23" s="23">
        <f t="shared" si="4"/>
        <v>2.1574760742939816</v>
      </c>
      <c r="H23" s="23">
        <f t="shared" si="4"/>
        <v>2.1574760742939816</v>
      </c>
      <c r="I23" s="23">
        <f t="shared" si="4"/>
        <v>2.1574760742939816</v>
      </c>
      <c r="J23" s="23">
        <f t="shared" si="4"/>
        <v>2.1574760742939816</v>
      </c>
      <c r="K23" s="23">
        <f t="shared" si="4"/>
        <v>2.1574760742939816</v>
      </c>
      <c r="L23" s="23">
        <f t="shared" si="4"/>
        <v>2.1574760742939816</v>
      </c>
      <c r="M23" s="23">
        <f t="shared" si="4"/>
        <v>2.1574760742939816</v>
      </c>
      <c r="N23" s="23">
        <f t="shared" si="4"/>
        <v>2.1574760742939816</v>
      </c>
      <c r="O23" s="23">
        <f t="shared" si="4"/>
        <v>2.1574760742939816</v>
      </c>
      <c r="P23" s="41"/>
    </row>
    <row r="24" spans="1:20">
      <c r="A24" s="47" t="s">
        <v>91</v>
      </c>
      <c r="B24" s="1" t="s">
        <v>92</v>
      </c>
      <c r="D24" s="24">
        <f t="shared" ref="D24:O24" si="5">(MAX(150,D20)/(273.15+MAX(150,D20)))</f>
        <v>0.35448422545196739</v>
      </c>
      <c r="E24" s="24">
        <f t="shared" si="5"/>
        <v>0.35448422545196739</v>
      </c>
      <c r="F24" s="24">
        <f t="shared" si="5"/>
        <v>0.35448422545196739</v>
      </c>
      <c r="G24" s="24">
        <f t="shared" si="5"/>
        <v>0.35448422545196739</v>
      </c>
      <c r="H24" s="24">
        <f t="shared" si="5"/>
        <v>0.35448422545196739</v>
      </c>
      <c r="I24" s="24">
        <f t="shared" si="5"/>
        <v>0.35448422545196739</v>
      </c>
      <c r="J24" s="24">
        <f t="shared" si="5"/>
        <v>0.35448422545196739</v>
      </c>
      <c r="K24" s="24">
        <f t="shared" si="5"/>
        <v>0.35448422545196739</v>
      </c>
      <c r="L24" s="24">
        <f t="shared" si="5"/>
        <v>0.35448422545196739</v>
      </c>
      <c r="M24" s="24">
        <f t="shared" si="5"/>
        <v>0.35448422545196739</v>
      </c>
      <c r="N24" s="24">
        <f t="shared" si="5"/>
        <v>0.35448422545196739</v>
      </c>
      <c r="O24" s="24">
        <f t="shared" si="5"/>
        <v>0.35448422545196739</v>
      </c>
      <c r="P24" s="41"/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/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32.242511768280302</v>
      </c>
      <c r="E26" s="25">
        <f t="shared" ref="E26:O26" si="6">(E21/E11)*(E25*E11/(E25*E11+E24*E19))</f>
        <v>39.723298045536815</v>
      </c>
      <c r="F26" s="25">
        <f t="shared" si="6"/>
        <v>43.052959978819963</v>
      </c>
      <c r="G26" s="25">
        <f t="shared" si="6"/>
        <v>44.936270224336049</v>
      </c>
      <c r="H26" s="25">
        <f t="shared" si="6"/>
        <v>46.147476353685036</v>
      </c>
      <c r="I26" s="25">
        <f t="shared" si="6"/>
        <v>46.991884946758887</v>
      </c>
      <c r="J26" s="25">
        <f t="shared" si="6"/>
        <v>47.6142041207383</v>
      </c>
      <c r="K26" s="25">
        <f t="shared" si="6"/>
        <v>48.091868916046081</v>
      </c>
      <c r="L26" s="25">
        <f t="shared" si="6"/>
        <v>48.470063955478651</v>
      </c>
      <c r="M26" s="25">
        <f t="shared" si="6"/>
        <v>48.776929849001668</v>
      </c>
      <c r="N26" s="25">
        <f t="shared" si="6"/>
        <v>49.030907078256377</v>
      </c>
      <c r="O26" s="25">
        <f t="shared" si="6"/>
        <v>49.244583964539714</v>
      </c>
      <c r="P26" s="41"/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11.429461810804785</v>
      </c>
      <c r="E27" s="25">
        <f t="shared" ref="E27:O27" si="7">(E21/E19)*(E24*E19/(E25*E11+E24*E19))</f>
        <v>7.0406412700348842</v>
      </c>
      <c r="F27" s="25">
        <f t="shared" si="7"/>
        <v>5.0871983905021825</v>
      </c>
      <c r="G27" s="25">
        <f t="shared" si="7"/>
        <v>3.9822997362935171</v>
      </c>
      <c r="H27" s="25">
        <f t="shared" si="7"/>
        <v>3.2717104823598042</v>
      </c>
      <c r="I27" s="25">
        <f t="shared" si="7"/>
        <v>2.7763136563132988</v>
      </c>
      <c r="J27" s="25">
        <f t="shared" si="7"/>
        <v>2.4112120383216844</v>
      </c>
      <c r="K27" s="25">
        <f t="shared" si="7"/>
        <v>2.1309761129052678</v>
      </c>
      <c r="L27" s="25">
        <f t="shared" si="7"/>
        <v>1.9090970087627968</v>
      </c>
      <c r="M27" s="25">
        <f t="shared" si="7"/>
        <v>1.7290652197448306</v>
      </c>
      <c r="N27" s="25">
        <f t="shared" si="7"/>
        <v>1.580062101713009</v>
      </c>
      <c r="O27" s="25">
        <f t="shared" si="7"/>
        <v>1.4547023503645198</v>
      </c>
      <c r="P27" s="41"/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8">183*3.6</f>
        <v>658.80000000000007</v>
      </c>
      <c r="F28" s="26">
        <f t="shared" si="8"/>
        <v>658.80000000000007</v>
      </c>
      <c r="G28" s="26">
        <f t="shared" si="8"/>
        <v>658.80000000000007</v>
      </c>
      <c r="H28" s="26">
        <f t="shared" si="8"/>
        <v>658.80000000000007</v>
      </c>
      <c r="I28" s="26">
        <f t="shared" si="8"/>
        <v>658.80000000000007</v>
      </c>
      <c r="J28" s="26">
        <f t="shared" si="8"/>
        <v>658.80000000000007</v>
      </c>
      <c r="K28" s="26">
        <f t="shared" si="8"/>
        <v>658.80000000000007</v>
      </c>
      <c r="L28" s="26">
        <f t="shared" si="8"/>
        <v>658.80000000000007</v>
      </c>
      <c r="M28" s="26">
        <f t="shared" si="8"/>
        <v>658.80000000000007</v>
      </c>
      <c r="N28" s="26">
        <f t="shared" si="8"/>
        <v>658.80000000000007</v>
      </c>
      <c r="O28" s="26">
        <f t="shared" si="8"/>
        <v>658.80000000000007</v>
      </c>
      <c r="P28" s="41"/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9">80*3.6</f>
        <v>288</v>
      </c>
      <c r="F29" s="1">
        <f t="shared" si="9"/>
        <v>288</v>
      </c>
      <c r="G29" s="1">
        <f t="shared" si="9"/>
        <v>288</v>
      </c>
      <c r="H29" s="1">
        <f t="shared" si="9"/>
        <v>288</v>
      </c>
      <c r="I29" s="1">
        <f t="shared" si="9"/>
        <v>288</v>
      </c>
      <c r="J29" s="1">
        <f t="shared" si="9"/>
        <v>288</v>
      </c>
      <c r="K29" s="1">
        <f t="shared" si="9"/>
        <v>288</v>
      </c>
      <c r="L29" s="1">
        <f t="shared" si="9"/>
        <v>288</v>
      </c>
      <c r="M29" s="1">
        <f t="shared" si="9"/>
        <v>288</v>
      </c>
      <c r="N29" s="1">
        <f t="shared" si="9"/>
        <v>288</v>
      </c>
      <c r="O29" s="1">
        <f t="shared" si="9"/>
        <v>288</v>
      </c>
      <c r="P29" s="41"/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0.95105872530619262</v>
      </c>
      <c r="E30" s="27">
        <f t="shared" ref="E30:O31" si="10">(E28-E26)/E28</f>
        <v>0.93970355487927015</v>
      </c>
      <c r="F30" s="27">
        <f t="shared" si="10"/>
        <v>0.93464942322583489</v>
      </c>
      <c r="G30" s="27">
        <f t="shared" si="10"/>
        <v>0.93179072522110507</v>
      </c>
      <c r="H30" s="27">
        <f t="shared" si="10"/>
        <v>0.92995222168535963</v>
      </c>
      <c r="I30" s="27">
        <f t="shared" si="10"/>
        <v>0.92867048429453725</v>
      </c>
      <c r="J30" s="27">
        <f t="shared" si="10"/>
        <v>0.92772585895455628</v>
      </c>
      <c r="K30" s="27">
        <f t="shared" si="10"/>
        <v>0.92700080613836355</v>
      </c>
      <c r="L30" s="27">
        <f t="shared" si="10"/>
        <v>0.92642673959399113</v>
      </c>
      <c r="M30" s="27">
        <f t="shared" si="10"/>
        <v>0.92596094437006427</v>
      </c>
      <c r="N30" s="27">
        <f t="shared" si="10"/>
        <v>0.92557542945012694</v>
      </c>
      <c r="O30" s="27">
        <f t="shared" si="10"/>
        <v>0.925251086878355</v>
      </c>
      <c r="P30" s="41"/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0.96031436871248332</v>
      </c>
      <c r="E31" s="27">
        <f t="shared" si="10"/>
        <v>0.97555332892349</v>
      </c>
      <c r="F31" s="27">
        <f t="shared" si="10"/>
        <v>0.98233611669964516</v>
      </c>
      <c r="G31" s="27">
        <f t="shared" si="10"/>
        <v>0.98617257036009198</v>
      </c>
      <c r="H31" s="27">
        <f t="shared" si="10"/>
        <v>0.98863989415847287</v>
      </c>
      <c r="I31" s="27">
        <f t="shared" si="10"/>
        <v>0.99036002202669005</v>
      </c>
      <c r="J31" s="27">
        <f t="shared" si="10"/>
        <v>0.99162773597804965</v>
      </c>
      <c r="K31" s="27">
        <f t="shared" si="10"/>
        <v>0.99260077738574559</v>
      </c>
      <c r="L31" s="27">
        <f t="shared" si="10"/>
        <v>0.99337119094179593</v>
      </c>
      <c r="M31" s="27">
        <f t="shared" si="10"/>
        <v>0.99399630132033046</v>
      </c>
      <c r="N31" s="27">
        <f t="shared" si="10"/>
        <v>0.99451367325794093</v>
      </c>
      <c r="O31" s="27">
        <f t="shared" si="10"/>
        <v>0.99494895017234541</v>
      </c>
      <c r="P31" s="41"/>
    </row>
    <row r="32" spans="1:20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0.95501070289553924</v>
      </c>
      <c r="E32" s="28">
        <f t="shared" ref="E32:O32" si="11">((E28*E11)+(E29*E19)-E21)/((E28*E11)+(E29*E19))</f>
        <v>0.95501070289553924</v>
      </c>
      <c r="F32" s="28">
        <f t="shared" si="11"/>
        <v>0.95501070289553924</v>
      </c>
      <c r="G32" s="28">
        <f t="shared" si="11"/>
        <v>0.95501070289553924</v>
      </c>
      <c r="H32" s="28">
        <f t="shared" si="11"/>
        <v>0.95501070289553924</v>
      </c>
      <c r="I32" s="28">
        <f t="shared" si="11"/>
        <v>0.95501070289553924</v>
      </c>
      <c r="J32" s="28">
        <f t="shared" si="11"/>
        <v>0.95501070289553924</v>
      </c>
      <c r="K32" s="28">
        <f t="shared" si="11"/>
        <v>0.95501070289553924</v>
      </c>
      <c r="L32" s="28">
        <f t="shared" si="11"/>
        <v>0.95501070289553924</v>
      </c>
      <c r="M32" s="28">
        <f t="shared" si="11"/>
        <v>0.95501070289553924</v>
      </c>
      <c r="N32" s="28">
        <f t="shared" si="11"/>
        <v>0.95501070289553924</v>
      </c>
      <c r="O32" s="28">
        <f t="shared" si="11"/>
        <v>0.95501070289553924</v>
      </c>
      <c r="P32" s="41"/>
    </row>
    <row r="33" spans="1:17">
      <c r="P33" s="41"/>
    </row>
    <row r="34" spans="1:17">
      <c r="A34" s="4" t="s">
        <v>8</v>
      </c>
      <c r="P34" s="41"/>
    </row>
    <row r="35" spans="1:17">
      <c r="A35" s="1" t="s">
        <v>111</v>
      </c>
      <c r="B35" s="1" t="s">
        <v>9</v>
      </c>
      <c r="C35" s="1" t="s">
        <v>10</v>
      </c>
      <c r="D35" s="15">
        <v>4350</v>
      </c>
      <c r="E35" s="15">
        <v>4350</v>
      </c>
      <c r="F35" s="15">
        <v>4350</v>
      </c>
      <c r="G35" s="15">
        <v>4350</v>
      </c>
      <c r="H35" s="15">
        <v>4350</v>
      </c>
      <c r="I35" s="15">
        <v>4350</v>
      </c>
      <c r="J35" s="15">
        <v>4350</v>
      </c>
      <c r="K35" s="15">
        <v>4350</v>
      </c>
      <c r="L35" s="15">
        <v>4350</v>
      </c>
      <c r="M35" s="15">
        <v>4350</v>
      </c>
      <c r="N35" s="15">
        <v>4350</v>
      </c>
      <c r="O35" s="15">
        <v>4350</v>
      </c>
      <c r="P35" s="41"/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2">G36+10%</f>
        <v>0.25</v>
      </c>
      <c r="I36" s="16">
        <f t="shared" si="12"/>
        <v>0.35</v>
      </c>
      <c r="J36" s="16">
        <f t="shared" si="12"/>
        <v>0.44999999999999996</v>
      </c>
      <c r="K36" s="16">
        <f t="shared" si="12"/>
        <v>0.54999999999999993</v>
      </c>
      <c r="L36" s="16">
        <f t="shared" si="12"/>
        <v>0.64999999999999991</v>
      </c>
      <c r="M36" s="16">
        <f t="shared" si="12"/>
        <v>0.74999999999999989</v>
      </c>
      <c r="N36" s="16">
        <f t="shared" si="12"/>
        <v>0.84999999999999987</v>
      </c>
      <c r="O36" s="16">
        <f t="shared" si="12"/>
        <v>0.94999999999999984</v>
      </c>
      <c r="P36" s="41"/>
    </row>
    <row r="37" spans="1:17">
      <c r="A37" s="1" t="s">
        <v>12</v>
      </c>
      <c r="B37" s="1" t="s">
        <v>13</v>
      </c>
      <c r="C37" s="1" t="s">
        <v>11</v>
      </c>
      <c r="D37" s="30">
        <v>0.08</v>
      </c>
      <c r="E37" s="30">
        <v>0.08</v>
      </c>
      <c r="F37" s="30">
        <v>0.08</v>
      </c>
      <c r="G37" s="30">
        <v>0.08</v>
      </c>
      <c r="H37" s="30">
        <v>0.08</v>
      </c>
      <c r="I37" s="30">
        <v>0.08</v>
      </c>
      <c r="J37" s="30">
        <v>0.08</v>
      </c>
      <c r="K37" s="30">
        <v>0.08</v>
      </c>
      <c r="L37" s="30">
        <v>0.08</v>
      </c>
      <c r="M37" s="30">
        <v>0.08</v>
      </c>
      <c r="N37" s="30">
        <v>0.08</v>
      </c>
      <c r="O37" s="30">
        <v>0.08</v>
      </c>
      <c r="P37" s="41"/>
    </row>
    <row r="38" spans="1:17">
      <c r="C38" s="1" t="s">
        <v>114</v>
      </c>
      <c r="D38" s="5">
        <f t="shared" ref="D38:O38" si="13">D37*D35</f>
        <v>348</v>
      </c>
      <c r="E38" s="5">
        <f t="shared" si="13"/>
        <v>348</v>
      </c>
      <c r="F38" s="5">
        <f t="shared" si="13"/>
        <v>348</v>
      </c>
      <c r="G38" s="5">
        <f t="shared" si="13"/>
        <v>348</v>
      </c>
      <c r="H38" s="5">
        <f t="shared" si="13"/>
        <v>348</v>
      </c>
      <c r="I38" s="5">
        <f t="shared" si="13"/>
        <v>348</v>
      </c>
      <c r="J38" s="5">
        <f t="shared" si="13"/>
        <v>348</v>
      </c>
      <c r="K38" s="5">
        <f t="shared" si="13"/>
        <v>348</v>
      </c>
      <c r="L38" s="5">
        <f t="shared" si="13"/>
        <v>348</v>
      </c>
      <c r="M38" s="5">
        <f t="shared" si="13"/>
        <v>348</v>
      </c>
      <c r="N38" s="5">
        <f t="shared" si="13"/>
        <v>348</v>
      </c>
      <c r="O38" s="5">
        <f t="shared" si="13"/>
        <v>348</v>
      </c>
      <c r="P38" s="41"/>
    </row>
    <row r="39" spans="1:17" collapsed="1">
      <c r="A39" s="1" t="s">
        <v>115</v>
      </c>
      <c r="B39" s="1" t="s">
        <v>116</v>
      </c>
      <c r="C39" s="1" t="s">
        <v>117</v>
      </c>
      <c r="D39" s="15">
        <v>125000</v>
      </c>
      <c r="E39" s="15">
        <v>125000</v>
      </c>
      <c r="F39" s="15">
        <v>125000</v>
      </c>
      <c r="G39" s="15">
        <v>125000</v>
      </c>
      <c r="H39" s="15">
        <v>125000</v>
      </c>
      <c r="I39" s="15">
        <v>125000</v>
      </c>
      <c r="J39" s="15">
        <v>125000</v>
      </c>
      <c r="K39" s="15">
        <v>125000</v>
      </c>
      <c r="L39" s="15">
        <v>125000</v>
      </c>
      <c r="M39" s="15">
        <v>125000</v>
      </c>
      <c r="N39" s="15">
        <v>125000</v>
      </c>
      <c r="O39" s="15">
        <v>125000</v>
      </c>
      <c r="P39" s="41"/>
    </row>
    <row r="40" spans="1:17">
      <c r="A40" s="1" t="s">
        <v>118</v>
      </c>
      <c r="B40" s="1" t="s">
        <v>119</v>
      </c>
      <c r="C40" s="1" t="s">
        <v>10</v>
      </c>
      <c r="D40" s="15">
        <v>1087.5</v>
      </c>
      <c r="E40" s="15">
        <v>1087.5</v>
      </c>
      <c r="F40" s="15">
        <v>1087.5</v>
      </c>
      <c r="G40" s="15">
        <v>1087.5</v>
      </c>
      <c r="H40" s="15">
        <v>1087.5</v>
      </c>
      <c r="I40" s="15">
        <v>1087.5</v>
      </c>
      <c r="J40" s="15">
        <v>1087.5</v>
      </c>
      <c r="K40" s="15">
        <v>1087.5</v>
      </c>
      <c r="L40" s="15">
        <v>1087.5</v>
      </c>
      <c r="M40" s="15">
        <v>1087.5</v>
      </c>
      <c r="N40" s="15">
        <v>1087.5</v>
      </c>
      <c r="O40" s="15">
        <v>1087.5</v>
      </c>
      <c r="P40" s="41"/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/>
    </row>
    <row r="42" spans="1:17">
      <c r="A42" s="4" t="s">
        <v>14</v>
      </c>
      <c r="P42" s="41"/>
    </row>
    <row r="43" spans="1:17">
      <c r="A43" s="1" t="s">
        <v>120</v>
      </c>
      <c r="B43" s="1" t="s">
        <v>15</v>
      </c>
      <c r="C43" s="1" t="s">
        <v>16</v>
      </c>
      <c r="D43" s="31">
        <f>MIN(15,MAX(5,IF(D39/D10&lt;15,ROUNDDOWN(D39/D10-(15-D39/D10),0),ROUNDDOWN(D39/D10-15,0))))</f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/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/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/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/>
    </row>
    <row r="47" spans="1:17">
      <c r="D47" s="12"/>
      <c r="E47" s="12"/>
      <c r="F47" s="12"/>
      <c r="G47" s="12"/>
      <c r="H47" s="12"/>
      <c r="I47" s="12"/>
      <c r="J47" s="12"/>
      <c r="P47" s="41"/>
    </row>
    <row r="48" spans="1:17">
      <c r="A48" s="4" t="s">
        <v>24</v>
      </c>
      <c r="P48" s="41"/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/>
    </row>
    <row r="50" spans="1:16">
      <c r="A50" s="6" t="s">
        <v>26</v>
      </c>
      <c r="B50" s="1" t="s">
        <v>27</v>
      </c>
      <c r="C50" s="1" t="s">
        <v>28</v>
      </c>
      <c r="D50" s="33">
        <v>0.25</v>
      </c>
      <c r="E50" s="33">
        <v>0.25</v>
      </c>
      <c r="F50" s="33">
        <v>0.25</v>
      </c>
      <c r="G50" s="33">
        <v>0.25</v>
      </c>
      <c r="H50" s="33">
        <v>0.25</v>
      </c>
      <c r="I50" s="33">
        <v>0.25</v>
      </c>
      <c r="J50" s="33">
        <v>0.25</v>
      </c>
      <c r="K50" s="33">
        <v>0.25</v>
      </c>
      <c r="L50" s="33">
        <v>0.25</v>
      </c>
      <c r="M50" s="33">
        <v>0.25</v>
      </c>
      <c r="N50" s="33">
        <v>0.25</v>
      </c>
      <c r="O50" s="33">
        <v>0.25</v>
      </c>
      <c r="P50" s="41"/>
    </row>
    <row r="51" spans="1:16">
      <c r="A51" s="1" t="s">
        <v>122</v>
      </c>
      <c r="B51" s="34" t="s">
        <v>123</v>
      </c>
      <c r="C51" s="34" t="s">
        <v>124</v>
      </c>
      <c r="D51" s="33">
        <v>13.888888888888888</v>
      </c>
      <c r="E51" s="33">
        <v>13.888888888888888</v>
      </c>
      <c r="F51" s="33">
        <v>13.888888888888888</v>
      </c>
      <c r="G51" s="33">
        <v>13.888888888888888</v>
      </c>
      <c r="H51" s="33">
        <v>13.888888888888888</v>
      </c>
      <c r="I51" s="33">
        <v>13.888888888888888</v>
      </c>
      <c r="J51" s="33">
        <v>13.888888888888888</v>
      </c>
      <c r="K51" s="33">
        <v>13.888888888888888</v>
      </c>
      <c r="L51" s="33">
        <v>13.888888888888888</v>
      </c>
      <c r="M51" s="33">
        <v>13.888888888888888</v>
      </c>
      <c r="N51" s="33">
        <v>13.888888888888888</v>
      </c>
      <c r="O51" s="33">
        <v>13.888888888888888</v>
      </c>
      <c r="P51" s="41"/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/>
    </row>
    <row r="53" spans="1:16">
      <c r="P53" s="41"/>
    </row>
    <row r="54" spans="1:16">
      <c r="A54" s="4" t="s">
        <v>29</v>
      </c>
      <c r="P54" s="41"/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/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8D89-6691-754B-B456-8EB3EABF211F}">
  <sheetPr>
    <tabColor theme="0"/>
    <pageSetUpPr fitToPage="1"/>
  </sheetPr>
  <dimension ref="A1:T57"/>
  <sheetViews>
    <sheetView zoomScaleNormal="100" workbookViewId="0">
      <selection activeCell="A40" sqref="A40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5" width="11.875" style="1" customWidth="1"/>
    <col min="16" max="16384" width="10.875" style="1"/>
  </cols>
  <sheetData>
    <row r="1" spans="1:20">
      <c r="A1" s="13" t="s">
        <v>147</v>
      </c>
      <c r="D1" s="63" t="s">
        <v>170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/>
      <c r="B2" s="40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1"/>
      <c r="R2" s="42"/>
    </row>
    <row r="3" spans="1:20">
      <c r="A3" s="1" t="s">
        <v>1</v>
      </c>
      <c r="B3" s="1" t="s">
        <v>0</v>
      </c>
      <c r="C3" s="1" t="s">
        <v>2</v>
      </c>
      <c r="D3" s="2" t="s">
        <v>131</v>
      </c>
      <c r="E3" s="2" t="s">
        <v>131</v>
      </c>
      <c r="F3" s="2" t="s">
        <v>131</v>
      </c>
      <c r="G3" s="2" t="s">
        <v>131</v>
      </c>
      <c r="H3" s="2" t="s">
        <v>131</v>
      </c>
      <c r="I3" s="2" t="s">
        <v>131</v>
      </c>
      <c r="J3" s="2" t="s">
        <v>131</v>
      </c>
      <c r="K3" s="2" t="s">
        <v>131</v>
      </c>
      <c r="L3" s="2" t="s">
        <v>131</v>
      </c>
      <c r="M3" s="2" t="s">
        <v>131</v>
      </c>
      <c r="N3" s="2" t="s">
        <v>131</v>
      </c>
      <c r="O3" s="2" t="s">
        <v>131</v>
      </c>
      <c r="P3" s="41"/>
    </row>
    <row r="4" spans="1:20">
      <c r="A4" s="1" t="s">
        <v>148</v>
      </c>
      <c r="B4" s="1" t="s">
        <v>0</v>
      </c>
      <c r="C4" s="1" t="s">
        <v>0</v>
      </c>
      <c r="D4" s="2" t="s">
        <v>157</v>
      </c>
      <c r="E4" s="2" t="s">
        <v>157</v>
      </c>
      <c r="F4" s="2" t="s">
        <v>157</v>
      </c>
      <c r="G4" s="2" t="s">
        <v>157</v>
      </c>
      <c r="H4" s="2" t="s">
        <v>157</v>
      </c>
      <c r="I4" s="2" t="s">
        <v>157</v>
      </c>
      <c r="J4" s="2" t="s">
        <v>157</v>
      </c>
      <c r="K4" s="2" t="s">
        <v>157</v>
      </c>
      <c r="L4" s="2" t="s">
        <v>157</v>
      </c>
      <c r="M4" s="2" t="s">
        <v>157</v>
      </c>
      <c r="N4" s="2" t="s">
        <v>157</v>
      </c>
      <c r="O4" s="2" t="s">
        <v>157</v>
      </c>
      <c r="P4" s="41"/>
    </row>
    <row r="5" spans="1:20">
      <c r="A5" s="1" t="s">
        <v>150</v>
      </c>
      <c r="B5" s="1" t="s">
        <v>0</v>
      </c>
      <c r="C5" s="1" t="s">
        <v>0</v>
      </c>
      <c r="D5" s="2" t="s">
        <v>159</v>
      </c>
      <c r="E5" s="2" t="s">
        <v>159</v>
      </c>
      <c r="F5" s="2" t="s">
        <v>159</v>
      </c>
      <c r="G5" s="2" t="s">
        <v>159</v>
      </c>
      <c r="H5" s="2" t="s">
        <v>159</v>
      </c>
      <c r="I5" s="2" t="s">
        <v>159</v>
      </c>
      <c r="J5" s="2" t="s">
        <v>159</v>
      </c>
      <c r="K5" s="2" t="s">
        <v>159</v>
      </c>
      <c r="L5" s="2" t="s">
        <v>159</v>
      </c>
      <c r="M5" s="2" t="s">
        <v>159</v>
      </c>
      <c r="N5" s="2" t="s">
        <v>159</v>
      </c>
      <c r="O5" s="2" t="s">
        <v>159</v>
      </c>
      <c r="P5" s="41"/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/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/>
    </row>
    <row r="8" spans="1:20">
      <c r="A8" s="4" t="s">
        <v>3</v>
      </c>
      <c r="P8" s="43"/>
    </row>
    <row r="9" spans="1:20">
      <c r="A9" s="1" t="s">
        <v>4</v>
      </c>
      <c r="B9" s="1" t="s">
        <v>5</v>
      </c>
      <c r="C9" s="1" t="s">
        <v>2</v>
      </c>
      <c r="D9" s="15">
        <v>4000</v>
      </c>
      <c r="E9" s="15">
        <v>4000</v>
      </c>
      <c r="F9" s="15">
        <v>4000</v>
      </c>
      <c r="G9" s="15">
        <v>4000</v>
      </c>
      <c r="H9" s="15">
        <v>4000</v>
      </c>
      <c r="I9" s="15">
        <v>4000</v>
      </c>
      <c r="J9" s="15">
        <v>4000</v>
      </c>
      <c r="K9" s="15">
        <v>4000</v>
      </c>
      <c r="L9" s="15">
        <v>4000</v>
      </c>
      <c r="M9" s="15">
        <v>4000</v>
      </c>
      <c r="N9" s="15">
        <v>4000</v>
      </c>
      <c r="O9" s="15">
        <v>4000</v>
      </c>
      <c r="P9" s="43"/>
    </row>
    <row r="10" spans="1:20">
      <c r="A10" s="1" t="s">
        <v>32</v>
      </c>
      <c r="B10" s="1" t="s">
        <v>6</v>
      </c>
      <c r="C10" s="1" t="s">
        <v>7</v>
      </c>
      <c r="D10" s="15">
        <v>8200</v>
      </c>
      <c r="E10" s="15">
        <v>8200</v>
      </c>
      <c r="F10" s="15">
        <v>8200</v>
      </c>
      <c r="G10" s="15">
        <v>8200</v>
      </c>
      <c r="H10" s="15">
        <v>8200</v>
      </c>
      <c r="I10" s="15">
        <v>8200</v>
      </c>
      <c r="J10" s="15">
        <v>8200</v>
      </c>
      <c r="K10" s="15">
        <v>8200</v>
      </c>
      <c r="L10" s="15">
        <v>8200</v>
      </c>
      <c r="M10" s="15">
        <v>8200</v>
      </c>
      <c r="N10" s="15">
        <v>8200</v>
      </c>
      <c r="O10" s="15">
        <v>8200</v>
      </c>
      <c r="P10" s="43"/>
    </row>
    <row r="11" spans="1:20">
      <c r="A11" s="6" t="s">
        <v>63</v>
      </c>
      <c r="B11" s="1" t="s">
        <v>64</v>
      </c>
      <c r="C11" s="1" t="s">
        <v>65</v>
      </c>
      <c r="D11" s="16">
        <v>0.28999999999999998</v>
      </c>
      <c r="E11" s="16">
        <v>0.28999999999999998</v>
      </c>
      <c r="F11" s="16">
        <v>0.28999999999999998</v>
      </c>
      <c r="G11" s="16">
        <v>0.28999999999999998</v>
      </c>
      <c r="H11" s="16">
        <v>0.28999999999999998</v>
      </c>
      <c r="I11" s="16">
        <v>0.28999999999999998</v>
      </c>
      <c r="J11" s="16">
        <v>0.28999999999999998</v>
      </c>
      <c r="K11" s="16">
        <v>0.28999999999999998</v>
      </c>
      <c r="L11" s="16">
        <v>0.28999999999999998</v>
      </c>
      <c r="M11" s="16">
        <v>0.28999999999999998</v>
      </c>
      <c r="N11" s="16">
        <v>0.28999999999999998</v>
      </c>
      <c r="O11" s="16">
        <v>0.28999999999999998</v>
      </c>
      <c r="P11" s="43"/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</v>
      </c>
      <c r="E12" s="11">
        <v>0.3</v>
      </c>
      <c r="F12" s="11">
        <v>0.3</v>
      </c>
      <c r="G12" s="11">
        <v>0.3</v>
      </c>
      <c r="H12" s="11">
        <v>0.3</v>
      </c>
      <c r="I12" s="11">
        <v>0.3</v>
      </c>
      <c r="J12" s="11">
        <v>0.3</v>
      </c>
      <c r="K12" s="11">
        <v>0.3</v>
      </c>
      <c r="L12" s="11">
        <v>0.3</v>
      </c>
      <c r="M12" s="11">
        <v>0.3</v>
      </c>
      <c r="N12" s="11">
        <v>0.3</v>
      </c>
      <c r="O12" s="11">
        <v>0.3</v>
      </c>
      <c r="P12" s="43"/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142</v>
      </c>
      <c r="E13" s="19" t="s">
        <v>142</v>
      </c>
      <c r="F13" s="19" t="s">
        <v>142</v>
      </c>
      <c r="G13" s="19" t="s">
        <v>142</v>
      </c>
      <c r="H13" s="19" t="s">
        <v>142</v>
      </c>
      <c r="I13" s="19" t="s">
        <v>142</v>
      </c>
      <c r="J13" s="19" t="s">
        <v>142</v>
      </c>
      <c r="K13" s="19" t="s">
        <v>142</v>
      </c>
      <c r="L13" s="19" t="s">
        <v>142</v>
      </c>
      <c r="M13" s="19" t="s">
        <v>142</v>
      </c>
      <c r="N13" s="19" t="s">
        <v>142</v>
      </c>
      <c r="O13" s="19" t="s">
        <v>142</v>
      </c>
      <c r="P13" s="43"/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0.91800000000000004</v>
      </c>
      <c r="E14" s="11">
        <v>0.91800000000000004</v>
      </c>
      <c r="F14" s="11">
        <v>0.91800000000000004</v>
      </c>
      <c r="G14" s="11">
        <v>0.91800000000000004</v>
      </c>
      <c r="H14" s="11">
        <v>0.91800000000000004</v>
      </c>
      <c r="I14" s="11">
        <v>0.91800000000000004</v>
      </c>
      <c r="J14" s="11">
        <v>0.91800000000000004</v>
      </c>
      <c r="K14" s="11">
        <v>0.91800000000000004</v>
      </c>
      <c r="L14" s="11">
        <v>0.91800000000000004</v>
      </c>
      <c r="M14" s="11">
        <v>0.91800000000000004</v>
      </c>
      <c r="N14" s="11">
        <v>0.91800000000000004</v>
      </c>
      <c r="O14" s="11">
        <v>0.91800000000000004</v>
      </c>
      <c r="P14" s="41"/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0">D14*D12</f>
        <v>0.27539999999999998</v>
      </c>
      <c r="E15" s="11">
        <f t="shared" si="0"/>
        <v>0.27539999999999998</v>
      </c>
      <c r="F15" s="11">
        <f t="shared" si="0"/>
        <v>0.27539999999999998</v>
      </c>
      <c r="G15" s="11">
        <f t="shared" si="0"/>
        <v>0.27539999999999998</v>
      </c>
      <c r="H15" s="11">
        <f t="shared" si="0"/>
        <v>0.27539999999999998</v>
      </c>
      <c r="I15" s="11">
        <f t="shared" si="0"/>
        <v>0.27539999999999998</v>
      </c>
      <c r="J15" s="11">
        <f t="shared" si="0"/>
        <v>0.27539999999999998</v>
      </c>
      <c r="K15" s="11">
        <f t="shared" si="0"/>
        <v>0.27539999999999998</v>
      </c>
      <c r="L15" s="11">
        <f t="shared" si="0"/>
        <v>0.27539999999999998</v>
      </c>
      <c r="M15" s="11">
        <f t="shared" si="0"/>
        <v>0.27539999999999998</v>
      </c>
      <c r="N15" s="11">
        <f t="shared" si="0"/>
        <v>0.27539999999999998</v>
      </c>
      <c r="O15" s="11">
        <f t="shared" si="0"/>
        <v>0.27539999999999998</v>
      </c>
      <c r="P15" s="41"/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</v>
      </c>
      <c r="E16" s="11">
        <v>0.8</v>
      </c>
      <c r="F16" s="11">
        <v>0.8</v>
      </c>
      <c r="G16" s="11">
        <v>0.8</v>
      </c>
      <c r="H16" s="11">
        <v>0.8</v>
      </c>
      <c r="I16" s="11">
        <v>0.8</v>
      </c>
      <c r="J16" s="11">
        <v>0.8</v>
      </c>
      <c r="K16" s="11">
        <v>0.8</v>
      </c>
      <c r="L16" s="11">
        <v>0.8</v>
      </c>
      <c r="M16" s="11">
        <v>0.8</v>
      </c>
      <c r="N16" s="11">
        <v>0.8</v>
      </c>
      <c r="O16" s="11">
        <v>0.8</v>
      </c>
      <c r="P16" s="41"/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0.3</v>
      </c>
      <c r="E17" s="16">
        <v>0.3</v>
      </c>
      <c r="F17" s="16">
        <v>0.3</v>
      </c>
      <c r="G17" s="16">
        <v>0.3</v>
      </c>
      <c r="H17" s="16">
        <v>0.3</v>
      </c>
      <c r="I17" s="16">
        <v>0.3</v>
      </c>
      <c r="J17" s="16">
        <v>0.3</v>
      </c>
      <c r="K17" s="16">
        <v>0.3</v>
      </c>
      <c r="L17" s="16">
        <v>0.3</v>
      </c>
      <c r="M17" s="16">
        <v>0.3</v>
      </c>
      <c r="N17" s="16">
        <v>0.3</v>
      </c>
      <c r="O17" s="16">
        <v>0.3</v>
      </c>
      <c r="P17" s="41"/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0.30044610436767311</v>
      </c>
      <c r="E18" s="11">
        <f t="shared" ref="E18:O18" si="1">E16*(1/(1-E17)-(E11/E15))</f>
        <v>0.30044610436767311</v>
      </c>
      <c r="F18" s="11">
        <f t="shared" si="1"/>
        <v>0.30044610436767311</v>
      </c>
      <c r="G18" s="11">
        <f t="shared" si="1"/>
        <v>0.30044610436767311</v>
      </c>
      <c r="H18" s="11">
        <f t="shared" si="1"/>
        <v>0.30044610436767311</v>
      </c>
      <c r="I18" s="11">
        <f t="shared" si="1"/>
        <v>0.30044610436767311</v>
      </c>
      <c r="J18" s="11">
        <f t="shared" si="1"/>
        <v>0.30044610436767311</v>
      </c>
      <c r="K18" s="11">
        <f t="shared" si="1"/>
        <v>0.30044610436767311</v>
      </c>
      <c r="L18" s="11">
        <f t="shared" si="1"/>
        <v>0.30044610436767311</v>
      </c>
      <c r="M18" s="11">
        <f t="shared" si="1"/>
        <v>0.30044610436767311</v>
      </c>
      <c r="N18" s="11">
        <f t="shared" si="1"/>
        <v>0.30044610436767311</v>
      </c>
      <c r="O18" s="11">
        <f t="shared" si="1"/>
        <v>0.30044610436767311</v>
      </c>
      <c r="P18" s="41"/>
      <c r="S18" s="44"/>
      <c r="T18" s="38"/>
    </row>
    <row r="19" spans="1:20">
      <c r="A19" s="6" t="s">
        <v>79</v>
      </c>
      <c r="B19" s="1" t="s">
        <v>80</v>
      </c>
      <c r="C19" s="1" t="s">
        <v>74</v>
      </c>
      <c r="D19" s="11">
        <f>D18</f>
        <v>0.30044610436767311</v>
      </c>
      <c r="E19" s="11">
        <f t="shared" ref="E19:O19" si="2">E18</f>
        <v>0.30044610436767311</v>
      </c>
      <c r="F19" s="11">
        <f t="shared" si="2"/>
        <v>0.30044610436767311</v>
      </c>
      <c r="G19" s="11">
        <f t="shared" si="2"/>
        <v>0.30044610436767311</v>
      </c>
      <c r="H19" s="11">
        <f t="shared" si="2"/>
        <v>0.30044610436767311</v>
      </c>
      <c r="I19" s="11">
        <f t="shared" si="2"/>
        <v>0.30044610436767311</v>
      </c>
      <c r="J19" s="11">
        <f t="shared" si="2"/>
        <v>0.30044610436767311</v>
      </c>
      <c r="K19" s="11">
        <f t="shared" si="2"/>
        <v>0.30044610436767311</v>
      </c>
      <c r="L19" s="11">
        <f t="shared" si="2"/>
        <v>0.30044610436767311</v>
      </c>
      <c r="M19" s="11">
        <f t="shared" si="2"/>
        <v>0.30044610436767311</v>
      </c>
      <c r="N19" s="11">
        <f t="shared" si="2"/>
        <v>0.30044610436767311</v>
      </c>
      <c r="O19" s="11">
        <f t="shared" si="2"/>
        <v>0.30044610436767311</v>
      </c>
      <c r="P19" s="41"/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/>
    </row>
    <row r="21" spans="1:20">
      <c r="A21" s="6" t="s">
        <v>84</v>
      </c>
      <c r="B21" s="1" t="s">
        <v>85</v>
      </c>
      <c r="C21" s="1" t="s">
        <v>86</v>
      </c>
      <c r="D21" s="22">
        <v>15</v>
      </c>
      <c r="E21" s="22">
        <v>15</v>
      </c>
      <c r="F21" s="22">
        <v>15</v>
      </c>
      <c r="G21" s="22">
        <v>15</v>
      </c>
      <c r="H21" s="22">
        <v>15</v>
      </c>
      <c r="I21" s="22">
        <v>15</v>
      </c>
      <c r="J21" s="22">
        <v>15</v>
      </c>
      <c r="K21" s="22">
        <v>15</v>
      </c>
      <c r="L21" s="22">
        <v>15</v>
      </c>
      <c r="M21" s="22">
        <v>15</v>
      </c>
      <c r="N21" s="22">
        <v>15</v>
      </c>
      <c r="O21" s="22">
        <v>15</v>
      </c>
      <c r="P21" s="41"/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3">1+(279/456)*(D$19/D$11)-(D$21/D$11)/456</f>
        <v>1.5204511730080215</v>
      </c>
      <c r="E22" s="23">
        <f t="shared" si="3"/>
        <v>1.5204511730080215</v>
      </c>
      <c r="F22" s="23">
        <f t="shared" si="3"/>
        <v>1.5204511730080215</v>
      </c>
      <c r="G22" s="23">
        <f t="shared" si="3"/>
        <v>1.5204511730080215</v>
      </c>
      <c r="H22" s="23">
        <f t="shared" si="3"/>
        <v>1.5204511730080215</v>
      </c>
      <c r="I22" s="23">
        <f t="shared" si="3"/>
        <v>1.5204511730080215</v>
      </c>
      <c r="J22" s="23">
        <f t="shared" si="3"/>
        <v>1.5204511730080215</v>
      </c>
      <c r="K22" s="23">
        <f t="shared" si="3"/>
        <v>1.5204511730080215</v>
      </c>
      <c r="L22" s="23">
        <f t="shared" si="3"/>
        <v>1.5204511730080215</v>
      </c>
      <c r="M22" s="23">
        <f t="shared" si="3"/>
        <v>1.5204511730080215</v>
      </c>
      <c r="N22" s="23">
        <f t="shared" si="3"/>
        <v>1.5204511730080215</v>
      </c>
      <c r="O22" s="23">
        <f t="shared" si="3"/>
        <v>1.5204511730080215</v>
      </c>
      <c r="P22" s="41"/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4">1+(340/456)*(D$19/D$11)-(D$21/D$11)/456</f>
        <v>1.6590417081443498</v>
      </c>
      <c r="E23" s="23">
        <f t="shared" si="4"/>
        <v>1.6590417081443498</v>
      </c>
      <c r="F23" s="23">
        <f t="shared" si="4"/>
        <v>1.6590417081443498</v>
      </c>
      <c r="G23" s="23">
        <f t="shared" si="4"/>
        <v>1.6590417081443498</v>
      </c>
      <c r="H23" s="23">
        <f t="shared" si="4"/>
        <v>1.6590417081443498</v>
      </c>
      <c r="I23" s="23">
        <f t="shared" si="4"/>
        <v>1.6590417081443498</v>
      </c>
      <c r="J23" s="23">
        <f t="shared" si="4"/>
        <v>1.6590417081443498</v>
      </c>
      <c r="K23" s="23">
        <f t="shared" si="4"/>
        <v>1.6590417081443498</v>
      </c>
      <c r="L23" s="23">
        <f t="shared" si="4"/>
        <v>1.6590417081443498</v>
      </c>
      <c r="M23" s="23">
        <f t="shared" si="4"/>
        <v>1.6590417081443498</v>
      </c>
      <c r="N23" s="23">
        <f t="shared" si="4"/>
        <v>1.6590417081443498</v>
      </c>
      <c r="O23" s="23">
        <f t="shared" si="4"/>
        <v>1.6590417081443498</v>
      </c>
      <c r="P23" s="41"/>
    </row>
    <row r="24" spans="1:20">
      <c r="A24" s="47" t="s">
        <v>91</v>
      </c>
      <c r="B24" s="1" t="s">
        <v>92</v>
      </c>
      <c r="D24" s="24">
        <f t="shared" ref="D24:O24" si="5">(MAX(150,D20)/(273.15+MAX(150,D20)))</f>
        <v>0.35448422545196739</v>
      </c>
      <c r="E24" s="24">
        <f t="shared" si="5"/>
        <v>0.35448422545196739</v>
      </c>
      <c r="F24" s="24">
        <f t="shared" si="5"/>
        <v>0.35448422545196739</v>
      </c>
      <c r="G24" s="24">
        <f t="shared" si="5"/>
        <v>0.35448422545196739</v>
      </c>
      <c r="H24" s="24">
        <f t="shared" si="5"/>
        <v>0.35448422545196739</v>
      </c>
      <c r="I24" s="24">
        <f t="shared" si="5"/>
        <v>0.35448422545196739</v>
      </c>
      <c r="J24" s="24">
        <f t="shared" si="5"/>
        <v>0.35448422545196739</v>
      </c>
      <c r="K24" s="24">
        <f t="shared" si="5"/>
        <v>0.35448422545196739</v>
      </c>
      <c r="L24" s="24">
        <f t="shared" si="5"/>
        <v>0.35448422545196739</v>
      </c>
      <c r="M24" s="24">
        <f t="shared" si="5"/>
        <v>0.35448422545196739</v>
      </c>
      <c r="N24" s="24">
        <f t="shared" si="5"/>
        <v>0.35448422545196739</v>
      </c>
      <c r="O24" s="24">
        <f t="shared" si="5"/>
        <v>0.35448422545196739</v>
      </c>
      <c r="P24" s="41"/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/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37.830696599571425</v>
      </c>
      <c r="E26" s="25">
        <f t="shared" ref="E26:O26" si="6">(E21/E11)*(E25*E11/(E25*E11+E24*E19))</f>
        <v>43.699710444434238</v>
      </c>
      <c r="F26" s="25">
        <f t="shared" si="6"/>
        <v>46.082788639716973</v>
      </c>
      <c r="G26" s="25">
        <f t="shared" si="6"/>
        <v>47.37452720792308</v>
      </c>
      <c r="H26" s="25">
        <f t="shared" si="6"/>
        <v>48.184925120306083</v>
      </c>
      <c r="I26" s="25">
        <f t="shared" si="6"/>
        <v>48.740771219780413</v>
      </c>
      <c r="J26" s="25">
        <f t="shared" si="6"/>
        <v>49.145720888665657</v>
      </c>
      <c r="K26" s="25">
        <f t="shared" si="6"/>
        <v>49.453876624557239</v>
      </c>
      <c r="L26" s="25">
        <f t="shared" si="6"/>
        <v>49.696238102096459</v>
      </c>
      <c r="M26" s="25">
        <f t="shared" si="6"/>
        <v>49.891844383297688</v>
      </c>
      <c r="N26" s="25">
        <f t="shared" si="6"/>
        <v>50.053034912663655</v>
      </c>
      <c r="O26" s="25">
        <f t="shared" si="6"/>
        <v>50.188158128971324</v>
      </c>
      <c r="P26" s="41"/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13.410385182407454</v>
      </c>
      <c r="E27" s="25">
        <f t="shared" ref="E27:O27" si="7">(E21/E19)*(E24*E19/(E25*E11+E24*E19))</f>
        <v>7.7454290046852607</v>
      </c>
      <c r="F27" s="25">
        <f t="shared" si="7"/>
        <v>5.4452072125389313</v>
      </c>
      <c r="G27" s="25">
        <f t="shared" si="7"/>
        <v>4.198380645863443</v>
      </c>
      <c r="H27" s="25">
        <f t="shared" si="7"/>
        <v>3.4161591719465494</v>
      </c>
      <c r="I27" s="25">
        <f t="shared" si="7"/>
        <v>2.879639088962568</v>
      </c>
      <c r="J27" s="25">
        <f t="shared" si="7"/>
        <v>2.4887689719281747</v>
      </c>
      <c r="K27" s="25">
        <f t="shared" si="7"/>
        <v>2.1913273938566662</v>
      </c>
      <c r="L27" s="25">
        <f t="shared" si="7"/>
        <v>1.9573924968331349</v>
      </c>
      <c r="M27" s="25">
        <f t="shared" si="7"/>
        <v>1.7685871812583374</v>
      </c>
      <c r="N27" s="25">
        <f t="shared" si="7"/>
        <v>1.6130010284123506</v>
      </c>
      <c r="O27" s="25">
        <f t="shared" si="7"/>
        <v>1.4825758634341053</v>
      </c>
      <c r="P27" s="41"/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8">183*3.6</f>
        <v>658.80000000000007</v>
      </c>
      <c r="F28" s="26">
        <f t="shared" si="8"/>
        <v>658.80000000000007</v>
      </c>
      <c r="G28" s="26">
        <f t="shared" si="8"/>
        <v>658.80000000000007</v>
      </c>
      <c r="H28" s="26">
        <f t="shared" si="8"/>
        <v>658.80000000000007</v>
      </c>
      <c r="I28" s="26">
        <f t="shared" si="8"/>
        <v>658.80000000000007</v>
      </c>
      <c r="J28" s="26">
        <f t="shared" si="8"/>
        <v>658.80000000000007</v>
      </c>
      <c r="K28" s="26">
        <f t="shared" si="8"/>
        <v>658.80000000000007</v>
      </c>
      <c r="L28" s="26">
        <f t="shared" si="8"/>
        <v>658.80000000000007</v>
      </c>
      <c r="M28" s="26">
        <f t="shared" si="8"/>
        <v>658.80000000000007</v>
      </c>
      <c r="N28" s="26">
        <f t="shared" si="8"/>
        <v>658.80000000000007</v>
      </c>
      <c r="O28" s="26">
        <f t="shared" si="8"/>
        <v>658.80000000000007</v>
      </c>
      <c r="P28" s="41"/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9">80*3.6</f>
        <v>288</v>
      </c>
      <c r="F29" s="1">
        <f t="shared" si="9"/>
        <v>288</v>
      </c>
      <c r="G29" s="1">
        <f t="shared" si="9"/>
        <v>288</v>
      </c>
      <c r="H29" s="1">
        <f t="shared" si="9"/>
        <v>288</v>
      </c>
      <c r="I29" s="1">
        <f t="shared" si="9"/>
        <v>288</v>
      </c>
      <c r="J29" s="1">
        <f t="shared" si="9"/>
        <v>288</v>
      </c>
      <c r="K29" s="1">
        <f t="shared" si="9"/>
        <v>288</v>
      </c>
      <c r="L29" s="1">
        <f t="shared" si="9"/>
        <v>288</v>
      </c>
      <c r="M29" s="1">
        <f t="shared" si="9"/>
        <v>288</v>
      </c>
      <c r="N29" s="1">
        <f t="shared" si="9"/>
        <v>288</v>
      </c>
      <c r="O29" s="1">
        <f t="shared" si="9"/>
        <v>288</v>
      </c>
      <c r="P29" s="41"/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0.94257635610265422</v>
      </c>
      <c r="E30" s="27">
        <f t="shared" ref="E30:O31" si="10">(E28-E26)/E28</f>
        <v>0.93366771335088916</v>
      </c>
      <c r="F30" s="27">
        <f t="shared" si="10"/>
        <v>0.93005041190085458</v>
      </c>
      <c r="G30" s="27">
        <f t="shared" si="10"/>
        <v>0.92808966726180475</v>
      </c>
      <c r="H30" s="27">
        <f t="shared" si="10"/>
        <v>0.92685955506935935</v>
      </c>
      <c r="I30" s="27">
        <f t="shared" si="10"/>
        <v>0.92601582996390341</v>
      </c>
      <c r="J30" s="27">
        <f t="shared" si="10"/>
        <v>0.92540115226371333</v>
      </c>
      <c r="K30" s="27">
        <f t="shared" si="10"/>
        <v>0.92493339917341044</v>
      </c>
      <c r="L30" s="27">
        <f t="shared" si="10"/>
        <v>0.92456551593488701</v>
      </c>
      <c r="M30" s="27">
        <f t="shared" si="10"/>
        <v>0.92426860293974245</v>
      </c>
      <c r="N30" s="27">
        <f t="shared" si="10"/>
        <v>0.92402393000506433</v>
      </c>
      <c r="O30" s="27">
        <f t="shared" si="10"/>
        <v>0.92381882494084511</v>
      </c>
      <c r="P30" s="41"/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0.9534361625610851</v>
      </c>
      <c r="E31" s="27">
        <f t="shared" si="10"/>
        <v>0.97310614928928729</v>
      </c>
      <c r="F31" s="27">
        <f t="shared" si="10"/>
        <v>0.98109303051201757</v>
      </c>
      <c r="G31" s="27">
        <f t="shared" si="10"/>
        <v>0.98542228942408527</v>
      </c>
      <c r="H31" s="27">
        <f t="shared" si="10"/>
        <v>0.98813833620851887</v>
      </c>
      <c r="I31" s="27">
        <f t="shared" si="10"/>
        <v>0.99000125316332444</v>
      </c>
      <c r="J31" s="27">
        <f t="shared" si="10"/>
        <v>0.99135844106969395</v>
      </c>
      <c r="K31" s="27">
        <f t="shared" si="10"/>
        <v>0.99239122432688653</v>
      </c>
      <c r="L31" s="27">
        <f t="shared" si="10"/>
        <v>0.99320349827488508</v>
      </c>
      <c r="M31" s="27">
        <f t="shared" si="10"/>
        <v>0.99385907228729742</v>
      </c>
      <c r="N31" s="27">
        <f t="shared" si="10"/>
        <v>0.99439930198467941</v>
      </c>
      <c r="O31" s="27">
        <f t="shared" si="10"/>
        <v>0.99485216714085389</v>
      </c>
      <c r="P31" s="41"/>
    </row>
    <row r="32" spans="1:20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0.94596161767229281</v>
      </c>
      <c r="E32" s="28">
        <f t="shared" ref="E32:O32" si="11">((E28*E11)+(E29*E19)-E21)/((E28*E11)+(E29*E19))</f>
        <v>0.94596161767229281</v>
      </c>
      <c r="F32" s="28">
        <f t="shared" si="11"/>
        <v>0.94596161767229281</v>
      </c>
      <c r="G32" s="28">
        <f t="shared" si="11"/>
        <v>0.94596161767229281</v>
      </c>
      <c r="H32" s="28">
        <f t="shared" si="11"/>
        <v>0.94596161767229281</v>
      </c>
      <c r="I32" s="28">
        <f t="shared" si="11"/>
        <v>0.94596161767229281</v>
      </c>
      <c r="J32" s="28">
        <f t="shared" si="11"/>
        <v>0.94596161767229281</v>
      </c>
      <c r="K32" s="28">
        <f t="shared" si="11"/>
        <v>0.94596161767229281</v>
      </c>
      <c r="L32" s="28">
        <f t="shared" si="11"/>
        <v>0.94596161767229281</v>
      </c>
      <c r="M32" s="28">
        <f t="shared" si="11"/>
        <v>0.94596161767229281</v>
      </c>
      <c r="N32" s="28">
        <f t="shared" si="11"/>
        <v>0.94596161767229281</v>
      </c>
      <c r="O32" s="28">
        <f t="shared" si="11"/>
        <v>0.94596161767229281</v>
      </c>
      <c r="P32" s="41"/>
    </row>
    <row r="33" spans="1:17">
      <c r="P33" s="41"/>
    </row>
    <row r="34" spans="1:17">
      <c r="A34" s="4" t="s">
        <v>8</v>
      </c>
      <c r="P34" s="41"/>
    </row>
    <row r="35" spans="1:17">
      <c r="A35" s="1" t="s">
        <v>111</v>
      </c>
      <c r="B35" s="1" t="s">
        <v>9</v>
      </c>
      <c r="C35" s="1" t="s">
        <v>10</v>
      </c>
      <c r="D35" s="15">
        <v>5350</v>
      </c>
      <c r="E35" s="15">
        <v>5350</v>
      </c>
      <c r="F35" s="15">
        <v>5350</v>
      </c>
      <c r="G35" s="15">
        <v>5350</v>
      </c>
      <c r="H35" s="15">
        <v>5350</v>
      </c>
      <c r="I35" s="15">
        <v>5350</v>
      </c>
      <c r="J35" s="15">
        <v>5350</v>
      </c>
      <c r="K35" s="15">
        <v>5350</v>
      </c>
      <c r="L35" s="15">
        <v>5350</v>
      </c>
      <c r="M35" s="15">
        <v>5350</v>
      </c>
      <c r="N35" s="15">
        <v>5350</v>
      </c>
      <c r="O35" s="15">
        <v>5350</v>
      </c>
      <c r="P35" s="41"/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2">G36+10%</f>
        <v>0.25</v>
      </c>
      <c r="I36" s="16">
        <f t="shared" si="12"/>
        <v>0.35</v>
      </c>
      <c r="J36" s="16">
        <f t="shared" si="12"/>
        <v>0.44999999999999996</v>
      </c>
      <c r="K36" s="16">
        <f t="shared" si="12"/>
        <v>0.54999999999999993</v>
      </c>
      <c r="L36" s="16">
        <f t="shared" si="12"/>
        <v>0.64999999999999991</v>
      </c>
      <c r="M36" s="16">
        <f t="shared" si="12"/>
        <v>0.74999999999999989</v>
      </c>
      <c r="N36" s="16">
        <f t="shared" si="12"/>
        <v>0.84999999999999987</v>
      </c>
      <c r="O36" s="16">
        <f t="shared" si="12"/>
        <v>0.94999999999999984</v>
      </c>
      <c r="P36" s="41"/>
    </row>
    <row r="37" spans="1:17">
      <c r="A37" s="1" t="s">
        <v>12</v>
      </c>
      <c r="B37" s="1" t="s">
        <v>13</v>
      </c>
      <c r="C37" s="1" t="s">
        <v>11</v>
      </c>
      <c r="D37" s="30">
        <v>0.08</v>
      </c>
      <c r="E37" s="30">
        <v>0.08</v>
      </c>
      <c r="F37" s="30">
        <v>0.08</v>
      </c>
      <c r="G37" s="30">
        <v>0.08</v>
      </c>
      <c r="H37" s="30">
        <v>0.08</v>
      </c>
      <c r="I37" s="30">
        <v>0.08</v>
      </c>
      <c r="J37" s="30">
        <v>0.08</v>
      </c>
      <c r="K37" s="30">
        <v>0.08</v>
      </c>
      <c r="L37" s="30">
        <v>0.08</v>
      </c>
      <c r="M37" s="30">
        <v>0.08</v>
      </c>
      <c r="N37" s="30">
        <v>0.08</v>
      </c>
      <c r="O37" s="30">
        <v>0.08</v>
      </c>
      <c r="P37" s="41"/>
    </row>
    <row r="38" spans="1:17">
      <c r="C38" s="1" t="s">
        <v>114</v>
      </c>
      <c r="D38" s="5">
        <f t="shared" ref="D38:O38" si="13">D37*D35</f>
        <v>428</v>
      </c>
      <c r="E38" s="5">
        <f t="shared" si="13"/>
        <v>428</v>
      </c>
      <c r="F38" s="5">
        <f t="shared" si="13"/>
        <v>428</v>
      </c>
      <c r="G38" s="5">
        <f t="shared" si="13"/>
        <v>428</v>
      </c>
      <c r="H38" s="5">
        <f t="shared" si="13"/>
        <v>428</v>
      </c>
      <c r="I38" s="5">
        <f t="shared" si="13"/>
        <v>428</v>
      </c>
      <c r="J38" s="5">
        <f t="shared" si="13"/>
        <v>428</v>
      </c>
      <c r="K38" s="5">
        <f t="shared" si="13"/>
        <v>428</v>
      </c>
      <c r="L38" s="5">
        <f t="shared" si="13"/>
        <v>428</v>
      </c>
      <c r="M38" s="5">
        <f t="shared" si="13"/>
        <v>428</v>
      </c>
      <c r="N38" s="5">
        <f t="shared" si="13"/>
        <v>428</v>
      </c>
      <c r="O38" s="5">
        <f t="shared" si="13"/>
        <v>428</v>
      </c>
      <c r="P38" s="41"/>
    </row>
    <row r="39" spans="1:17" collapsed="1">
      <c r="A39" s="1" t="s">
        <v>115</v>
      </c>
      <c r="B39" s="1" t="s">
        <v>116</v>
      </c>
      <c r="C39" s="1" t="s">
        <v>117</v>
      </c>
      <c r="D39" s="15">
        <v>125000</v>
      </c>
      <c r="E39" s="15">
        <v>125000</v>
      </c>
      <c r="F39" s="15">
        <v>125000</v>
      </c>
      <c r="G39" s="15">
        <v>125000</v>
      </c>
      <c r="H39" s="15">
        <v>125000</v>
      </c>
      <c r="I39" s="15">
        <v>125000</v>
      </c>
      <c r="J39" s="15">
        <v>125000</v>
      </c>
      <c r="K39" s="15">
        <v>125000</v>
      </c>
      <c r="L39" s="15">
        <v>125000</v>
      </c>
      <c r="M39" s="15">
        <v>125000</v>
      </c>
      <c r="N39" s="15">
        <v>125000</v>
      </c>
      <c r="O39" s="15">
        <v>125000</v>
      </c>
      <c r="P39" s="41"/>
    </row>
    <row r="40" spans="1:17">
      <c r="A40" s="1" t="s">
        <v>118</v>
      </c>
      <c r="B40" s="1" t="s">
        <v>119</v>
      </c>
      <c r="C40" s="1" t="s">
        <v>10</v>
      </c>
      <c r="D40" s="15">
        <v>1337.5</v>
      </c>
      <c r="E40" s="15">
        <v>1337.5</v>
      </c>
      <c r="F40" s="15">
        <v>1337.5</v>
      </c>
      <c r="G40" s="15">
        <v>1337.5</v>
      </c>
      <c r="H40" s="15">
        <v>1337.5</v>
      </c>
      <c r="I40" s="15">
        <v>1337.5</v>
      </c>
      <c r="J40" s="15">
        <v>1337.5</v>
      </c>
      <c r="K40" s="15">
        <v>1337.5</v>
      </c>
      <c r="L40" s="15">
        <v>1337.5</v>
      </c>
      <c r="M40" s="15">
        <v>1337.5</v>
      </c>
      <c r="N40" s="15">
        <v>1337.5</v>
      </c>
      <c r="O40" s="15">
        <v>1337.5</v>
      </c>
      <c r="P40" s="41"/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/>
    </row>
    <row r="42" spans="1:17">
      <c r="A42" s="4" t="s">
        <v>14</v>
      </c>
      <c r="P42" s="41"/>
    </row>
    <row r="43" spans="1:17">
      <c r="A43" s="1" t="s">
        <v>120</v>
      </c>
      <c r="B43" s="1" t="s">
        <v>15</v>
      </c>
      <c r="C43" s="1" t="s">
        <v>16</v>
      </c>
      <c r="D43" s="31">
        <f>MIN(15,MAX(5,IF(D39/D10&lt;15,ROUNDDOWN(D39/D10-(15-D39/D10),0),ROUNDDOWN(D39/D10-15,0))))</f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/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/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/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/>
    </row>
    <row r="47" spans="1:17">
      <c r="D47" s="12"/>
      <c r="E47" s="12"/>
      <c r="F47" s="12"/>
      <c r="G47" s="12"/>
      <c r="H47" s="12"/>
      <c r="I47" s="12"/>
      <c r="J47" s="12"/>
      <c r="P47" s="41"/>
    </row>
    <row r="48" spans="1:17">
      <c r="A48" s="4" t="s">
        <v>24</v>
      </c>
      <c r="P48" s="41"/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/>
    </row>
    <row r="50" spans="1:16">
      <c r="A50" s="6" t="s">
        <v>26</v>
      </c>
      <c r="B50" s="1" t="s">
        <v>27</v>
      </c>
      <c r="C50" s="1" t="s">
        <v>28</v>
      </c>
      <c r="D50" s="33">
        <v>0.25</v>
      </c>
      <c r="E50" s="33">
        <v>0.25</v>
      </c>
      <c r="F50" s="33">
        <v>0.25</v>
      </c>
      <c r="G50" s="33">
        <v>0.25</v>
      </c>
      <c r="H50" s="33">
        <v>0.25</v>
      </c>
      <c r="I50" s="33">
        <v>0.25</v>
      </c>
      <c r="J50" s="33">
        <v>0.25</v>
      </c>
      <c r="K50" s="33">
        <v>0.25</v>
      </c>
      <c r="L50" s="33">
        <v>0.25</v>
      </c>
      <c r="M50" s="33">
        <v>0.25</v>
      </c>
      <c r="N50" s="33">
        <v>0.25</v>
      </c>
      <c r="O50" s="33">
        <v>0.25</v>
      </c>
      <c r="P50" s="41"/>
    </row>
    <row r="51" spans="1:16">
      <c r="A51" s="1" t="s">
        <v>122</v>
      </c>
      <c r="B51" s="34" t="s">
        <v>123</v>
      </c>
      <c r="C51" s="34" t="s">
        <v>124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41"/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/>
    </row>
    <row r="53" spans="1:16">
      <c r="P53" s="41"/>
    </row>
    <row r="54" spans="1:16">
      <c r="A54" s="4" t="s">
        <v>29</v>
      </c>
      <c r="P54" s="41"/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/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28B04-7491-EB44-B2F3-1FFCBC7748A7}">
  <sheetPr>
    <pageSetUpPr fitToPage="1"/>
  </sheetPr>
  <dimension ref="A1:Q35"/>
  <sheetViews>
    <sheetView zoomScale="90" zoomScaleNormal="90" workbookViewId="0">
      <selection activeCell="C36" sqref="C36"/>
    </sheetView>
  </sheetViews>
  <sheetFormatPr defaultColWidth="10.875" defaultRowHeight="15.75"/>
  <cols>
    <col min="1" max="1" width="61" style="1" customWidth="1"/>
    <col min="2" max="2" width="18.875" style="1" customWidth="1"/>
    <col min="3" max="3" width="17.625" style="1" customWidth="1"/>
    <col min="4" max="17" width="12.875" style="1" customWidth="1"/>
    <col min="18" max="16384" width="10.875" style="1"/>
  </cols>
  <sheetData>
    <row r="1" spans="1:17">
      <c r="A1" s="13" t="s">
        <v>160</v>
      </c>
      <c r="I1" s="2"/>
      <c r="J1" s="2"/>
      <c r="K1" s="2"/>
      <c r="L1" s="2"/>
      <c r="M1" s="2"/>
    </row>
    <row r="2" spans="1:17">
      <c r="A2" s="1" t="s">
        <v>130</v>
      </c>
      <c r="B2" s="1" t="s">
        <v>0</v>
      </c>
      <c r="C2" s="1" t="s">
        <v>0</v>
      </c>
      <c r="D2" s="2">
        <v>1</v>
      </c>
      <c r="E2" s="2">
        <f>D2+1</f>
        <v>2</v>
      </c>
      <c r="F2" s="2">
        <f t="shared" ref="F2:H2" si="0">E2+1</f>
        <v>3</v>
      </c>
      <c r="G2" s="2">
        <f t="shared" si="0"/>
        <v>4</v>
      </c>
      <c r="H2" s="48">
        <f t="shared" si="0"/>
        <v>5</v>
      </c>
      <c r="I2" s="2">
        <f>H2+1</f>
        <v>6</v>
      </c>
      <c r="J2" s="2">
        <f>I2+1</f>
        <v>7</v>
      </c>
      <c r="K2" s="48">
        <f>J2+1</f>
        <v>8</v>
      </c>
      <c r="L2" s="2">
        <f>K2+1</f>
        <v>9</v>
      </c>
      <c r="M2" s="2">
        <f t="shared" ref="M2" si="1">L2+1</f>
        <v>10</v>
      </c>
      <c r="N2" s="48">
        <f>M2+1</f>
        <v>11</v>
      </c>
      <c r="O2" s="2">
        <f>N2+1</f>
        <v>12</v>
      </c>
      <c r="P2" s="2">
        <f t="shared" ref="P2" si="2">O2+1</f>
        <v>13</v>
      </c>
      <c r="Q2" s="2">
        <f>P2+1</f>
        <v>14</v>
      </c>
    </row>
    <row r="3" spans="1:17">
      <c r="A3" s="1" t="s">
        <v>1</v>
      </c>
      <c r="B3" s="1" t="s">
        <v>0</v>
      </c>
      <c r="C3" s="1" t="s">
        <v>2</v>
      </c>
      <c r="D3" s="2" t="s">
        <v>151</v>
      </c>
      <c r="E3" s="2" t="s">
        <v>151</v>
      </c>
      <c r="F3" s="2" t="s">
        <v>152</v>
      </c>
      <c r="G3" s="2" t="s">
        <v>153</v>
      </c>
      <c r="H3" s="48" t="s">
        <v>154</v>
      </c>
      <c r="I3" s="2" t="s">
        <v>155</v>
      </c>
      <c r="J3" s="2" t="s">
        <v>155</v>
      </c>
      <c r="K3" s="48" t="s">
        <v>155</v>
      </c>
      <c r="L3" s="2" t="s">
        <v>156</v>
      </c>
      <c r="M3" s="2" t="s">
        <v>156</v>
      </c>
      <c r="N3" s="48" t="s">
        <v>156</v>
      </c>
      <c r="O3" s="2" t="s">
        <v>131</v>
      </c>
      <c r="P3" s="2" t="s">
        <v>131</v>
      </c>
      <c r="Q3" s="2" t="s">
        <v>131</v>
      </c>
    </row>
    <row r="4" spans="1:17">
      <c r="A4" s="1" t="s">
        <v>148</v>
      </c>
      <c r="B4" s="1" t="s">
        <v>0</v>
      </c>
      <c r="C4" s="1" t="s">
        <v>0</v>
      </c>
      <c r="D4" s="2" t="s">
        <v>149</v>
      </c>
      <c r="E4" s="2" t="s">
        <v>140</v>
      </c>
      <c r="F4" s="2" t="s">
        <v>140</v>
      </c>
      <c r="G4" s="2" t="s">
        <v>140</v>
      </c>
      <c r="H4" s="48" t="s">
        <v>140</v>
      </c>
      <c r="I4" s="2" t="s">
        <v>149</v>
      </c>
      <c r="J4" s="2" t="s">
        <v>129</v>
      </c>
      <c r="K4" s="48" t="s">
        <v>157</v>
      </c>
      <c r="L4" s="2" t="s">
        <v>149</v>
      </c>
      <c r="M4" s="2" t="s">
        <v>129</v>
      </c>
      <c r="N4" s="48" t="s">
        <v>157</v>
      </c>
      <c r="O4" s="2" t="s">
        <v>149</v>
      </c>
      <c r="P4" s="2" t="s">
        <v>129</v>
      </c>
      <c r="Q4" s="2" t="s">
        <v>157</v>
      </c>
    </row>
    <row r="5" spans="1:17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48" t="s">
        <v>158</v>
      </c>
      <c r="I5" s="2" t="s">
        <v>158</v>
      </c>
      <c r="J5" s="2" t="s">
        <v>158</v>
      </c>
      <c r="K5" s="48" t="s">
        <v>159</v>
      </c>
      <c r="L5" s="2" t="s">
        <v>158</v>
      </c>
      <c r="M5" s="2" t="s">
        <v>158</v>
      </c>
      <c r="N5" s="48" t="s">
        <v>159</v>
      </c>
      <c r="O5" s="2" t="s">
        <v>158</v>
      </c>
      <c r="P5" s="2" t="s">
        <v>158</v>
      </c>
      <c r="Q5" s="2" t="s">
        <v>159</v>
      </c>
    </row>
    <row r="6" spans="1:17">
      <c r="H6" s="49"/>
      <c r="I6" s="2"/>
      <c r="J6" s="2"/>
      <c r="K6" s="48"/>
      <c r="L6" s="2"/>
      <c r="M6" s="2"/>
      <c r="N6" s="49"/>
    </row>
    <row r="7" spans="1:17">
      <c r="A7" s="4" t="s">
        <v>3</v>
      </c>
      <c r="H7" s="49"/>
      <c r="I7" s="2"/>
      <c r="J7" s="2"/>
      <c r="K7" s="48"/>
      <c r="L7" s="2"/>
      <c r="M7" s="2"/>
      <c r="N7" s="49"/>
    </row>
    <row r="8" spans="1:17">
      <c r="A8" s="1" t="s">
        <v>32</v>
      </c>
      <c r="B8" s="1" t="s">
        <v>6</v>
      </c>
      <c r="C8" s="1" t="s">
        <v>7</v>
      </c>
      <c r="D8" s="50" t="s">
        <v>132</v>
      </c>
      <c r="E8" s="50" t="s">
        <v>132</v>
      </c>
      <c r="F8" s="50" t="s">
        <v>132</v>
      </c>
      <c r="G8" s="50" t="s">
        <v>132</v>
      </c>
      <c r="H8" s="51" t="s">
        <v>132</v>
      </c>
      <c r="I8" s="50" t="s">
        <v>132</v>
      </c>
      <c r="J8" s="50" t="s">
        <v>132</v>
      </c>
      <c r="K8" s="51" t="s">
        <v>132</v>
      </c>
      <c r="L8" s="50" t="s">
        <v>132</v>
      </c>
      <c r="M8" s="50" t="s">
        <v>132</v>
      </c>
      <c r="N8" s="51" t="s">
        <v>132</v>
      </c>
      <c r="O8" s="50" t="s">
        <v>132</v>
      </c>
      <c r="P8" s="50" t="s">
        <v>132</v>
      </c>
      <c r="Q8" s="50" t="s">
        <v>132</v>
      </c>
    </row>
    <row r="9" spans="1:17">
      <c r="A9" s="6" t="s">
        <v>63</v>
      </c>
      <c r="B9" s="1" t="s">
        <v>64</v>
      </c>
      <c r="C9" s="1" t="s">
        <v>65</v>
      </c>
      <c r="D9" s="50" t="s">
        <v>132</v>
      </c>
      <c r="E9" s="50" t="s">
        <v>132</v>
      </c>
      <c r="F9" s="50" t="s">
        <v>132</v>
      </c>
      <c r="G9" s="50" t="s">
        <v>132</v>
      </c>
      <c r="H9" s="51" t="s">
        <v>132</v>
      </c>
      <c r="I9" s="50" t="s">
        <v>132</v>
      </c>
      <c r="J9" s="50" t="s">
        <v>132</v>
      </c>
      <c r="K9" s="51" t="s">
        <v>132</v>
      </c>
      <c r="L9" s="50" t="s">
        <v>132</v>
      </c>
      <c r="M9" s="50" t="s">
        <v>132</v>
      </c>
      <c r="N9" s="51" t="s">
        <v>132</v>
      </c>
      <c r="O9" s="50" t="s">
        <v>132</v>
      </c>
      <c r="P9" s="50" t="s">
        <v>132</v>
      </c>
      <c r="Q9" s="50" t="s">
        <v>132</v>
      </c>
    </row>
    <row r="10" spans="1:17">
      <c r="A10" s="6" t="s">
        <v>79</v>
      </c>
      <c r="B10" s="1" t="s">
        <v>80</v>
      </c>
      <c r="C10" s="1" t="s">
        <v>74</v>
      </c>
      <c r="D10" s="50" t="s">
        <v>132</v>
      </c>
      <c r="E10" s="50" t="s">
        <v>132</v>
      </c>
      <c r="F10" s="50" t="s">
        <v>132</v>
      </c>
      <c r="G10" s="50" t="s">
        <v>132</v>
      </c>
      <c r="H10" s="51" t="s">
        <v>132</v>
      </c>
      <c r="I10" s="50" t="s">
        <v>132</v>
      </c>
      <c r="J10" s="50" t="s">
        <v>132</v>
      </c>
      <c r="K10" s="51" t="s">
        <v>132</v>
      </c>
      <c r="L10" s="50" t="s">
        <v>132</v>
      </c>
      <c r="M10" s="50" t="s">
        <v>132</v>
      </c>
      <c r="N10" s="51" t="s">
        <v>132</v>
      </c>
      <c r="O10" s="50" t="s">
        <v>132</v>
      </c>
      <c r="P10" s="50" t="s">
        <v>132</v>
      </c>
      <c r="Q10" s="50" t="s">
        <v>132</v>
      </c>
    </row>
    <row r="11" spans="1:17">
      <c r="A11" s="6" t="s">
        <v>84</v>
      </c>
      <c r="B11" s="1" t="s">
        <v>85</v>
      </c>
      <c r="C11" s="1" t="s">
        <v>86</v>
      </c>
      <c r="D11" s="50" t="s">
        <v>132</v>
      </c>
      <c r="E11" s="50" t="s">
        <v>132</v>
      </c>
      <c r="F11" s="50" t="s">
        <v>132</v>
      </c>
      <c r="G11" s="50" t="s">
        <v>132</v>
      </c>
      <c r="H11" s="51" t="s">
        <v>132</v>
      </c>
      <c r="I11" s="50" t="s">
        <v>132</v>
      </c>
      <c r="J11" s="50" t="s">
        <v>132</v>
      </c>
      <c r="K11" s="51" t="s">
        <v>132</v>
      </c>
      <c r="L11" s="50" t="s">
        <v>132</v>
      </c>
      <c r="M11" s="50" t="s">
        <v>132</v>
      </c>
      <c r="N11" s="51" t="s">
        <v>132</v>
      </c>
      <c r="O11" s="50" t="s">
        <v>132</v>
      </c>
      <c r="P11" s="50" t="s">
        <v>132</v>
      </c>
      <c r="Q11" s="50" t="s">
        <v>132</v>
      </c>
    </row>
    <row r="12" spans="1:17">
      <c r="H12" s="49"/>
      <c r="I12" s="2"/>
      <c r="J12" s="2"/>
      <c r="K12" s="48"/>
      <c r="L12" s="2"/>
      <c r="M12" s="2"/>
      <c r="N12" s="49"/>
    </row>
    <row r="13" spans="1:17">
      <c r="A13" s="4" t="s">
        <v>8</v>
      </c>
      <c r="H13" s="49"/>
      <c r="I13" s="2"/>
      <c r="J13" s="2"/>
      <c r="K13" s="48"/>
      <c r="L13" s="2"/>
      <c r="M13" s="2"/>
      <c r="N13" s="49"/>
    </row>
    <row r="14" spans="1:17">
      <c r="A14" s="1" t="s">
        <v>133</v>
      </c>
      <c r="B14" s="1" t="s">
        <v>9</v>
      </c>
      <c r="C14" s="1" t="s">
        <v>10</v>
      </c>
      <c r="D14" s="50" t="s">
        <v>132</v>
      </c>
      <c r="E14" s="50" t="s">
        <v>132</v>
      </c>
      <c r="F14" s="50" t="s">
        <v>132</v>
      </c>
      <c r="G14" s="50" t="s">
        <v>132</v>
      </c>
      <c r="H14" s="51" t="s">
        <v>132</v>
      </c>
      <c r="I14" s="50" t="s">
        <v>132</v>
      </c>
      <c r="J14" s="50" t="s">
        <v>132</v>
      </c>
      <c r="K14" s="51" t="s">
        <v>132</v>
      </c>
      <c r="L14" s="50" t="s">
        <v>132</v>
      </c>
      <c r="M14" s="50" t="s">
        <v>132</v>
      </c>
      <c r="N14" s="51" t="s">
        <v>132</v>
      </c>
      <c r="O14" s="50" t="s">
        <v>132</v>
      </c>
      <c r="P14" s="50" t="s">
        <v>132</v>
      </c>
      <c r="Q14" s="50" t="s">
        <v>132</v>
      </c>
    </row>
    <row r="15" spans="1:17">
      <c r="A15" s="1" t="s">
        <v>12</v>
      </c>
      <c r="B15" s="1" t="s">
        <v>13</v>
      </c>
      <c r="C15" s="1" t="s">
        <v>11</v>
      </c>
      <c r="D15" s="50" t="s">
        <v>132</v>
      </c>
      <c r="E15" s="50" t="s">
        <v>132</v>
      </c>
      <c r="F15" s="50" t="s">
        <v>132</v>
      </c>
      <c r="G15" s="50" t="s">
        <v>132</v>
      </c>
      <c r="H15" s="51" t="s">
        <v>132</v>
      </c>
      <c r="I15" s="50" t="s">
        <v>132</v>
      </c>
      <c r="J15" s="50" t="s">
        <v>132</v>
      </c>
      <c r="K15" s="51" t="s">
        <v>132</v>
      </c>
      <c r="L15" s="50" t="s">
        <v>132</v>
      </c>
      <c r="M15" s="50" t="s">
        <v>132</v>
      </c>
      <c r="N15" s="51" t="s">
        <v>132</v>
      </c>
      <c r="O15" s="50" t="s">
        <v>132</v>
      </c>
      <c r="P15" s="50" t="s">
        <v>132</v>
      </c>
      <c r="Q15" s="50" t="s">
        <v>132</v>
      </c>
    </row>
    <row r="16" spans="1:17">
      <c r="D16" s="5"/>
      <c r="E16" s="5"/>
      <c r="F16" s="5"/>
      <c r="G16" s="5"/>
      <c r="H16" s="52"/>
      <c r="I16" s="5"/>
      <c r="J16" s="5"/>
      <c r="K16" s="52"/>
      <c r="L16" s="5"/>
      <c r="M16" s="5"/>
      <c r="N16" s="52"/>
      <c r="O16" s="5"/>
      <c r="P16" s="5"/>
      <c r="Q16" s="5"/>
    </row>
    <row r="17" spans="1:17">
      <c r="A17" s="1" t="s">
        <v>115</v>
      </c>
      <c r="B17" s="1" t="s">
        <v>116</v>
      </c>
      <c r="C17" s="1" t="s">
        <v>117</v>
      </c>
      <c r="D17" s="50" t="s">
        <v>132</v>
      </c>
      <c r="E17" s="50" t="s">
        <v>132</v>
      </c>
      <c r="F17" s="50" t="s">
        <v>132</v>
      </c>
      <c r="G17" s="50" t="s">
        <v>132</v>
      </c>
      <c r="H17" s="51" t="s">
        <v>132</v>
      </c>
      <c r="I17" s="50" t="s">
        <v>132</v>
      </c>
      <c r="J17" s="50" t="s">
        <v>132</v>
      </c>
      <c r="K17" s="51" t="s">
        <v>132</v>
      </c>
      <c r="L17" s="50" t="s">
        <v>132</v>
      </c>
      <c r="M17" s="50" t="s">
        <v>132</v>
      </c>
      <c r="N17" s="51" t="s">
        <v>132</v>
      </c>
      <c r="O17" s="50" t="s">
        <v>132</v>
      </c>
      <c r="P17" s="50" t="s">
        <v>132</v>
      </c>
      <c r="Q17" s="50" t="s">
        <v>132</v>
      </c>
    </row>
    <row r="18" spans="1:17">
      <c r="A18" s="1" t="s">
        <v>118</v>
      </c>
      <c r="B18" s="1" t="s">
        <v>119</v>
      </c>
      <c r="C18" s="1" t="s">
        <v>10</v>
      </c>
      <c r="D18" s="50" t="s">
        <v>132</v>
      </c>
      <c r="E18" s="50" t="s">
        <v>132</v>
      </c>
      <c r="F18" s="50" t="s">
        <v>132</v>
      </c>
      <c r="G18" s="50" t="s">
        <v>132</v>
      </c>
      <c r="H18" s="51" t="s">
        <v>132</v>
      </c>
      <c r="I18" s="50" t="s">
        <v>132</v>
      </c>
      <c r="J18" s="50" t="s">
        <v>132</v>
      </c>
      <c r="K18" s="51" t="s">
        <v>132</v>
      </c>
      <c r="L18" s="50" t="s">
        <v>132</v>
      </c>
      <c r="M18" s="50" t="s">
        <v>132</v>
      </c>
      <c r="N18" s="51" t="s">
        <v>132</v>
      </c>
      <c r="O18" s="50" t="s">
        <v>132</v>
      </c>
      <c r="P18" s="50" t="s">
        <v>132</v>
      </c>
      <c r="Q18" s="50" t="s">
        <v>132</v>
      </c>
    </row>
    <row r="19" spans="1:17">
      <c r="D19" s="5"/>
      <c r="E19" s="5"/>
      <c r="F19" s="5"/>
      <c r="G19" s="5"/>
      <c r="H19" s="52"/>
      <c r="I19" s="53"/>
      <c r="J19" s="53"/>
      <c r="K19" s="54"/>
      <c r="L19" s="53"/>
      <c r="M19" s="53"/>
      <c r="N19" s="52"/>
      <c r="O19" s="5"/>
      <c r="P19" s="5"/>
      <c r="Q19" s="5"/>
    </row>
    <row r="20" spans="1:17">
      <c r="A20" s="4" t="s">
        <v>14</v>
      </c>
      <c r="H20" s="49"/>
      <c r="I20" s="2"/>
      <c r="J20" s="2"/>
      <c r="K20" s="48"/>
      <c r="L20" s="2"/>
      <c r="M20" s="2"/>
      <c r="N20" s="49"/>
    </row>
    <row r="21" spans="1:17">
      <c r="A21" s="1" t="s">
        <v>134</v>
      </c>
      <c r="B21" s="1" t="s">
        <v>15</v>
      </c>
      <c r="C21" s="1" t="s">
        <v>16</v>
      </c>
      <c r="D21" s="50" t="s">
        <v>132</v>
      </c>
      <c r="E21" s="50" t="s">
        <v>132</v>
      </c>
      <c r="F21" s="50" t="s">
        <v>132</v>
      </c>
      <c r="G21" s="50" t="s">
        <v>132</v>
      </c>
      <c r="H21" s="51" t="s">
        <v>132</v>
      </c>
      <c r="I21" s="50" t="s">
        <v>132</v>
      </c>
      <c r="J21" s="50" t="s">
        <v>132</v>
      </c>
      <c r="K21" s="51" t="s">
        <v>132</v>
      </c>
      <c r="L21" s="50" t="s">
        <v>132</v>
      </c>
      <c r="M21" s="50" t="s">
        <v>132</v>
      </c>
      <c r="N21" s="51" t="s">
        <v>132</v>
      </c>
      <c r="O21" s="50" t="s">
        <v>132</v>
      </c>
      <c r="P21" s="50" t="s">
        <v>132</v>
      </c>
      <c r="Q21" s="50" t="s">
        <v>132</v>
      </c>
    </row>
    <row r="22" spans="1:17">
      <c r="A22" s="1" t="s">
        <v>17</v>
      </c>
      <c r="B22" s="32" t="s">
        <v>18</v>
      </c>
      <c r="C22" s="1" t="s">
        <v>19</v>
      </c>
      <c r="D22" s="50" t="s">
        <v>132</v>
      </c>
      <c r="E22" s="50" t="s">
        <v>132</v>
      </c>
      <c r="F22" s="50" t="s">
        <v>132</v>
      </c>
      <c r="G22" s="50" t="s">
        <v>132</v>
      </c>
      <c r="H22" s="51" t="s">
        <v>132</v>
      </c>
      <c r="I22" s="50" t="s">
        <v>132</v>
      </c>
      <c r="J22" s="50" t="s">
        <v>132</v>
      </c>
      <c r="K22" s="51" t="s">
        <v>132</v>
      </c>
      <c r="L22" s="50" t="s">
        <v>132</v>
      </c>
      <c r="M22" s="50" t="s">
        <v>132</v>
      </c>
      <c r="N22" s="51" t="s">
        <v>132</v>
      </c>
      <c r="O22" s="50" t="s">
        <v>132</v>
      </c>
      <c r="P22" s="50" t="s">
        <v>132</v>
      </c>
      <c r="Q22" s="50" t="s">
        <v>132</v>
      </c>
    </row>
    <row r="23" spans="1:17">
      <c r="A23" s="1" t="s">
        <v>20</v>
      </c>
      <c r="B23" s="1" t="s">
        <v>21</v>
      </c>
      <c r="C23" s="1" t="s">
        <v>19</v>
      </c>
      <c r="D23" s="50" t="s">
        <v>132</v>
      </c>
      <c r="E23" s="50" t="s">
        <v>132</v>
      </c>
      <c r="F23" s="50" t="s">
        <v>132</v>
      </c>
      <c r="G23" s="50" t="s">
        <v>132</v>
      </c>
      <c r="H23" s="51" t="s">
        <v>132</v>
      </c>
      <c r="I23" s="50" t="s">
        <v>132</v>
      </c>
      <c r="J23" s="50" t="s">
        <v>132</v>
      </c>
      <c r="K23" s="51" t="s">
        <v>132</v>
      </c>
      <c r="L23" s="50" t="s">
        <v>132</v>
      </c>
      <c r="M23" s="50" t="s">
        <v>132</v>
      </c>
      <c r="N23" s="51" t="s">
        <v>132</v>
      </c>
      <c r="O23" s="50" t="s">
        <v>132</v>
      </c>
      <c r="P23" s="50" t="s">
        <v>132</v>
      </c>
      <c r="Q23" s="50" t="s">
        <v>132</v>
      </c>
    </row>
    <row r="24" spans="1:17">
      <c r="A24" s="1" t="s">
        <v>22</v>
      </c>
      <c r="B24" s="1" t="s">
        <v>23</v>
      </c>
      <c r="C24" s="1" t="s">
        <v>19</v>
      </c>
      <c r="D24" s="50" t="s">
        <v>132</v>
      </c>
      <c r="E24" s="50" t="s">
        <v>132</v>
      </c>
      <c r="F24" s="50" t="s">
        <v>132</v>
      </c>
      <c r="G24" s="50" t="s">
        <v>132</v>
      </c>
      <c r="H24" s="51" t="s">
        <v>132</v>
      </c>
      <c r="I24" s="50" t="s">
        <v>132</v>
      </c>
      <c r="J24" s="50" t="s">
        <v>132</v>
      </c>
      <c r="K24" s="51" t="s">
        <v>132</v>
      </c>
      <c r="L24" s="50" t="s">
        <v>132</v>
      </c>
      <c r="M24" s="50" t="s">
        <v>132</v>
      </c>
      <c r="N24" s="51" t="s">
        <v>132</v>
      </c>
      <c r="O24" s="50" t="s">
        <v>132</v>
      </c>
      <c r="P24" s="50" t="s">
        <v>132</v>
      </c>
      <c r="Q24" s="50" t="s">
        <v>132</v>
      </c>
    </row>
    <row r="25" spans="1:17">
      <c r="D25" s="12"/>
      <c r="H25" s="49"/>
      <c r="I25" s="2"/>
      <c r="J25" s="2"/>
      <c r="K25" s="48"/>
      <c r="L25" s="2"/>
      <c r="M25" s="2"/>
      <c r="N25" s="49"/>
    </row>
    <row r="26" spans="1:17">
      <c r="A26" s="4" t="s">
        <v>24</v>
      </c>
      <c r="H26" s="49"/>
      <c r="I26" s="2"/>
      <c r="J26" s="2"/>
      <c r="K26" s="48"/>
      <c r="L26" s="2"/>
      <c r="M26" s="2"/>
      <c r="N26" s="49"/>
    </row>
    <row r="27" spans="1:17">
      <c r="A27" s="1" t="s">
        <v>121</v>
      </c>
      <c r="B27" s="32" t="s">
        <v>25</v>
      </c>
      <c r="C27" s="1" t="s">
        <v>19</v>
      </c>
      <c r="D27" s="50" t="s">
        <v>132</v>
      </c>
      <c r="E27" s="50" t="s">
        <v>132</v>
      </c>
      <c r="F27" s="50" t="s">
        <v>132</v>
      </c>
      <c r="G27" s="50" t="s">
        <v>132</v>
      </c>
      <c r="H27" s="51" t="s">
        <v>132</v>
      </c>
      <c r="I27" s="50" t="s">
        <v>132</v>
      </c>
      <c r="J27" s="50" t="s">
        <v>132</v>
      </c>
      <c r="K27" s="51" t="s">
        <v>132</v>
      </c>
      <c r="L27" s="50" t="s">
        <v>132</v>
      </c>
      <c r="M27" s="50" t="s">
        <v>132</v>
      </c>
      <c r="N27" s="51" t="s">
        <v>132</v>
      </c>
      <c r="O27" s="50" t="s">
        <v>132</v>
      </c>
      <c r="P27" s="50" t="s">
        <v>132</v>
      </c>
      <c r="Q27" s="50" t="s">
        <v>132</v>
      </c>
    </row>
    <row r="28" spans="1:17">
      <c r="A28" s="6" t="s">
        <v>26</v>
      </c>
      <c r="B28" s="1" t="s">
        <v>27</v>
      </c>
      <c r="C28" s="1" t="s">
        <v>28</v>
      </c>
      <c r="D28" s="55" t="s">
        <v>161</v>
      </c>
      <c r="E28" s="55" t="s">
        <v>161</v>
      </c>
      <c r="F28" s="55" t="s">
        <v>161</v>
      </c>
      <c r="G28" s="55" t="s">
        <v>161</v>
      </c>
      <c r="H28" s="56" t="s">
        <v>161</v>
      </c>
      <c r="I28" s="55" t="s">
        <v>161</v>
      </c>
      <c r="J28" s="55" t="s">
        <v>161</v>
      </c>
      <c r="K28" s="56" t="s">
        <v>161</v>
      </c>
      <c r="L28" s="55" t="s">
        <v>161</v>
      </c>
      <c r="M28" s="55" t="s">
        <v>161</v>
      </c>
      <c r="N28" s="56" t="s">
        <v>161</v>
      </c>
      <c r="O28" s="55" t="s">
        <v>161</v>
      </c>
      <c r="P28" s="55" t="s">
        <v>161</v>
      </c>
      <c r="Q28" s="57" t="s">
        <v>161</v>
      </c>
    </row>
    <row r="29" spans="1:17">
      <c r="A29" s="1" t="s">
        <v>122</v>
      </c>
      <c r="B29" s="34" t="s">
        <v>123</v>
      </c>
      <c r="C29" s="34" t="s">
        <v>124</v>
      </c>
      <c r="D29" s="50" t="s">
        <v>132</v>
      </c>
      <c r="E29" s="50" t="s">
        <v>132</v>
      </c>
      <c r="F29" s="50" t="s">
        <v>132</v>
      </c>
      <c r="G29" s="50" t="s">
        <v>132</v>
      </c>
      <c r="H29" s="51" t="s">
        <v>132</v>
      </c>
      <c r="I29" s="50" t="s">
        <v>132</v>
      </c>
      <c r="J29" s="50" t="s">
        <v>132</v>
      </c>
      <c r="K29" s="51" t="s">
        <v>132</v>
      </c>
      <c r="L29" s="50" t="s">
        <v>132</v>
      </c>
      <c r="M29" s="50" t="s">
        <v>132</v>
      </c>
      <c r="N29" s="51" t="s">
        <v>132</v>
      </c>
      <c r="O29" s="50" t="s">
        <v>132</v>
      </c>
      <c r="P29" s="50" t="s">
        <v>132</v>
      </c>
      <c r="Q29" s="50" t="s">
        <v>132</v>
      </c>
    </row>
    <row r="30" spans="1:17">
      <c r="A30" s="1" t="s">
        <v>125</v>
      </c>
      <c r="B30" s="35" t="s">
        <v>126</v>
      </c>
      <c r="C30" s="34" t="s">
        <v>127</v>
      </c>
      <c r="D30" s="50" t="s">
        <v>132</v>
      </c>
      <c r="E30" s="50" t="s">
        <v>132</v>
      </c>
      <c r="F30" s="50" t="s">
        <v>132</v>
      </c>
      <c r="G30" s="50" t="s">
        <v>132</v>
      </c>
      <c r="H30" s="51" t="s">
        <v>132</v>
      </c>
      <c r="I30" s="50" t="s">
        <v>132</v>
      </c>
      <c r="J30" s="50" t="s">
        <v>132</v>
      </c>
      <c r="K30" s="51" t="s">
        <v>132</v>
      </c>
      <c r="L30" s="50" t="s">
        <v>132</v>
      </c>
      <c r="M30" s="50" t="s">
        <v>132</v>
      </c>
      <c r="N30" s="51" t="s">
        <v>132</v>
      </c>
      <c r="O30" s="50" t="s">
        <v>132</v>
      </c>
      <c r="P30" s="50" t="s">
        <v>132</v>
      </c>
      <c r="Q30" s="50" t="s">
        <v>132</v>
      </c>
    </row>
    <row r="31" spans="1:17">
      <c r="A31" s="1" t="s">
        <v>135</v>
      </c>
      <c r="B31" s="34" t="s">
        <v>136</v>
      </c>
      <c r="C31" s="34" t="s">
        <v>124</v>
      </c>
      <c r="D31" s="50" t="s">
        <v>132</v>
      </c>
      <c r="E31" s="50" t="s">
        <v>132</v>
      </c>
      <c r="F31" s="50" t="s">
        <v>132</v>
      </c>
      <c r="G31" s="50" t="s">
        <v>132</v>
      </c>
      <c r="H31" s="51" t="s">
        <v>132</v>
      </c>
      <c r="I31" s="50" t="s">
        <v>132</v>
      </c>
      <c r="J31" s="50" t="s">
        <v>132</v>
      </c>
      <c r="K31" s="51" t="s">
        <v>132</v>
      </c>
      <c r="L31" s="50" t="s">
        <v>132</v>
      </c>
      <c r="M31" s="50" t="s">
        <v>132</v>
      </c>
      <c r="N31" s="51" t="s">
        <v>132</v>
      </c>
      <c r="O31" s="50" t="s">
        <v>132</v>
      </c>
      <c r="P31" s="50" t="s">
        <v>132</v>
      </c>
      <c r="Q31" s="50" t="s">
        <v>132</v>
      </c>
    </row>
    <row r="32" spans="1:17">
      <c r="A32" s="1" t="s">
        <v>137</v>
      </c>
      <c r="B32" s="35" t="s">
        <v>138</v>
      </c>
      <c r="C32" s="34" t="s">
        <v>127</v>
      </c>
      <c r="D32" s="50" t="s">
        <v>132</v>
      </c>
      <c r="E32" s="50" t="s">
        <v>132</v>
      </c>
      <c r="F32" s="50" t="s">
        <v>132</v>
      </c>
      <c r="G32" s="50" t="s">
        <v>132</v>
      </c>
      <c r="H32" s="51" t="s">
        <v>132</v>
      </c>
      <c r="I32" s="50" t="s">
        <v>132</v>
      </c>
      <c r="J32" s="50" t="s">
        <v>132</v>
      </c>
      <c r="K32" s="51" t="s">
        <v>132</v>
      </c>
      <c r="L32" s="50" t="s">
        <v>132</v>
      </c>
      <c r="M32" s="50" t="s">
        <v>132</v>
      </c>
      <c r="N32" s="51" t="s">
        <v>132</v>
      </c>
      <c r="O32" s="50" t="s">
        <v>132</v>
      </c>
      <c r="P32" s="50" t="s">
        <v>132</v>
      </c>
      <c r="Q32" s="50" t="s">
        <v>132</v>
      </c>
    </row>
    <row r="33" spans="1:17">
      <c r="H33" s="49"/>
      <c r="I33" s="2"/>
      <c r="J33" s="2"/>
      <c r="K33" s="48"/>
      <c r="L33" s="2"/>
      <c r="M33" s="2"/>
      <c r="N33" s="49"/>
    </row>
    <row r="34" spans="1:17">
      <c r="A34" s="4" t="s">
        <v>29</v>
      </c>
      <c r="H34" s="49"/>
      <c r="I34" s="2"/>
      <c r="J34" s="2"/>
      <c r="K34" s="48"/>
      <c r="L34" s="2"/>
      <c r="M34" s="2"/>
      <c r="N34" s="49"/>
    </row>
    <row r="35" spans="1:17">
      <c r="A35" s="1" t="s">
        <v>12</v>
      </c>
      <c r="B35" s="1" t="s">
        <v>30</v>
      </c>
      <c r="C35" s="1" t="s">
        <v>31</v>
      </c>
      <c r="D35" s="50" t="s">
        <v>132</v>
      </c>
      <c r="E35" s="50" t="s">
        <v>132</v>
      </c>
      <c r="F35" s="50" t="s">
        <v>132</v>
      </c>
      <c r="G35" s="50" t="s">
        <v>132</v>
      </c>
      <c r="H35" s="51" t="s">
        <v>132</v>
      </c>
      <c r="I35" s="50" t="s">
        <v>132</v>
      </c>
      <c r="J35" s="50" t="s">
        <v>132</v>
      </c>
      <c r="K35" s="51" t="s">
        <v>132</v>
      </c>
      <c r="L35" s="50" t="s">
        <v>132</v>
      </c>
      <c r="M35" s="50" t="s">
        <v>132</v>
      </c>
      <c r="N35" s="51" t="s">
        <v>132</v>
      </c>
      <c r="O35" s="50" t="s">
        <v>132</v>
      </c>
      <c r="P35" s="50" t="s">
        <v>132</v>
      </c>
      <c r="Q35" s="50" t="s">
        <v>132</v>
      </c>
    </row>
  </sheetData>
  <pageMargins left="0.7" right="0.7" top="0.75" bottom="0.75" header="0.3" footer="0.3"/>
  <pageSetup paperSize="9" scale="83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BF168-A55C-5A4A-9DF3-7360CD3686E5}">
  <sheetPr>
    <pageSetUpPr fitToPage="1"/>
  </sheetPr>
  <dimension ref="A1:T57"/>
  <sheetViews>
    <sheetView topLeftCell="A2" zoomScaleNormal="80" workbookViewId="0">
      <selection activeCell="L31" sqref="L31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1" width="10.875" style="1"/>
    <col min="12" max="12" width="11.625" style="1" customWidth="1"/>
    <col min="13" max="13" width="12.125" style="1" customWidth="1"/>
    <col min="14" max="14" width="12" style="1" customWidth="1"/>
    <col min="15" max="15" width="13.375" style="1" customWidth="1"/>
    <col min="16" max="16384" width="10.875" style="1"/>
  </cols>
  <sheetData>
    <row r="1" spans="1:20">
      <c r="A1" s="13" t="s">
        <v>147</v>
      </c>
      <c r="D1" s="63" t="s">
        <v>48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 t="s">
        <v>130</v>
      </c>
      <c r="B2" s="40" t="s">
        <v>0</v>
      </c>
      <c r="C2" s="40" t="s">
        <v>0</v>
      </c>
      <c r="D2" s="39">
        <v>1</v>
      </c>
      <c r="E2" s="39">
        <f>D2+1</f>
        <v>2</v>
      </c>
      <c r="F2" s="39">
        <f t="shared" ref="F2:O2" si="0">E2+1</f>
        <v>3</v>
      </c>
      <c r="G2" s="39">
        <f t="shared" si="0"/>
        <v>4</v>
      </c>
      <c r="H2" s="39">
        <f t="shared" si="0"/>
        <v>5</v>
      </c>
      <c r="I2" s="39">
        <f t="shared" si="0"/>
        <v>6</v>
      </c>
      <c r="J2" s="39">
        <f t="shared" si="0"/>
        <v>7</v>
      </c>
      <c r="K2" s="39">
        <f t="shared" si="0"/>
        <v>8</v>
      </c>
      <c r="L2" s="39">
        <f t="shared" si="0"/>
        <v>9</v>
      </c>
      <c r="M2" s="39">
        <f t="shared" si="0"/>
        <v>10</v>
      </c>
      <c r="N2" s="39">
        <f t="shared" si="0"/>
        <v>11</v>
      </c>
      <c r="O2" s="39">
        <f t="shared" si="0"/>
        <v>12</v>
      </c>
      <c r="P2" s="41"/>
      <c r="R2" s="42"/>
    </row>
    <row r="3" spans="1:20">
      <c r="A3" s="1" t="s">
        <v>1</v>
      </c>
      <c r="B3" s="1" t="s">
        <v>0</v>
      </c>
      <c r="C3" s="1" t="s">
        <v>2</v>
      </c>
      <c r="D3" s="2" t="s">
        <v>151</v>
      </c>
      <c r="E3" s="2" t="s">
        <v>151</v>
      </c>
      <c r="F3" s="2" t="s">
        <v>151</v>
      </c>
      <c r="G3" s="2" t="s">
        <v>151</v>
      </c>
      <c r="H3" s="2" t="s">
        <v>151</v>
      </c>
      <c r="I3" s="2" t="s">
        <v>151</v>
      </c>
      <c r="J3" s="2" t="s">
        <v>151</v>
      </c>
      <c r="K3" s="2" t="s">
        <v>151</v>
      </c>
      <c r="L3" s="2" t="s">
        <v>151</v>
      </c>
      <c r="M3" s="2" t="s">
        <v>151</v>
      </c>
      <c r="N3" s="2" t="s">
        <v>151</v>
      </c>
      <c r="O3" s="2" t="s">
        <v>151</v>
      </c>
      <c r="P3" s="41"/>
    </row>
    <row r="4" spans="1:20">
      <c r="A4" s="1" t="s">
        <v>148</v>
      </c>
      <c r="B4" s="1" t="s">
        <v>0</v>
      </c>
      <c r="C4" s="1" t="s">
        <v>0</v>
      </c>
      <c r="D4" s="2" t="s">
        <v>149</v>
      </c>
      <c r="E4" s="2" t="s">
        <v>149</v>
      </c>
      <c r="F4" s="2" t="s">
        <v>149</v>
      </c>
      <c r="G4" s="2" t="s">
        <v>149</v>
      </c>
      <c r="H4" s="2" t="s">
        <v>149</v>
      </c>
      <c r="I4" s="2" t="s">
        <v>149</v>
      </c>
      <c r="J4" s="2" t="s">
        <v>149</v>
      </c>
      <c r="K4" s="2" t="s">
        <v>149</v>
      </c>
      <c r="L4" s="2" t="s">
        <v>149</v>
      </c>
      <c r="M4" s="2" t="s">
        <v>149</v>
      </c>
      <c r="N4" s="2" t="s">
        <v>149</v>
      </c>
      <c r="O4" s="2" t="s">
        <v>149</v>
      </c>
      <c r="P4" s="41"/>
    </row>
    <row r="5" spans="1:20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2" t="s">
        <v>158</v>
      </c>
      <c r="I5" s="2" t="s">
        <v>158</v>
      </c>
      <c r="J5" s="2" t="s">
        <v>158</v>
      </c>
      <c r="K5" s="2" t="s">
        <v>158</v>
      </c>
      <c r="L5" s="2" t="s">
        <v>158</v>
      </c>
      <c r="M5" s="2" t="s">
        <v>158</v>
      </c>
      <c r="N5" s="2" t="s">
        <v>158</v>
      </c>
      <c r="O5" s="2" t="s">
        <v>158</v>
      </c>
      <c r="P5" s="41"/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/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/>
    </row>
    <row r="8" spans="1:20">
      <c r="A8" s="4" t="s">
        <v>3</v>
      </c>
      <c r="P8" s="43"/>
    </row>
    <row r="9" spans="1:20">
      <c r="A9" s="1" t="s">
        <v>4</v>
      </c>
      <c r="B9" s="1" t="s">
        <v>5</v>
      </c>
      <c r="C9" s="1" t="s">
        <v>2</v>
      </c>
      <c r="D9" s="15">
        <v>50</v>
      </c>
      <c r="E9" s="15">
        <v>50</v>
      </c>
      <c r="F9" s="15">
        <v>50</v>
      </c>
      <c r="G9" s="15">
        <v>50</v>
      </c>
      <c r="H9" s="15">
        <v>50</v>
      </c>
      <c r="I9" s="15">
        <v>50</v>
      </c>
      <c r="J9" s="15">
        <v>50</v>
      </c>
      <c r="K9" s="15">
        <v>50</v>
      </c>
      <c r="L9" s="15">
        <v>50</v>
      </c>
      <c r="M9" s="15">
        <v>50</v>
      </c>
      <c r="N9" s="15">
        <v>50</v>
      </c>
      <c r="O9" s="15">
        <v>50</v>
      </c>
      <c r="P9" s="43"/>
    </row>
    <row r="10" spans="1:20">
      <c r="A10" s="1" t="s">
        <v>32</v>
      </c>
      <c r="B10" s="1" t="s">
        <v>6</v>
      </c>
      <c r="C10" s="1" t="s">
        <v>7</v>
      </c>
      <c r="D10" s="15">
        <v>5000</v>
      </c>
      <c r="E10" s="15">
        <v>5000</v>
      </c>
      <c r="F10" s="15">
        <v>5000</v>
      </c>
      <c r="G10" s="15">
        <v>5000</v>
      </c>
      <c r="H10" s="15">
        <v>5000</v>
      </c>
      <c r="I10" s="15">
        <v>5000</v>
      </c>
      <c r="J10" s="15">
        <v>5000</v>
      </c>
      <c r="K10" s="15">
        <v>5000</v>
      </c>
      <c r="L10" s="15">
        <v>5000</v>
      </c>
      <c r="M10" s="15">
        <v>5000</v>
      </c>
      <c r="N10" s="15">
        <v>5000</v>
      </c>
      <c r="O10" s="15">
        <v>5000</v>
      </c>
      <c r="P10" s="43"/>
    </row>
    <row r="11" spans="1:20">
      <c r="A11" s="6" t="s">
        <v>63</v>
      </c>
      <c r="B11" s="1" t="s">
        <v>64</v>
      </c>
      <c r="C11" s="1" t="s">
        <v>65</v>
      </c>
      <c r="D11" s="16">
        <v>0.2</v>
      </c>
      <c r="E11" s="16">
        <v>0.2</v>
      </c>
      <c r="F11" s="16">
        <v>0.2</v>
      </c>
      <c r="G11" s="16">
        <v>0.2</v>
      </c>
      <c r="H11" s="16">
        <v>0.2</v>
      </c>
      <c r="I11" s="16">
        <v>0.2</v>
      </c>
      <c r="J11" s="16">
        <v>0.2</v>
      </c>
      <c r="K11" s="16">
        <v>0.2</v>
      </c>
      <c r="L11" s="16">
        <v>0.2</v>
      </c>
      <c r="M11" s="16">
        <v>0.2</v>
      </c>
      <c r="N11" s="16">
        <v>0.2</v>
      </c>
      <c r="O11" s="16">
        <v>0.2</v>
      </c>
      <c r="P11" s="43"/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0.37</v>
      </c>
      <c r="E12" s="11">
        <v>0.37</v>
      </c>
      <c r="F12" s="11">
        <v>0.37</v>
      </c>
      <c r="G12" s="11">
        <v>0.37</v>
      </c>
      <c r="H12" s="11">
        <v>0.37</v>
      </c>
      <c r="I12" s="11">
        <v>0.37</v>
      </c>
      <c r="J12" s="11">
        <v>0.37</v>
      </c>
      <c r="K12" s="11">
        <v>0.37</v>
      </c>
      <c r="L12" s="11">
        <v>0.37</v>
      </c>
      <c r="M12" s="11">
        <v>0.37</v>
      </c>
      <c r="N12" s="11">
        <v>0.37</v>
      </c>
      <c r="O12" s="11">
        <v>0.37</v>
      </c>
      <c r="P12" s="43"/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128</v>
      </c>
      <c r="E13" s="19" t="s">
        <v>128</v>
      </c>
      <c r="F13" s="19" t="s">
        <v>128</v>
      </c>
      <c r="G13" s="19" t="s">
        <v>128</v>
      </c>
      <c r="H13" s="19" t="s">
        <v>128</v>
      </c>
      <c r="I13" s="19" t="s">
        <v>128</v>
      </c>
      <c r="J13" s="19" t="s">
        <v>128</v>
      </c>
      <c r="K13" s="19" t="s">
        <v>128</v>
      </c>
      <c r="L13" s="19" t="s">
        <v>128</v>
      </c>
      <c r="M13" s="19" t="s">
        <v>128</v>
      </c>
      <c r="N13" s="19" t="s">
        <v>128</v>
      </c>
      <c r="O13" s="19" t="s">
        <v>128</v>
      </c>
      <c r="P13" s="43"/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0.88800000000000001</v>
      </c>
      <c r="E14" s="11">
        <v>0.88800000000000001</v>
      </c>
      <c r="F14" s="11">
        <v>0.88800000000000001</v>
      </c>
      <c r="G14" s="11">
        <v>0.88800000000000001</v>
      </c>
      <c r="H14" s="11">
        <v>0.88800000000000001</v>
      </c>
      <c r="I14" s="11">
        <v>0.88800000000000001</v>
      </c>
      <c r="J14" s="11">
        <v>0.88800000000000001</v>
      </c>
      <c r="K14" s="11">
        <v>0.88800000000000001</v>
      </c>
      <c r="L14" s="11">
        <v>0.88800000000000001</v>
      </c>
      <c r="M14" s="11">
        <v>0.88800000000000001</v>
      </c>
      <c r="N14" s="11">
        <v>0.88800000000000001</v>
      </c>
      <c r="O14" s="11">
        <v>0.88800000000000001</v>
      </c>
      <c r="P14" s="41"/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1">D14*D12</f>
        <v>0.32856000000000002</v>
      </c>
      <c r="E15" s="11">
        <f t="shared" si="1"/>
        <v>0.32856000000000002</v>
      </c>
      <c r="F15" s="11">
        <f t="shared" si="1"/>
        <v>0.32856000000000002</v>
      </c>
      <c r="G15" s="11">
        <f t="shared" si="1"/>
        <v>0.32856000000000002</v>
      </c>
      <c r="H15" s="11">
        <f t="shared" si="1"/>
        <v>0.32856000000000002</v>
      </c>
      <c r="I15" s="11">
        <f t="shared" si="1"/>
        <v>0.32856000000000002</v>
      </c>
      <c r="J15" s="11">
        <f t="shared" si="1"/>
        <v>0.32856000000000002</v>
      </c>
      <c r="K15" s="11">
        <f t="shared" si="1"/>
        <v>0.32856000000000002</v>
      </c>
      <c r="L15" s="11">
        <f t="shared" si="1"/>
        <v>0.32856000000000002</v>
      </c>
      <c r="M15" s="11">
        <f t="shared" si="1"/>
        <v>0.32856000000000002</v>
      </c>
      <c r="N15" s="11">
        <f t="shared" si="1"/>
        <v>0.32856000000000002</v>
      </c>
      <c r="O15" s="11">
        <f t="shared" si="1"/>
        <v>0.32856000000000002</v>
      </c>
      <c r="P15" s="41"/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0.86</v>
      </c>
      <c r="E16" s="11">
        <v>0.86</v>
      </c>
      <c r="F16" s="11">
        <v>0.86</v>
      </c>
      <c r="G16" s="11">
        <v>0.86</v>
      </c>
      <c r="H16" s="11">
        <v>0.86</v>
      </c>
      <c r="I16" s="11">
        <v>0.86</v>
      </c>
      <c r="J16" s="11">
        <v>0.86</v>
      </c>
      <c r="K16" s="11">
        <v>0.86</v>
      </c>
      <c r="L16" s="11">
        <v>0.86</v>
      </c>
      <c r="M16" s="11">
        <v>0.86</v>
      </c>
      <c r="N16" s="11">
        <v>0.86</v>
      </c>
      <c r="O16" s="11">
        <v>0.86</v>
      </c>
      <c r="P16" s="41"/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41"/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0.33650353055758464</v>
      </c>
      <c r="E18" s="11">
        <f t="shared" ref="E18:O18" si="2">E16*(1/(1-E17)-(E11/E15))</f>
        <v>0.33650353055758464</v>
      </c>
      <c r="F18" s="11">
        <f t="shared" si="2"/>
        <v>0.33650353055758464</v>
      </c>
      <c r="G18" s="11">
        <f t="shared" si="2"/>
        <v>0.33650353055758464</v>
      </c>
      <c r="H18" s="11">
        <f t="shared" si="2"/>
        <v>0.33650353055758464</v>
      </c>
      <c r="I18" s="11">
        <f t="shared" si="2"/>
        <v>0.33650353055758464</v>
      </c>
      <c r="J18" s="11">
        <f t="shared" si="2"/>
        <v>0.33650353055758464</v>
      </c>
      <c r="K18" s="11">
        <f t="shared" si="2"/>
        <v>0.33650353055758464</v>
      </c>
      <c r="L18" s="11">
        <f t="shared" si="2"/>
        <v>0.33650353055758464</v>
      </c>
      <c r="M18" s="11">
        <f t="shared" si="2"/>
        <v>0.33650353055758464</v>
      </c>
      <c r="N18" s="11">
        <f t="shared" si="2"/>
        <v>0.33650353055758464</v>
      </c>
      <c r="O18" s="11">
        <f t="shared" si="2"/>
        <v>0.33650353055758464</v>
      </c>
      <c r="P18" s="41"/>
      <c r="S18" s="44"/>
      <c r="T18" s="38"/>
    </row>
    <row r="19" spans="1:20">
      <c r="A19" s="6" t="s">
        <v>79</v>
      </c>
      <c r="B19" s="1" t="s">
        <v>80</v>
      </c>
      <c r="C19" s="1" t="s">
        <v>74</v>
      </c>
      <c r="D19" s="11">
        <f>D18</f>
        <v>0.33650353055758464</v>
      </c>
      <c r="E19" s="11">
        <f t="shared" ref="E19:O19" si="3">E18</f>
        <v>0.33650353055758464</v>
      </c>
      <c r="F19" s="11">
        <f t="shared" si="3"/>
        <v>0.33650353055758464</v>
      </c>
      <c r="G19" s="11">
        <f t="shared" si="3"/>
        <v>0.33650353055758464</v>
      </c>
      <c r="H19" s="11">
        <f t="shared" si="3"/>
        <v>0.33650353055758464</v>
      </c>
      <c r="I19" s="11">
        <f t="shared" si="3"/>
        <v>0.33650353055758464</v>
      </c>
      <c r="J19" s="11">
        <f t="shared" si="3"/>
        <v>0.33650353055758464</v>
      </c>
      <c r="K19" s="11">
        <f t="shared" si="3"/>
        <v>0.33650353055758464</v>
      </c>
      <c r="L19" s="11">
        <f t="shared" si="3"/>
        <v>0.33650353055758464</v>
      </c>
      <c r="M19" s="11">
        <f t="shared" si="3"/>
        <v>0.33650353055758464</v>
      </c>
      <c r="N19" s="11">
        <f t="shared" si="3"/>
        <v>0.33650353055758464</v>
      </c>
      <c r="O19" s="11">
        <f t="shared" si="3"/>
        <v>0.33650353055758464</v>
      </c>
      <c r="P19" s="41"/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/>
    </row>
    <row r="21" spans="1:20">
      <c r="A21" s="6" t="s">
        <v>84</v>
      </c>
      <c r="B21" s="1" t="s">
        <v>85</v>
      </c>
      <c r="C21" s="1" t="s">
        <v>86</v>
      </c>
      <c r="D21" s="22">
        <v>25</v>
      </c>
      <c r="E21" s="22">
        <v>25</v>
      </c>
      <c r="F21" s="22">
        <v>25</v>
      </c>
      <c r="G21" s="22">
        <v>25</v>
      </c>
      <c r="H21" s="22">
        <v>25</v>
      </c>
      <c r="I21" s="22">
        <v>25</v>
      </c>
      <c r="J21" s="22">
        <v>25</v>
      </c>
      <c r="K21" s="22">
        <v>25</v>
      </c>
      <c r="L21" s="22">
        <v>25</v>
      </c>
      <c r="M21" s="22">
        <v>25</v>
      </c>
      <c r="N21" s="22">
        <v>25</v>
      </c>
      <c r="O21" s="22">
        <v>25</v>
      </c>
      <c r="P21" s="41"/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4">1+(279/456)*(D$19/D$11)-(D$21/D$11)/456</f>
        <v>1.7553123358066458</v>
      </c>
      <c r="E22" s="23">
        <f t="shared" si="4"/>
        <v>1.7553123358066458</v>
      </c>
      <c r="F22" s="23">
        <f t="shared" si="4"/>
        <v>1.7553123358066458</v>
      </c>
      <c r="G22" s="23">
        <f t="shared" si="4"/>
        <v>1.7553123358066458</v>
      </c>
      <c r="H22" s="23">
        <f t="shared" si="4"/>
        <v>1.7553123358066458</v>
      </c>
      <c r="I22" s="23">
        <f t="shared" si="4"/>
        <v>1.7553123358066458</v>
      </c>
      <c r="J22" s="23">
        <f t="shared" si="4"/>
        <v>1.7553123358066458</v>
      </c>
      <c r="K22" s="23">
        <f t="shared" si="4"/>
        <v>1.7553123358066458</v>
      </c>
      <c r="L22" s="23">
        <f t="shared" si="4"/>
        <v>1.7553123358066458</v>
      </c>
      <c r="M22" s="23">
        <f t="shared" si="4"/>
        <v>1.7553123358066458</v>
      </c>
      <c r="N22" s="23">
        <f t="shared" si="4"/>
        <v>1.7553123358066458</v>
      </c>
      <c r="O22" s="23">
        <f t="shared" si="4"/>
        <v>1.7553123358066458</v>
      </c>
      <c r="P22" s="41"/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5">1+(340/456)*(D$19/D$11)-(D$21/D$11)/456</f>
        <v>1.9803859691839778</v>
      </c>
      <c r="E23" s="23">
        <f t="shared" si="5"/>
        <v>1.9803859691839778</v>
      </c>
      <c r="F23" s="23">
        <f t="shared" si="5"/>
        <v>1.9803859691839778</v>
      </c>
      <c r="G23" s="23">
        <f t="shared" si="5"/>
        <v>1.9803859691839778</v>
      </c>
      <c r="H23" s="23">
        <f t="shared" si="5"/>
        <v>1.9803859691839778</v>
      </c>
      <c r="I23" s="23">
        <f t="shared" si="5"/>
        <v>1.9803859691839778</v>
      </c>
      <c r="J23" s="23">
        <f t="shared" si="5"/>
        <v>1.9803859691839778</v>
      </c>
      <c r="K23" s="23">
        <f t="shared" si="5"/>
        <v>1.9803859691839778</v>
      </c>
      <c r="L23" s="23">
        <f t="shared" si="5"/>
        <v>1.9803859691839778</v>
      </c>
      <c r="M23" s="23">
        <f t="shared" si="5"/>
        <v>1.9803859691839778</v>
      </c>
      <c r="N23" s="23">
        <f t="shared" si="5"/>
        <v>1.9803859691839778</v>
      </c>
      <c r="O23" s="23">
        <f t="shared" si="5"/>
        <v>1.9803859691839778</v>
      </c>
      <c r="P23" s="41"/>
    </row>
    <row r="24" spans="1:20">
      <c r="A24" s="47" t="s">
        <v>91</v>
      </c>
      <c r="B24" s="1" t="s">
        <v>92</v>
      </c>
      <c r="D24" s="24">
        <f t="shared" ref="D24:O24" si="6">(MAX(150,D20)/(273.15+MAX(150,D20)))</f>
        <v>0.35448422545196739</v>
      </c>
      <c r="E24" s="24">
        <f t="shared" si="6"/>
        <v>0.35448422545196739</v>
      </c>
      <c r="F24" s="24">
        <f t="shared" si="6"/>
        <v>0.35448422545196739</v>
      </c>
      <c r="G24" s="24">
        <f t="shared" si="6"/>
        <v>0.35448422545196739</v>
      </c>
      <c r="H24" s="24">
        <f t="shared" si="6"/>
        <v>0.35448422545196739</v>
      </c>
      <c r="I24" s="24">
        <f t="shared" si="6"/>
        <v>0.35448422545196739</v>
      </c>
      <c r="J24" s="24">
        <f t="shared" si="6"/>
        <v>0.35448422545196739</v>
      </c>
      <c r="K24" s="24">
        <f t="shared" si="6"/>
        <v>0.35448422545196739</v>
      </c>
      <c r="L24" s="24">
        <f t="shared" si="6"/>
        <v>0.35448422545196739</v>
      </c>
      <c r="M24" s="24">
        <f t="shared" si="6"/>
        <v>0.35448422545196739</v>
      </c>
      <c r="N24" s="24">
        <f t="shared" si="6"/>
        <v>0.35448422545196739</v>
      </c>
      <c r="O24" s="24">
        <f t="shared" si="6"/>
        <v>0.35448422545196739</v>
      </c>
      <c r="P24" s="41"/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/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78.299904027622901</v>
      </c>
      <c r="E26" s="25">
        <f t="shared" ref="E26:O26" si="7">(E21/E11)*(E25*E11/(E25*E11+E24*E19))</f>
        <v>96.28620387467582</v>
      </c>
      <c r="F26" s="25">
        <f t="shared" si="7"/>
        <v>104.2701847459999</v>
      </c>
      <c r="G26" s="25">
        <f t="shared" si="7"/>
        <v>108.78017041813298</v>
      </c>
      <c r="H26" s="25">
        <f t="shared" si="7"/>
        <v>111.67841827804065</v>
      </c>
      <c r="I26" s="25">
        <f t="shared" si="7"/>
        <v>113.69793335919044</v>
      </c>
      <c r="J26" s="25">
        <f t="shared" si="7"/>
        <v>115.18574706131433</v>
      </c>
      <c r="K26" s="25">
        <f t="shared" si="7"/>
        <v>116.32741372329791</v>
      </c>
      <c r="L26" s="25">
        <f t="shared" si="7"/>
        <v>117.23114458169908</v>
      </c>
      <c r="M26" s="25">
        <f t="shared" si="7"/>
        <v>117.96430267127815</v>
      </c>
      <c r="N26" s="25">
        <f t="shared" si="7"/>
        <v>118.57101523502573</v>
      </c>
      <c r="O26" s="25">
        <f t="shared" si="7"/>
        <v>119.08139689263545</v>
      </c>
      <c r="P26" s="41"/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27.756080832195288</v>
      </c>
      <c r="E27" s="25">
        <f t="shared" ref="E27:O27" si="8">(E21/E19)*(E24*E19/(E25*E11+E24*E19))</f>
        <v>17.065970201112339</v>
      </c>
      <c r="F27" s="25">
        <f t="shared" si="8"/>
        <v>12.320711892473104</v>
      </c>
      <c r="G27" s="25">
        <f t="shared" si="8"/>
        <v>9.6402136138012207</v>
      </c>
      <c r="H27" s="25">
        <f t="shared" si="8"/>
        <v>7.9176475205984156</v>
      </c>
      <c r="I27" s="25">
        <f t="shared" si="8"/>
        <v>6.7173539737203374</v>
      </c>
      <c r="J27" s="25">
        <f t="shared" si="8"/>
        <v>5.8330757614480344</v>
      </c>
      <c r="K27" s="25">
        <f t="shared" si="8"/>
        <v>5.1545291440667267</v>
      </c>
      <c r="L27" s="25">
        <f t="shared" si="8"/>
        <v>4.6173990539879117</v>
      </c>
      <c r="M27" s="25">
        <f t="shared" si="8"/>
        <v>4.1816484463409482</v>
      </c>
      <c r="N27" s="25">
        <f t="shared" si="8"/>
        <v>3.8210504087855921</v>
      </c>
      <c r="O27" s="25">
        <f t="shared" si="8"/>
        <v>3.5177063952686827</v>
      </c>
      <c r="P27" s="41"/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9">183*3.6</f>
        <v>658.80000000000007</v>
      </c>
      <c r="F28" s="26">
        <f t="shared" si="9"/>
        <v>658.80000000000007</v>
      </c>
      <c r="G28" s="26">
        <f t="shared" si="9"/>
        <v>658.80000000000007</v>
      </c>
      <c r="H28" s="26">
        <f t="shared" si="9"/>
        <v>658.80000000000007</v>
      </c>
      <c r="I28" s="26">
        <f t="shared" si="9"/>
        <v>658.80000000000007</v>
      </c>
      <c r="J28" s="26">
        <f t="shared" si="9"/>
        <v>658.80000000000007</v>
      </c>
      <c r="K28" s="26">
        <f t="shared" si="9"/>
        <v>658.80000000000007</v>
      </c>
      <c r="L28" s="26">
        <f t="shared" si="9"/>
        <v>658.80000000000007</v>
      </c>
      <c r="M28" s="26">
        <f t="shared" si="9"/>
        <v>658.80000000000007</v>
      </c>
      <c r="N28" s="26">
        <f t="shared" si="9"/>
        <v>658.80000000000007</v>
      </c>
      <c r="O28" s="26">
        <f t="shared" si="9"/>
        <v>658.80000000000007</v>
      </c>
      <c r="P28" s="41"/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10">80*3.6</f>
        <v>288</v>
      </c>
      <c r="F29" s="1">
        <f t="shared" si="10"/>
        <v>288</v>
      </c>
      <c r="G29" s="1">
        <f t="shared" si="10"/>
        <v>288</v>
      </c>
      <c r="H29" s="1">
        <f t="shared" si="10"/>
        <v>288</v>
      </c>
      <c r="I29" s="1">
        <f t="shared" si="10"/>
        <v>288</v>
      </c>
      <c r="J29" s="1">
        <f t="shared" si="10"/>
        <v>288</v>
      </c>
      <c r="K29" s="1">
        <f t="shared" si="10"/>
        <v>288</v>
      </c>
      <c r="L29" s="1">
        <f t="shared" si="10"/>
        <v>288</v>
      </c>
      <c r="M29" s="1">
        <f t="shared" si="10"/>
        <v>288</v>
      </c>
      <c r="N29" s="1">
        <f t="shared" si="10"/>
        <v>288</v>
      </c>
      <c r="O29" s="1">
        <f t="shared" si="10"/>
        <v>288</v>
      </c>
      <c r="P29" s="41"/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0.88114768666116738</v>
      </c>
      <c r="E30" s="27">
        <f t="shared" ref="E30:O31" si="11">(E28-E26)/E28</f>
        <v>0.85384607790729228</v>
      </c>
      <c r="F30" s="27">
        <f t="shared" si="11"/>
        <v>0.84172710269277484</v>
      </c>
      <c r="G30" s="27">
        <f t="shared" si="11"/>
        <v>0.83488134423477078</v>
      </c>
      <c r="H30" s="27">
        <f t="shared" si="11"/>
        <v>0.83048206090157761</v>
      </c>
      <c r="I30" s="27">
        <f t="shared" si="11"/>
        <v>0.82741661603037275</v>
      </c>
      <c r="J30" s="27">
        <f t="shared" si="11"/>
        <v>0.82515824671931637</v>
      </c>
      <c r="K30" s="27">
        <f t="shared" si="11"/>
        <v>0.82342529793063457</v>
      </c>
      <c r="L30" s="27">
        <f t="shared" si="11"/>
        <v>0.82205351459972809</v>
      </c>
      <c r="M30" s="27">
        <f t="shared" si="11"/>
        <v>0.82094064561129609</v>
      </c>
      <c r="N30" s="27">
        <f t="shared" si="11"/>
        <v>0.82001970972218319</v>
      </c>
      <c r="O30" s="27">
        <f t="shared" si="11"/>
        <v>0.8192449956092358</v>
      </c>
      <c r="P30" s="41"/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0.90362471933265531</v>
      </c>
      <c r="E31" s="27">
        <f t="shared" si="11"/>
        <v>0.94074315902391548</v>
      </c>
      <c r="F31" s="27">
        <f t="shared" si="11"/>
        <v>0.95721975037335716</v>
      </c>
      <c r="G31" s="27">
        <f t="shared" si="11"/>
        <v>0.96652703606319024</v>
      </c>
      <c r="H31" s="27">
        <f t="shared" si="11"/>
        <v>0.97250816833125553</v>
      </c>
      <c r="I31" s="27">
        <f t="shared" si="11"/>
        <v>0.97667585425791559</v>
      </c>
      <c r="J31" s="27">
        <f t="shared" si="11"/>
        <v>0.97974626471719439</v>
      </c>
      <c r="K31" s="27">
        <f t="shared" si="11"/>
        <v>0.98210232936087949</v>
      </c>
      <c r="L31" s="27">
        <f t="shared" si="11"/>
        <v>0.98396736439587529</v>
      </c>
      <c r="M31" s="27">
        <f t="shared" si="11"/>
        <v>0.98548038733909393</v>
      </c>
      <c r="N31" s="27">
        <f t="shared" si="11"/>
        <v>0.98673246385838331</v>
      </c>
      <c r="O31" s="27">
        <f t="shared" si="11"/>
        <v>0.98778574168309474</v>
      </c>
      <c r="P31" s="41"/>
    </row>
    <row r="32" spans="1:20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0.89067358995923251</v>
      </c>
      <c r="E32" s="28">
        <f t="shared" ref="E32:O32" si="12">((E28*E11)+(E29*E19)-E21)/((E28*E11)+(E29*E19))</f>
        <v>0.89067358995923251</v>
      </c>
      <c r="F32" s="28">
        <f t="shared" si="12"/>
        <v>0.89067358995923251</v>
      </c>
      <c r="G32" s="28">
        <f t="shared" si="12"/>
        <v>0.89067358995923251</v>
      </c>
      <c r="H32" s="28">
        <f t="shared" si="12"/>
        <v>0.89067358995923251</v>
      </c>
      <c r="I32" s="28">
        <f t="shared" si="12"/>
        <v>0.89067358995923251</v>
      </c>
      <c r="J32" s="28">
        <f t="shared" si="12"/>
        <v>0.89067358995923251</v>
      </c>
      <c r="K32" s="28">
        <f t="shared" si="12"/>
        <v>0.89067358995923251</v>
      </c>
      <c r="L32" s="28">
        <f t="shared" si="12"/>
        <v>0.89067358995923251</v>
      </c>
      <c r="M32" s="28">
        <f t="shared" si="12"/>
        <v>0.89067358995923251</v>
      </c>
      <c r="N32" s="28">
        <f t="shared" si="12"/>
        <v>0.89067358995923251</v>
      </c>
      <c r="O32" s="28">
        <f t="shared" si="12"/>
        <v>0.89067358995923251</v>
      </c>
      <c r="P32" s="41"/>
    </row>
    <row r="33" spans="1:17">
      <c r="P33" s="41"/>
    </row>
    <row r="34" spans="1:17">
      <c r="A34" s="4" t="s">
        <v>8</v>
      </c>
      <c r="P34" s="41"/>
    </row>
    <row r="35" spans="1:17">
      <c r="A35" s="1" t="s">
        <v>111</v>
      </c>
      <c r="B35" s="1" t="s">
        <v>9</v>
      </c>
      <c r="C35" s="1" t="s">
        <v>10</v>
      </c>
      <c r="D35" s="15">
        <v>10500</v>
      </c>
      <c r="E35" s="15">
        <v>10500</v>
      </c>
      <c r="F35" s="15">
        <v>10500</v>
      </c>
      <c r="G35" s="15">
        <v>10500</v>
      </c>
      <c r="H35" s="15">
        <v>10500</v>
      </c>
      <c r="I35" s="15">
        <v>10500</v>
      </c>
      <c r="J35" s="15">
        <v>10500</v>
      </c>
      <c r="K35" s="15">
        <v>10500</v>
      </c>
      <c r="L35" s="15">
        <v>10500</v>
      </c>
      <c r="M35" s="15">
        <v>10500</v>
      </c>
      <c r="N35" s="15">
        <v>10500</v>
      </c>
      <c r="O35" s="15">
        <v>10500</v>
      </c>
      <c r="P35" s="41"/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3">G36+10%</f>
        <v>0.25</v>
      </c>
      <c r="I36" s="16">
        <f t="shared" si="13"/>
        <v>0.35</v>
      </c>
      <c r="J36" s="16">
        <f t="shared" si="13"/>
        <v>0.44999999999999996</v>
      </c>
      <c r="K36" s="16">
        <f t="shared" si="13"/>
        <v>0.54999999999999993</v>
      </c>
      <c r="L36" s="16">
        <f t="shared" si="13"/>
        <v>0.64999999999999991</v>
      </c>
      <c r="M36" s="16">
        <f t="shared" si="13"/>
        <v>0.74999999999999989</v>
      </c>
      <c r="N36" s="16">
        <f t="shared" si="13"/>
        <v>0.84999999999999987</v>
      </c>
      <c r="O36" s="16">
        <f t="shared" si="13"/>
        <v>0.94999999999999984</v>
      </c>
      <c r="P36" s="41"/>
    </row>
    <row r="37" spans="1:17">
      <c r="A37" s="1" t="s">
        <v>12</v>
      </c>
      <c r="B37" s="1" t="s">
        <v>13</v>
      </c>
      <c r="C37" s="1" t="s">
        <v>11</v>
      </c>
      <c r="D37" s="30">
        <v>0.08</v>
      </c>
      <c r="E37" s="30">
        <v>0.08</v>
      </c>
      <c r="F37" s="30">
        <v>0.08</v>
      </c>
      <c r="G37" s="30">
        <v>0.08</v>
      </c>
      <c r="H37" s="30">
        <v>0.08</v>
      </c>
      <c r="I37" s="30">
        <v>0.08</v>
      </c>
      <c r="J37" s="30">
        <v>0.08</v>
      </c>
      <c r="K37" s="30">
        <v>0.08</v>
      </c>
      <c r="L37" s="30">
        <v>0.08</v>
      </c>
      <c r="M37" s="30">
        <v>0.08</v>
      </c>
      <c r="N37" s="30">
        <v>0.08</v>
      </c>
      <c r="O37" s="30">
        <v>0.08</v>
      </c>
      <c r="P37" s="41"/>
    </row>
    <row r="38" spans="1:17">
      <c r="C38" s="1" t="s">
        <v>114</v>
      </c>
      <c r="D38" s="5">
        <f t="shared" ref="D38:O38" si="14">D37*D35</f>
        <v>840</v>
      </c>
      <c r="E38" s="5">
        <f t="shared" si="14"/>
        <v>840</v>
      </c>
      <c r="F38" s="5">
        <f t="shared" si="14"/>
        <v>840</v>
      </c>
      <c r="G38" s="5">
        <f t="shared" si="14"/>
        <v>840</v>
      </c>
      <c r="H38" s="5">
        <f t="shared" si="14"/>
        <v>840</v>
      </c>
      <c r="I38" s="5">
        <f t="shared" si="14"/>
        <v>840</v>
      </c>
      <c r="J38" s="5">
        <f t="shared" si="14"/>
        <v>840</v>
      </c>
      <c r="K38" s="5">
        <f t="shared" si="14"/>
        <v>840</v>
      </c>
      <c r="L38" s="5">
        <f t="shared" si="14"/>
        <v>840</v>
      </c>
      <c r="M38" s="5">
        <f t="shared" si="14"/>
        <v>840</v>
      </c>
      <c r="N38" s="5">
        <f t="shared" si="14"/>
        <v>840</v>
      </c>
      <c r="O38" s="5">
        <f t="shared" si="14"/>
        <v>840</v>
      </c>
      <c r="P38" s="41"/>
    </row>
    <row r="39" spans="1:17">
      <c r="A39" s="1" t="s">
        <v>115</v>
      </c>
      <c r="B39" s="1" t="s">
        <v>116</v>
      </c>
      <c r="C39" s="1" t="s">
        <v>117</v>
      </c>
      <c r="D39" s="15">
        <v>80000</v>
      </c>
      <c r="E39" s="15">
        <v>80000</v>
      </c>
      <c r="F39" s="15">
        <v>80000</v>
      </c>
      <c r="G39" s="15">
        <v>80000</v>
      </c>
      <c r="H39" s="15">
        <v>80000</v>
      </c>
      <c r="I39" s="15">
        <v>80000</v>
      </c>
      <c r="J39" s="15">
        <v>80000</v>
      </c>
      <c r="K39" s="15">
        <v>80000</v>
      </c>
      <c r="L39" s="15">
        <v>80000</v>
      </c>
      <c r="M39" s="15">
        <v>80000</v>
      </c>
      <c r="N39" s="15">
        <v>80000</v>
      </c>
      <c r="O39" s="15">
        <v>80000</v>
      </c>
      <c r="P39" s="41"/>
    </row>
    <row r="40" spans="1:17">
      <c r="A40" s="1" t="s">
        <v>118</v>
      </c>
      <c r="B40" s="1" t="s">
        <v>119</v>
      </c>
      <c r="C40" s="1" t="s">
        <v>10</v>
      </c>
      <c r="D40" s="15">
        <v>440</v>
      </c>
      <c r="E40" s="15">
        <v>440</v>
      </c>
      <c r="F40" s="15">
        <v>440</v>
      </c>
      <c r="G40" s="15">
        <v>440</v>
      </c>
      <c r="H40" s="15">
        <v>440</v>
      </c>
      <c r="I40" s="15">
        <v>440</v>
      </c>
      <c r="J40" s="15">
        <v>440</v>
      </c>
      <c r="K40" s="15">
        <v>440</v>
      </c>
      <c r="L40" s="15">
        <v>440</v>
      </c>
      <c r="M40" s="15">
        <v>440</v>
      </c>
      <c r="N40" s="15">
        <v>440</v>
      </c>
      <c r="O40" s="15">
        <v>440</v>
      </c>
      <c r="P40" s="41"/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/>
    </row>
    <row r="42" spans="1:17">
      <c r="A42" s="4" t="s">
        <v>14</v>
      </c>
      <c r="P42" s="41"/>
    </row>
    <row r="43" spans="1:17">
      <c r="A43" s="1" t="s">
        <v>120</v>
      </c>
      <c r="B43" s="1" t="s">
        <v>15</v>
      </c>
      <c r="C43" s="1" t="s">
        <v>16</v>
      </c>
      <c r="D43" s="31"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/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/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/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/>
    </row>
    <row r="47" spans="1:17">
      <c r="D47" s="12"/>
      <c r="E47" s="12"/>
      <c r="F47" s="12"/>
      <c r="G47" s="12"/>
      <c r="H47" s="12"/>
      <c r="I47" s="12"/>
      <c r="J47" s="12"/>
      <c r="P47" s="41"/>
    </row>
    <row r="48" spans="1:17">
      <c r="A48" s="4" t="s">
        <v>24</v>
      </c>
      <c r="P48" s="41"/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/>
    </row>
    <row r="50" spans="1:16">
      <c r="A50" s="6" t="s">
        <v>26</v>
      </c>
      <c r="B50" s="1" t="s">
        <v>27</v>
      </c>
      <c r="C50" s="1" t="s">
        <v>28</v>
      </c>
      <c r="D50" s="33">
        <v>2.5</v>
      </c>
      <c r="E50" s="33">
        <v>2.5</v>
      </c>
      <c r="F50" s="33">
        <v>2.5</v>
      </c>
      <c r="G50" s="33">
        <v>2.5</v>
      </c>
      <c r="H50" s="33">
        <v>2.5</v>
      </c>
      <c r="I50" s="33">
        <v>2.5</v>
      </c>
      <c r="J50" s="33">
        <v>2.5</v>
      </c>
      <c r="K50" s="33">
        <v>2.5</v>
      </c>
      <c r="L50" s="33">
        <v>2.5</v>
      </c>
      <c r="M50" s="33">
        <v>2.5</v>
      </c>
      <c r="N50" s="33">
        <v>2.5</v>
      </c>
      <c r="O50" s="33">
        <v>2.5</v>
      </c>
      <c r="P50" s="41"/>
    </row>
    <row r="51" spans="1:16">
      <c r="A51" s="1" t="s">
        <v>122</v>
      </c>
      <c r="B51" s="34" t="s">
        <v>123</v>
      </c>
      <c r="C51" s="34" t="s">
        <v>124</v>
      </c>
      <c r="D51" s="33">
        <v>34.9</v>
      </c>
      <c r="E51" s="33">
        <v>34.9</v>
      </c>
      <c r="F51" s="33">
        <v>34.9</v>
      </c>
      <c r="G51" s="33">
        <v>34.9</v>
      </c>
      <c r="H51" s="33">
        <v>34.9</v>
      </c>
      <c r="I51" s="33">
        <v>34.9</v>
      </c>
      <c r="J51" s="33">
        <v>34.9</v>
      </c>
      <c r="K51" s="33">
        <v>34.9</v>
      </c>
      <c r="L51" s="33">
        <v>34.9</v>
      </c>
      <c r="M51" s="33">
        <v>34.9</v>
      </c>
      <c r="N51" s="33">
        <v>34.9</v>
      </c>
      <c r="O51" s="33">
        <v>34.9</v>
      </c>
      <c r="P51" s="41"/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/>
    </row>
    <row r="53" spans="1:16">
      <c r="P53" s="41"/>
    </row>
    <row r="54" spans="1:16">
      <c r="A54" s="4" t="s">
        <v>29</v>
      </c>
      <c r="P54" s="41"/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/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FF69-772D-554F-8A48-930451393249}">
  <sheetPr>
    <pageSetUpPr fitToPage="1"/>
  </sheetPr>
  <dimension ref="A1:T57"/>
  <sheetViews>
    <sheetView topLeftCell="A23" zoomScale="108" zoomScaleNormal="80" workbookViewId="0">
      <selection activeCell="A65" sqref="A65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1" width="10.875" style="1"/>
    <col min="12" max="12" width="11.625" style="1" customWidth="1"/>
    <col min="13" max="13" width="12.125" style="1" customWidth="1"/>
    <col min="14" max="14" width="12" style="1" customWidth="1"/>
    <col min="15" max="15" width="13.375" style="1" customWidth="1"/>
    <col min="16" max="16384" width="10.875" style="1"/>
  </cols>
  <sheetData>
    <row r="1" spans="1:20">
      <c r="A1" s="13" t="s">
        <v>147</v>
      </c>
      <c r="D1" s="63" t="s">
        <v>139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 t="s">
        <v>130</v>
      </c>
      <c r="B2" s="40" t="s">
        <v>0</v>
      </c>
      <c r="C2" s="40" t="s">
        <v>0</v>
      </c>
      <c r="D2" s="39">
        <v>1</v>
      </c>
      <c r="E2" s="39">
        <f>D2+1</f>
        <v>2</v>
      </c>
      <c r="F2" s="39">
        <f t="shared" ref="F2:O2" si="0">E2+1</f>
        <v>3</v>
      </c>
      <c r="G2" s="39">
        <f t="shared" si="0"/>
        <v>4</v>
      </c>
      <c r="H2" s="39">
        <f t="shared" si="0"/>
        <v>5</v>
      </c>
      <c r="I2" s="39">
        <f t="shared" si="0"/>
        <v>6</v>
      </c>
      <c r="J2" s="39">
        <f t="shared" si="0"/>
        <v>7</v>
      </c>
      <c r="K2" s="39">
        <f t="shared" si="0"/>
        <v>8</v>
      </c>
      <c r="L2" s="39">
        <f t="shared" si="0"/>
        <v>9</v>
      </c>
      <c r="M2" s="39">
        <f t="shared" si="0"/>
        <v>10</v>
      </c>
      <c r="N2" s="39">
        <f t="shared" si="0"/>
        <v>11</v>
      </c>
      <c r="O2" s="39">
        <f t="shared" si="0"/>
        <v>12</v>
      </c>
      <c r="P2" s="41">
        <v>1</v>
      </c>
      <c r="R2" s="42"/>
    </row>
    <row r="3" spans="1:20">
      <c r="A3" s="1" t="s">
        <v>1</v>
      </c>
      <c r="B3" s="1" t="s">
        <v>0</v>
      </c>
      <c r="C3" s="1" t="s">
        <v>2</v>
      </c>
      <c r="D3" s="2" t="s">
        <v>151</v>
      </c>
      <c r="E3" s="2" t="s">
        <v>151</v>
      </c>
      <c r="F3" s="2" t="s">
        <v>151</v>
      </c>
      <c r="G3" s="2" t="s">
        <v>151</v>
      </c>
      <c r="H3" s="2" t="s">
        <v>151</v>
      </c>
      <c r="I3" s="2" t="s">
        <v>151</v>
      </c>
      <c r="J3" s="2" t="s">
        <v>151</v>
      </c>
      <c r="K3" s="2" t="s">
        <v>151</v>
      </c>
      <c r="L3" s="2" t="s">
        <v>151</v>
      </c>
      <c r="M3" s="2" t="s">
        <v>151</v>
      </c>
      <c r="N3" s="2" t="s">
        <v>151</v>
      </c>
      <c r="O3" s="2" t="s">
        <v>151</v>
      </c>
      <c r="P3" s="41">
        <f>P2+1</f>
        <v>2</v>
      </c>
    </row>
    <row r="4" spans="1:20">
      <c r="A4" s="1" t="s">
        <v>148</v>
      </c>
      <c r="B4" s="1" t="s">
        <v>0</v>
      </c>
      <c r="C4" s="1" t="s">
        <v>0</v>
      </c>
      <c r="D4" s="2" t="s">
        <v>140</v>
      </c>
      <c r="E4" s="2" t="s">
        <v>140</v>
      </c>
      <c r="F4" s="2" t="s">
        <v>140</v>
      </c>
      <c r="G4" s="2" t="s">
        <v>140</v>
      </c>
      <c r="H4" s="2" t="s">
        <v>140</v>
      </c>
      <c r="I4" s="2" t="s">
        <v>140</v>
      </c>
      <c r="J4" s="2" t="s">
        <v>140</v>
      </c>
      <c r="K4" s="2" t="s">
        <v>140</v>
      </c>
      <c r="L4" s="2" t="s">
        <v>140</v>
      </c>
      <c r="M4" s="2" t="s">
        <v>140</v>
      </c>
      <c r="N4" s="2" t="s">
        <v>140</v>
      </c>
      <c r="O4" s="2" t="s">
        <v>140</v>
      </c>
      <c r="P4" s="41">
        <f t="shared" ref="P4:P55" si="1">P3+1</f>
        <v>3</v>
      </c>
    </row>
    <row r="5" spans="1:20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2" t="s">
        <v>158</v>
      </c>
      <c r="I5" s="2" t="s">
        <v>158</v>
      </c>
      <c r="J5" s="2" t="s">
        <v>158</v>
      </c>
      <c r="K5" s="2" t="s">
        <v>158</v>
      </c>
      <c r="L5" s="2" t="s">
        <v>158</v>
      </c>
      <c r="M5" s="2" t="s">
        <v>158</v>
      </c>
      <c r="N5" s="2" t="s">
        <v>158</v>
      </c>
      <c r="O5" s="2" t="s">
        <v>158</v>
      </c>
      <c r="P5" s="41">
        <f t="shared" si="1"/>
        <v>4</v>
      </c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>
        <f t="shared" si="1"/>
        <v>5</v>
      </c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>
        <f t="shared" si="1"/>
        <v>6</v>
      </c>
    </row>
    <row r="8" spans="1:20">
      <c r="A8" s="4" t="s">
        <v>3</v>
      </c>
      <c r="P8" s="43">
        <f t="shared" si="1"/>
        <v>7</v>
      </c>
    </row>
    <row r="9" spans="1:20">
      <c r="A9" s="1" t="s">
        <v>4</v>
      </c>
      <c r="B9" s="1" t="s">
        <v>5</v>
      </c>
      <c r="C9" s="1" t="s">
        <v>2</v>
      </c>
      <c r="D9" s="15">
        <v>50</v>
      </c>
      <c r="E9" s="15">
        <v>50</v>
      </c>
      <c r="F9" s="15">
        <v>50</v>
      </c>
      <c r="G9" s="15">
        <v>50</v>
      </c>
      <c r="H9" s="15">
        <v>50</v>
      </c>
      <c r="I9" s="15">
        <v>50</v>
      </c>
      <c r="J9" s="15">
        <v>50</v>
      </c>
      <c r="K9" s="15">
        <v>50</v>
      </c>
      <c r="L9" s="15">
        <v>50</v>
      </c>
      <c r="M9" s="15">
        <v>50</v>
      </c>
      <c r="N9" s="15">
        <v>50</v>
      </c>
      <c r="O9" s="15">
        <v>50</v>
      </c>
      <c r="P9" s="43">
        <f t="shared" si="1"/>
        <v>8</v>
      </c>
    </row>
    <row r="10" spans="1:20">
      <c r="A10" s="1" t="s">
        <v>32</v>
      </c>
      <c r="B10" s="1" t="s">
        <v>6</v>
      </c>
      <c r="C10" s="1" t="s">
        <v>7</v>
      </c>
      <c r="D10" s="15">
        <v>5000</v>
      </c>
      <c r="E10" s="15">
        <v>5000</v>
      </c>
      <c r="F10" s="15">
        <v>5000</v>
      </c>
      <c r="G10" s="15">
        <v>5000</v>
      </c>
      <c r="H10" s="15">
        <v>5000</v>
      </c>
      <c r="I10" s="15">
        <v>5000</v>
      </c>
      <c r="J10" s="15">
        <v>5000</v>
      </c>
      <c r="K10" s="15">
        <v>5000</v>
      </c>
      <c r="L10" s="15">
        <v>5000</v>
      </c>
      <c r="M10" s="15">
        <v>5000</v>
      </c>
      <c r="N10" s="15">
        <v>5000</v>
      </c>
      <c r="O10" s="15">
        <v>5000</v>
      </c>
      <c r="P10" s="43">
        <f t="shared" si="1"/>
        <v>9</v>
      </c>
    </row>
    <row r="11" spans="1:20">
      <c r="A11" s="6" t="s">
        <v>63</v>
      </c>
      <c r="B11" s="1" t="s">
        <v>64</v>
      </c>
      <c r="C11" s="1" t="s">
        <v>65</v>
      </c>
      <c r="D11" s="16">
        <v>0.2</v>
      </c>
      <c r="E11" s="16">
        <v>0.2</v>
      </c>
      <c r="F11" s="16">
        <v>0.2</v>
      </c>
      <c r="G11" s="16">
        <v>0.2</v>
      </c>
      <c r="H11" s="16">
        <v>0.2</v>
      </c>
      <c r="I11" s="16">
        <v>0.2</v>
      </c>
      <c r="J11" s="16">
        <v>0.2</v>
      </c>
      <c r="K11" s="16">
        <v>0.2</v>
      </c>
      <c r="L11" s="16">
        <v>0.2</v>
      </c>
      <c r="M11" s="16">
        <v>0.2</v>
      </c>
      <c r="N11" s="16">
        <v>0.2</v>
      </c>
      <c r="O11" s="16">
        <v>0.2</v>
      </c>
      <c r="P11" s="43">
        <f t="shared" si="1"/>
        <v>10</v>
      </c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0.37</v>
      </c>
      <c r="E12" s="11">
        <v>0.37</v>
      </c>
      <c r="F12" s="11">
        <v>0.37</v>
      </c>
      <c r="G12" s="11">
        <v>0.37</v>
      </c>
      <c r="H12" s="11">
        <v>0.37</v>
      </c>
      <c r="I12" s="11">
        <v>0.37</v>
      </c>
      <c r="J12" s="11">
        <v>0.37</v>
      </c>
      <c r="K12" s="11">
        <v>0.37</v>
      </c>
      <c r="L12" s="11">
        <v>0.37</v>
      </c>
      <c r="M12" s="11">
        <v>0.37</v>
      </c>
      <c r="N12" s="11">
        <v>0.37</v>
      </c>
      <c r="O12" s="11">
        <v>0.37</v>
      </c>
      <c r="P12" s="43">
        <f t="shared" si="1"/>
        <v>11</v>
      </c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128</v>
      </c>
      <c r="E13" s="19" t="s">
        <v>128</v>
      </c>
      <c r="F13" s="19" t="s">
        <v>128</v>
      </c>
      <c r="G13" s="19" t="s">
        <v>128</v>
      </c>
      <c r="H13" s="19" t="s">
        <v>128</v>
      </c>
      <c r="I13" s="19" t="s">
        <v>128</v>
      </c>
      <c r="J13" s="19" t="s">
        <v>128</v>
      </c>
      <c r="K13" s="19" t="s">
        <v>128</v>
      </c>
      <c r="L13" s="19" t="s">
        <v>128</v>
      </c>
      <c r="M13" s="19" t="s">
        <v>128</v>
      </c>
      <c r="N13" s="19" t="s">
        <v>128</v>
      </c>
      <c r="O13" s="19" t="s">
        <v>128</v>
      </c>
      <c r="P13" s="43">
        <f t="shared" si="1"/>
        <v>12</v>
      </c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0.88800000000000001</v>
      </c>
      <c r="E14" s="11">
        <v>0.88800000000000001</v>
      </c>
      <c r="F14" s="11">
        <v>0.88800000000000001</v>
      </c>
      <c r="G14" s="11">
        <v>0.88800000000000001</v>
      </c>
      <c r="H14" s="11">
        <v>0.88800000000000001</v>
      </c>
      <c r="I14" s="11">
        <v>0.88800000000000001</v>
      </c>
      <c r="J14" s="11">
        <v>0.88800000000000001</v>
      </c>
      <c r="K14" s="11">
        <v>0.88800000000000001</v>
      </c>
      <c r="L14" s="11">
        <v>0.88800000000000001</v>
      </c>
      <c r="M14" s="11">
        <v>0.88800000000000001</v>
      </c>
      <c r="N14" s="11">
        <v>0.88800000000000001</v>
      </c>
      <c r="O14" s="11">
        <v>0.88800000000000001</v>
      </c>
      <c r="P14" s="41">
        <f t="shared" si="1"/>
        <v>13</v>
      </c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2">D14*D12</f>
        <v>0.32856000000000002</v>
      </c>
      <c r="E15" s="11">
        <f t="shared" si="2"/>
        <v>0.32856000000000002</v>
      </c>
      <c r="F15" s="11">
        <f t="shared" si="2"/>
        <v>0.32856000000000002</v>
      </c>
      <c r="G15" s="11">
        <f t="shared" si="2"/>
        <v>0.32856000000000002</v>
      </c>
      <c r="H15" s="11">
        <f t="shared" si="2"/>
        <v>0.32856000000000002</v>
      </c>
      <c r="I15" s="11">
        <f t="shared" si="2"/>
        <v>0.32856000000000002</v>
      </c>
      <c r="J15" s="11">
        <f t="shared" si="2"/>
        <v>0.32856000000000002</v>
      </c>
      <c r="K15" s="11">
        <f t="shared" si="2"/>
        <v>0.32856000000000002</v>
      </c>
      <c r="L15" s="11">
        <f t="shared" si="2"/>
        <v>0.32856000000000002</v>
      </c>
      <c r="M15" s="11">
        <f t="shared" si="2"/>
        <v>0.32856000000000002</v>
      </c>
      <c r="N15" s="11">
        <f t="shared" si="2"/>
        <v>0.32856000000000002</v>
      </c>
      <c r="O15" s="11">
        <f t="shared" si="2"/>
        <v>0.32856000000000002</v>
      </c>
      <c r="P15" s="41">
        <f t="shared" si="1"/>
        <v>14</v>
      </c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0.86</v>
      </c>
      <c r="E16" s="11">
        <v>0.86</v>
      </c>
      <c r="F16" s="11">
        <v>0.86</v>
      </c>
      <c r="G16" s="11">
        <v>0.86</v>
      </c>
      <c r="H16" s="11">
        <v>0.86</v>
      </c>
      <c r="I16" s="11">
        <v>0.86</v>
      </c>
      <c r="J16" s="11">
        <v>0.86</v>
      </c>
      <c r="K16" s="11">
        <v>0.86</v>
      </c>
      <c r="L16" s="11">
        <v>0.86</v>
      </c>
      <c r="M16" s="11">
        <v>0.86</v>
      </c>
      <c r="N16" s="11">
        <v>0.86</v>
      </c>
      <c r="O16" s="11">
        <v>0.86</v>
      </c>
      <c r="P16" s="41">
        <f t="shared" si="1"/>
        <v>15</v>
      </c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41">
        <f t="shared" si="1"/>
        <v>16</v>
      </c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0.33650353055758464</v>
      </c>
      <c r="E18" s="11">
        <f t="shared" ref="E18:O18" si="3">E16*(1/(1-E17)-(E11/E15))</f>
        <v>0.33650353055758464</v>
      </c>
      <c r="F18" s="11">
        <f t="shared" si="3"/>
        <v>0.33650353055758464</v>
      </c>
      <c r="G18" s="11">
        <f t="shared" si="3"/>
        <v>0.33650353055758464</v>
      </c>
      <c r="H18" s="11">
        <f t="shared" si="3"/>
        <v>0.33650353055758464</v>
      </c>
      <c r="I18" s="11">
        <f t="shared" si="3"/>
        <v>0.33650353055758464</v>
      </c>
      <c r="J18" s="11">
        <f t="shared" si="3"/>
        <v>0.33650353055758464</v>
      </c>
      <c r="K18" s="11">
        <f t="shared" si="3"/>
        <v>0.33650353055758464</v>
      </c>
      <c r="L18" s="11">
        <f t="shared" si="3"/>
        <v>0.33650353055758464</v>
      </c>
      <c r="M18" s="11">
        <f t="shared" si="3"/>
        <v>0.33650353055758464</v>
      </c>
      <c r="N18" s="11">
        <f t="shared" si="3"/>
        <v>0.33650353055758464</v>
      </c>
      <c r="O18" s="11">
        <f t="shared" si="3"/>
        <v>0.33650353055758464</v>
      </c>
      <c r="P18" s="41">
        <f t="shared" si="1"/>
        <v>17</v>
      </c>
      <c r="S18" s="44"/>
      <c r="T18" s="38"/>
    </row>
    <row r="19" spans="1:20">
      <c r="A19" s="6" t="s">
        <v>79</v>
      </c>
      <c r="B19" s="1" t="s">
        <v>80</v>
      </c>
      <c r="C19" s="1" t="s">
        <v>74</v>
      </c>
      <c r="D19" s="11">
        <f>D18</f>
        <v>0.33650353055758464</v>
      </c>
      <c r="E19" s="11">
        <f t="shared" ref="E19:O19" si="4">E18</f>
        <v>0.33650353055758464</v>
      </c>
      <c r="F19" s="11">
        <f t="shared" si="4"/>
        <v>0.33650353055758464</v>
      </c>
      <c r="G19" s="11">
        <f t="shared" si="4"/>
        <v>0.33650353055758464</v>
      </c>
      <c r="H19" s="11">
        <f t="shared" si="4"/>
        <v>0.33650353055758464</v>
      </c>
      <c r="I19" s="11">
        <f t="shared" si="4"/>
        <v>0.33650353055758464</v>
      </c>
      <c r="J19" s="11">
        <f t="shared" si="4"/>
        <v>0.33650353055758464</v>
      </c>
      <c r="K19" s="11">
        <f t="shared" si="4"/>
        <v>0.33650353055758464</v>
      </c>
      <c r="L19" s="11">
        <f t="shared" si="4"/>
        <v>0.33650353055758464</v>
      </c>
      <c r="M19" s="11">
        <f t="shared" si="4"/>
        <v>0.33650353055758464</v>
      </c>
      <c r="N19" s="11">
        <f t="shared" si="4"/>
        <v>0.33650353055758464</v>
      </c>
      <c r="O19" s="11">
        <f t="shared" si="4"/>
        <v>0.33650353055758464</v>
      </c>
      <c r="P19" s="41">
        <f t="shared" si="1"/>
        <v>18</v>
      </c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>
        <f t="shared" si="1"/>
        <v>19</v>
      </c>
    </row>
    <row r="21" spans="1:20">
      <c r="A21" s="6" t="s">
        <v>84</v>
      </c>
      <c r="B21" s="1" t="s">
        <v>85</v>
      </c>
      <c r="C21" s="1" t="s">
        <v>86</v>
      </c>
      <c r="D21" s="22">
        <v>25</v>
      </c>
      <c r="E21" s="22">
        <v>25</v>
      </c>
      <c r="F21" s="22">
        <v>25</v>
      </c>
      <c r="G21" s="22">
        <v>25</v>
      </c>
      <c r="H21" s="22">
        <v>25</v>
      </c>
      <c r="I21" s="22">
        <v>25</v>
      </c>
      <c r="J21" s="22">
        <v>25</v>
      </c>
      <c r="K21" s="22">
        <v>25</v>
      </c>
      <c r="L21" s="22">
        <v>25</v>
      </c>
      <c r="M21" s="22">
        <v>25</v>
      </c>
      <c r="N21" s="22">
        <v>25</v>
      </c>
      <c r="O21" s="22">
        <v>25</v>
      </c>
      <c r="P21" s="41">
        <f t="shared" si="1"/>
        <v>20</v>
      </c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5">1+(279/456)*(D$19/D$11)-(D$21/D$11)/456</f>
        <v>1.7553123358066458</v>
      </c>
      <c r="E22" s="23">
        <f t="shared" si="5"/>
        <v>1.7553123358066458</v>
      </c>
      <c r="F22" s="23">
        <f t="shared" si="5"/>
        <v>1.7553123358066458</v>
      </c>
      <c r="G22" s="23">
        <f t="shared" si="5"/>
        <v>1.7553123358066458</v>
      </c>
      <c r="H22" s="23">
        <f t="shared" si="5"/>
        <v>1.7553123358066458</v>
      </c>
      <c r="I22" s="23">
        <f t="shared" si="5"/>
        <v>1.7553123358066458</v>
      </c>
      <c r="J22" s="23">
        <f t="shared" si="5"/>
        <v>1.7553123358066458</v>
      </c>
      <c r="K22" s="23">
        <f t="shared" si="5"/>
        <v>1.7553123358066458</v>
      </c>
      <c r="L22" s="23">
        <f t="shared" si="5"/>
        <v>1.7553123358066458</v>
      </c>
      <c r="M22" s="23">
        <f t="shared" si="5"/>
        <v>1.7553123358066458</v>
      </c>
      <c r="N22" s="23">
        <f t="shared" si="5"/>
        <v>1.7553123358066458</v>
      </c>
      <c r="O22" s="23">
        <f t="shared" si="5"/>
        <v>1.7553123358066458</v>
      </c>
      <c r="P22" s="41">
        <f t="shared" si="1"/>
        <v>21</v>
      </c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6">1+(340/456)*(D$19/D$11)-(D$21/D$11)/456</f>
        <v>1.9803859691839778</v>
      </c>
      <c r="E23" s="23">
        <f t="shared" si="6"/>
        <v>1.9803859691839778</v>
      </c>
      <c r="F23" s="23">
        <f t="shared" si="6"/>
        <v>1.9803859691839778</v>
      </c>
      <c r="G23" s="23">
        <f t="shared" si="6"/>
        <v>1.9803859691839778</v>
      </c>
      <c r="H23" s="23">
        <f t="shared" si="6"/>
        <v>1.9803859691839778</v>
      </c>
      <c r="I23" s="23">
        <f t="shared" si="6"/>
        <v>1.9803859691839778</v>
      </c>
      <c r="J23" s="23">
        <f t="shared" si="6"/>
        <v>1.9803859691839778</v>
      </c>
      <c r="K23" s="23">
        <f t="shared" si="6"/>
        <v>1.9803859691839778</v>
      </c>
      <c r="L23" s="23">
        <f t="shared" si="6"/>
        <v>1.9803859691839778</v>
      </c>
      <c r="M23" s="23">
        <f t="shared" si="6"/>
        <v>1.9803859691839778</v>
      </c>
      <c r="N23" s="23">
        <f t="shared" si="6"/>
        <v>1.9803859691839778</v>
      </c>
      <c r="O23" s="23">
        <f t="shared" si="6"/>
        <v>1.9803859691839778</v>
      </c>
      <c r="P23" s="41">
        <f t="shared" si="1"/>
        <v>22</v>
      </c>
    </row>
    <row r="24" spans="1:20">
      <c r="A24" s="47" t="s">
        <v>91</v>
      </c>
      <c r="B24" s="1" t="s">
        <v>92</v>
      </c>
      <c r="D24" s="24">
        <f t="shared" ref="D24:O24" si="7">(MAX(150,D20)/(273.15+MAX(150,D20)))</f>
        <v>0.35448422545196739</v>
      </c>
      <c r="E24" s="24">
        <f t="shared" si="7"/>
        <v>0.35448422545196739</v>
      </c>
      <c r="F24" s="24">
        <f t="shared" si="7"/>
        <v>0.35448422545196739</v>
      </c>
      <c r="G24" s="24">
        <f t="shared" si="7"/>
        <v>0.35448422545196739</v>
      </c>
      <c r="H24" s="24">
        <f t="shared" si="7"/>
        <v>0.35448422545196739</v>
      </c>
      <c r="I24" s="24">
        <f t="shared" si="7"/>
        <v>0.35448422545196739</v>
      </c>
      <c r="J24" s="24">
        <f t="shared" si="7"/>
        <v>0.35448422545196739</v>
      </c>
      <c r="K24" s="24">
        <f t="shared" si="7"/>
        <v>0.35448422545196739</v>
      </c>
      <c r="L24" s="24">
        <f t="shared" si="7"/>
        <v>0.35448422545196739</v>
      </c>
      <c r="M24" s="24">
        <f t="shared" si="7"/>
        <v>0.35448422545196739</v>
      </c>
      <c r="N24" s="24">
        <f t="shared" si="7"/>
        <v>0.35448422545196739</v>
      </c>
      <c r="O24" s="24">
        <f t="shared" si="7"/>
        <v>0.35448422545196739</v>
      </c>
      <c r="P24" s="41">
        <f t="shared" si="1"/>
        <v>23</v>
      </c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>
        <f t="shared" si="1"/>
        <v>24</v>
      </c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78.299904027622901</v>
      </c>
      <c r="E26" s="25">
        <f t="shared" ref="E26:O26" si="8">(E21/E11)*(E25*E11/(E25*E11+E24*E19))</f>
        <v>96.28620387467582</v>
      </c>
      <c r="F26" s="25">
        <f t="shared" si="8"/>
        <v>104.2701847459999</v>
      </c>
      <c r="G26" s="25">
        <f t="shared" si="8"/>
        <v>108.78017041813298</v>
      </c>
      <c r="H26" s="25">
        <f t="shared" si="8"/>
        <v>111.67841827804065</v>
      </c>
      <c r="I26" s="25">
        <f t="shared" si="8"/>
        <v>113.69793335919044</v>
      </c>
      <c r="J26" s="25">
        <f t="shared" si="8"/>
        <v>115.18574706131433</v>
      </c>
      <c r="K26" s="25">
        <f t="shared" si="8"/>
        <v>116.32741372329791</v>
      </c>
      <c r="L26" s="25">
        <f t="shared" si="8"/>
        <v>117.23114458169908</v>
      </c>
      <c r="M26" s="25">
        <f t="shared" si="8"/>
        <v>117.96430267127815</v>
      </c>
      <c r="N26" s="25">
        <f t="shared" si="8"/>
        <v>118.57101523502573</v>
      </c>
      <c r="O26" s="25">
        <f t="shared" si="8"/>
        <v>119.08139689263545</v>
      </c>
      <c r="P26" s="41">
        <f t="shared" si="1"/>
        <v>25</v>
      </c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27.756080832195288</v>
      </c>
      <c r="E27" s="25">
        <f t="shared" ref="E27:O27" si="9">(E21/E19)*(E24*E19/(E25*E11+E24*E19))</f>
        <v>17.065970201112339</v>
      </c>
      <c r="F27" s="25">
        <f t="shared" si="9"/>
        <v>12.320711892473104</v>
      </c>
      <c r="G27" s="25">
        <f t="shared" si="9"/>
        <v>9.6402136138012207</v>
      </c>
      <c r="H27" s="25">
        <f t="shared" si="9"/>
        <v>7.9176475205984156</v>
      </c>
      <c r="I27" s="25">
        <f t="shared" si="9"/>
        <v>6.7173539737203374</v>
      </c>
      <c r="J27" s="25">
        <f t="shared" si="9"/>
        <v>5.8330757614480344</v>
      </c>
      <c r="K27" s="25">
        <f t="shared" si="9"/>
        <v>5.1545291440667267</v>
      </c>
      <c r="L27" s="25">
        <f t="shared" si="9"/>
        <v>4.6173990539879117</v>
      </c>
      <c r="M27" s="25">
        <f t="shared" si="9"/>
        <v>4.1816484463409482</v>
      </c>
      <c r="N27" s="25">
        <f t="shared" si="9"/>
        <v>3.8210504087855921</v>
      </c>
      <c r="O27" s="25">
        <f t="shared" si="9"/>
        <v>3.5177063952686827</v>
      </c>
      <c r="P27" s="41">
        <f t="shared" si="1"/>
        <v>26</v>
      </c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10">183*3.6</f>
        <v>658.80000000000007</v>
      </c>
      <c r="F28" s="26">
        <f t="shared" si="10"/>
        <v>658.80000000000007</v>
      </c>
      <c r="G28" s="26">
        <f t="shared" si="10"/>
        <v>658.80000000000007</v>
      </c>
      <c r="H28" s="26">
        <f t="shared" si="10"/>
        <v>658.80000000000007</v>
      </c>
      <c r="I28" s="26">
        <f t="shared" si="10"/>
        <v>658.80000000000007</v>
      </c>
      <c r="J28" s="26">
        <f t="shared" si="10"/>
        <v>658.80000000000007</v>
      </c>
      <c r="K28" s="26">
        <f t="shared" si="10"/>
        <v>658.80000000000007</v>
      </c>
      <c r="L28" s="26">
        <f t="shared" si="10"/>
        <v>658.80000000000007</v>
      </c>
      <c r="M28" s="26">
        <f t="shared" si="10"/>
        <v>658.80000000000007</v>
      </c>
      <c r="N28" s="26">
        <f t="shared" si="10"/>
        <v>658.80000000000007</v>
      </c>
      <c r="O28" s="26">
        <f t="shared" si="10"/>
        <v>658.80000000000007</v>
      </c>
      <c r="P28" s="41">
        <f t="shared" si="1"/>
        <v>27</v>
      </c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11">80*3.6</f>
        <v>288</v>
      </c>
      <c r="F29" s="1">
        <f t="shared" si="11"/>
        <v>288</v>
      </c>
      <c r="G29" s="1">
        <f t="shared" si="11"/>
        <v>288</v>
      </c>
      <c r="H29" s="1">
        <f t="shared" si="11"/>
        <v>288</v>
      </c>
      <c r="I29" s="1">
        <f t="shared" si="11"/>
        <v>288</v>
      </c>
      <c r="J29" s="1">
        <f t="shared" si="11"/>
        <v>288</v>
      </c>
      <c r="K29" s="1">
        <f t="shared" si="11"/>
        <v>288</v>
      </c>
      <c r="L29" s="1">
        <f t="shared" si="11"/>
        <v>288</v>
      </c>
      <c r="M29" s="1">
        <f t="shared" si="11"/>
        <v>288</v>
      </c>
      <c r="N29" s="1">
        <f t="shared" si="11"/>
        <v>288</v>
      </c>
      <c r="O29" s="1">
        <f t="shared" si="11"/>
        <v>288</v>
      </c>
      <c r="P29" s="41">
        <f t="shared" si="1"/>
        <v>28</v>
      </c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0.88114768666116738</v>
      </c>
      <c r="E30" s="27">
        <f t="shared" ref="E30:O31" si="12">(E28-E26)/E28</f>
        <v>0.85384607790729228</v>
      </c>
      <c r="F30" s="27">
        <f t="shared" si="12"/>
        <v>0.84172710269277484</v>
      </c>
      <c r="G30" s="27">
        <f t="shared" si="12"/>
        <v>0.83488134423477078</v>
      </c>
      <c r="H30" s="27">
        <f t="shared" si="12"/>
        <v>0.83048206090157761</v>
      </c>
      <c r="I30" s="27">
        <f t="shared" si="12"/>
        <v>0.82741661603037275</v>
      </c>
      <c r="J30" s="27">
        <f t="shared" si="12"/>
        <v>0.82515824671931637</v>
      </c>
      <c r="K30" s="27">
        <f t="shared" si="12"/>
        <v>0.82342529793063457</v>
      </c>
      <c r="L30" s="27">
        <f t="shared" si="12"/>
        <v>0.82205351459972809</v>
      </c>
      <c r="M30" s="27">
        <f t="shared" si="12"/>
        <v>0.82094064561129609</v>
      </c>
      <c r="N30" s="27">
        <f t="shared" si="12"/>
        <v>0.82001970972218319</v>
      </c>
      <c r="O30" s="27">
        <f t="shared" si="12"/>
        <v>0.8192449956092358</v>
      </c>
      <c r="P30" s="41">
        <f t="shared" si="1"/>
        <v>29</v>
      </c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0.90362471933265531</v>
      </c>
      <c r="E31" s="27">
        <f t="shared" si="12"/>
        <v>0.94074315902391548</v>
      </c>
      <c r="F31" s="27">
        <f t="shared" si="12"/>
        <v>0.95721975037335716</v>
      </c>
      <c r="G31" s="27">
        <f t="shared" si="12"/>
        <v>0.96652703606319024</v>
      </c>
      <c r="H31" s="27">
        <f t="shared" si="12"/>
        <v>0.97250816833125553</v>
      </c>
      <c r="I31" s="27">
        <f t="shared" si="12"/>
        <v>0.97667585425791559</v>
      </c>
      <c r="J31" s="27">
        <f t="shared" si="12"/>
        <v>0.97974626471719439</v>
      </c>
      <c r="K31" s="27">
        <f t="shared" si="12"/>
        <v>0.98210232936087949</v>
      </c>
      <c r="L31" s="27">
        <f t="shared" si="12"/>
        <v>0.98396736439587529</v>
      </c>
      <c r="M31" s="27">
        <f t="shared" si="12"/>
        <v>0.98548038733909393</v>
      </c>
      <c r="N31" s="27">
        <f t="shared" si="12"/>
        <v>0.98673246385838331</v>
      </c>
      <c r="O31" s="27">
        <f t="shared" si="12"/>
        <v>0.98778574168309474</v>
      </c>
      <c r="P31" s="41">
        <f t="shared" si="1"/>
        <v>30</v>
      </c>
    </row>
    <row r="32" spans="1:20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0.89067358995923251</v>
      </c>
      <c r="E32" s="28">
        <f t="shared" ref="E32:O32" si="13">((E28*E11)+(E29*E19)-E21)/((E28*E11)+(E29*E19))</f>
        <v>0.89067358995923251</v>
      </c>
      <c r="F32" s="28">
        <f t="shared" si="13"/>
        <v>0.89067358995923251</v>
      </c>
      <c r="G32" s="28">
        <f t="shared" si="13"/>
        <v>0.89067358995923251</v>
      </c>
      <c r="H32" s="28">
        <f t="shared" si="13"/>
        <v>0.89067358995923251</v>
      </c>
      <c r="I32" s="28">
        <f t="shared" si="13"/>
        <v>0.89067358995923251</v>
      </c>
      <c r="J32" s="28">
        <f t="shared" si="13"/>
        <v>0.89067358995923251</v>
      </c>
      <c r="K32" s="28">
        <f t="shared" si="13"/>
        <v>0.89067358995923251</v>
      </c>
      <c r="L32" s="28">
        <f t="shared" si="13"/>
        <v>0.89067358995923251</v>
      </c>
      <c r="M32" s="28">
        <f t="shared" si="13"/>
        <v>0.89067358995923251</v>
      </c>
      <c r="N32" s="28">
        <f t="shared" si="13"/>
        <v>0.89067358995923251</v>
      </c>
      <c r="O32" s="28">
        <f t="shared" si="13"/>
        <v>0.89067358995923251</v>
      </c>
      <c r="P32" s="41">
        <f t="shared" si="1"/>
        <v>31</v>
      </c>
    </row>
    <row r="33" spans="1:17">
      <c r="P33" s="41">
        <f t="shared" si="1"/>
        <v>32</v>
      </c>
    </row>
    <row r="34" spans="1:17">
      <c r="A34" s="4" t="s">
        <v>8</v>
      </c>
      <c r="P34" s="41">
        <f t="shared" si="1"/>
        <v>33</v>
      </c>
    </row>
    <row r="35" spans="1:17">
      <c r="A35" s="1" t="s">
        <v>111</v>
      </c>
      <c r="B35" s="1" t="s">
        <v>9</v>
      </c>
      <c r="C35" s="1" t="s">
        <v>10</v>
      </c>
      <c r="D35" s="15">
        <v>10500</v>
      </c>
      <c r="E35" s="15">
        <v>10500</v>
      </c>
      <c r="F35" s="15">
        <v>10500</v>
      </c>
      <c r="G35" s="15">
        <v>10500</v>
      </c>
      <c r="H35" s="15">
        <v>10500</v>
      </c>
      <c r="I35" s="15">
        <v>10500</v>
      </c>
      <c r="J35" s="15">
        <v>10500</v>
      </c>
      <c r="K35" s="15">
        <v>10500</v>
      </c>
      <c r="L35" s="15">
        <v>10500</v>
      </c>
      <c r="M35" s="15">
        <v>10500</v>
      </c>
      <c r="N35" s="15">
        <v>10500</v>
      </c>
      <c r="O35" s="15">
        <v>10500</v>
      </c>
      <c r="P35" s="41">
        <f t="shared" si="1"/>
        <v>34</v>
      </c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4">G36+10%</f>
        <v>0.25</v>
      </c>
      <c r="I36" s="16">
        <f t="shared" si="14"/>
        <v>0.35</v>
      </c>
      <c r="J36" s="16">
        <f t="shared" si="14"/>
        <v>0.44999999999999996</v>
      </c>
      <c r="K36" s="16">
        <f t="shared" si="14"/>
        <v>0.54999999999999993</v>
      </c>
      <c r="L36" s="16">
        <f t="shared" si="14"/>
        <v>0.64999999999999991</v>
      </c>
      <c r="M36" s="16">
        <f t="shared" si="14"/>
        <v>0.74999999999999989</v>
      </c>
      <c r="N36" s="16">
        <f t="shared" si="14"/>
        <v>0.84999999999999987</v>
      </c>
      <c r="O36" s="16">
        <f t="shared" si="14"/>
        <v>0.94999999999999984</v>
      </c>
      <c r="P36" s="41">
        <f t="shared" si="1"/>
        <v>35</v>
      </c>
    </row>
    <row r="37" spans="1:17">
      <c r="A37" s="1" t="s">
        <v>12</v>
      </c>
      <c r="B37" s="1" t="s">
        <v>13</v>
      </c>
      <c r="C37" s="1" t="s">
        <v>11</v>
      </c>
      <c r="D37" s="30">
        <v>0.08</v>
      </c>
      <c r="E37" s="30">
        <v>0.08</v>
      </c>
      <c r="F37" s="30">
        <v>0.08</v>
      </c>
      <c r="G37" s="30">
        <v>0.08</v>
      </c>
      <c r="H37" s="30">
        <v>0.08</v>
      </c>
      <c r="I37" s="30">
        <v>0.08</v>
      </c>
      <c r="J37" s="30">
        <v>0.08</v>
      </c>
      <c r="K37" s="30">
        <v>0.08</v>
      </c>
      <c r="L37" s="30">
        <v>0.08</v>
      </c>
      <c r="M37" s="30">
        <v>0.08</v>
      </c>
      <c r="N37" s="30">
        <v>0.08</v>
      </c>
      <c r="O37" s="30">
        <v>0.08</v>
      </c>
      <c r="P37" s="41">
        <f t="shared" si="1"/>
        <v>36</v>
      </c>
    </row>
    <row r="38" spans="1:17">
      <c r="C38" s="1" t="s">
        <v>114</v>
      </c>
      <c r="D38" s="5">
        <f t="shared" ref="D38:O38" si="15">D37*D35</f>
        <v>840</v>
      </c>
      <c r="E38" s="5">
        <f t="shared" si="15"/>
        <v>840</v>
      </c>
      <c r="F38" s="5">
        <f t="shared" si="15"/>
        <v>840</v>
      </c>
      <c r="G38" s="5">
        <f t="shared" si="15"/>
        <v>840</v>
      </c>
      <c r="H38" s="5">
        <f t="shared" si="15"/>
        <v>840</v>
      </c>
      <c r="I38" s="5">
        <f t="shared" si="15"/>
        <v>840</v>
      </c>
      <c r="J38" s="5">
        <f t="shared" si="15"/>
        <v>840</v>
      </c>
      <c r="K38" s="5">
        <f t="shared" si="15"/>
        <v>840</v>
      </c>
      <c r="L38" s="5">
        <f t="shared" si="15"/>
        <v>840</v>
      </c>
      <c r="M38" s="5">
        <f t="shared" si="15"/>
        <v>840</v>
      </c>
      <c r="N38" s="5">
        <f t="shared" si="15"/>
        <v>840</v>
      </c>
      <c r="O38" s="5">
        <f t="shared" si="15"/>
        <v>840</v>
      </c>
      <c r="P38" s="41">
        <f t="shared" si="1"/>
        <v>37</v>
      </c>
    </row>
    <row r="39" spans="1:17">
      <c r="A39" s="1" t="s">
        <v>115</v>
      </c>
      <c r="B39" s="1" t="s">
        <v>116</v>
      </c>
      <c r="C39" s="1" t="s">
        <v>117</v>
      </c>
      <c r="D39" s="15">
        <v>80000</v>
      </c>
      <c r="E39" s="15">
        <v>80000</v>
      </c>
      <c r="F39" s="15">
        <v>80000</v>
      </c>
      <c r="G39" s="15">
        <v>80000</v>
      </c>
      <c r="H39" s="15">
        <v>80000</v>
      </c>
      <c r="I39" s="15">
        <v>80000</v>
      </c>
      <c r="J39" s="15">
        <v>80000</v>
      </c>
      <c r="K39" s="15">
        <v>80000</v>
      </c>
      <c r="L39" s="15">
        <v>80000</v>
      </c>
      <c r="M39" s="15">
        <v>80000</v>
      </c>
      <c r="N39" s="15">
        <v>80000</v>
      </c>
      <c r="O39" s="15">
        <v>80000</v>
      </c>
      <c r="P39" s="41">
        <f t="shared" si="1"/>
        <v>38</v>
      </c>
    </row>
    <row r="40" spans="1:17">
      <c r="A40" s="1" t="s">
        <v>118</v>
      </c>
      <c r="B40" s="1" t="s">
        <v>119</v>
      </c>
      <c r="C40" s="1" t="s">
        <v>10</v>
      </c>
      <c r="D40" s="15">
        <v>440</v>
      </c>
      <c r="E40" s="15">
        <v>440</v>
      </c>
      <c r="F40" s="15">
        <v>440</v>
      </c>
      <c r="G40" s="15">
        <v>440</v>
      </c>
      <c r="H40" s="15">
        <v>440</v>
      </c>
      <c r="I40" s="15">
        <v>440</v>
      </c>
      <c r="J40" s="15">
        <v>440</v>
      </c>
      <c r="K40" s="15">
        <v>440</v>
      </c>
      <c r="L40" s="15">
        <v>440</v>
      </c>
      <c r="M40" s="15">
        <v>440</v>
      </c>
      <c r="N40" s="15">
        <v>440</v>
      </c>
      <c r="O40" s="15">
        <v>440</v>
      </c>
      <c r="P40" s="41">
        <f t="shared" si="1"/>
        <v>39</v>
      </c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>
        <f t="shared" si="1"/>
        <v>40</v>
      </c>
    </row>
    <row r="42" spans="1:17">
      <c r="A42" s="4" t="s">
        <v>14</v>
      </c>
      <c r="P42" s="41">
        <f t="shared" si="1"/>
        <v>41</v>
      </c>
    </row>
    <row r="43" spans="1:17">
      <c r="A43" s="1" t="s">
        <v>120</v>
      </c>
      <c r="B43" s="1" t="s">
        <v>15</v>
      </c>
      <c r="C43" s="1" t="s">
        <v>16</v>
      </c>
      <c r="D43" s="31">
        <f>MIN(15,MAX(5,IF(D39/D10&lt;15,ROUNDDOWN(D39/D10-(15-D39/D10),0),ROUNDDOWN(D39/D10-15,0))))</f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>
        <f t="shared" si="1"/>
        <v>42</v>
      </c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>
        <f t="shared" si="1"/>
        <v>43</v>
      </c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>
        <f t="shared" si="1"/>
        <v>44</v>
      </c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>
        <f t="shared" si="1"/>
        <v>45</v>
      </c>
    </row>
    <row r="47" spans="1:17">
      <c r="D47" s="12"/>
      <c r="E47" s="12"/>
      <c r="F47" s="12"/>
      <c r="G47" s="12"/>
      <c r="H47" s="12"/>
      <c r="I47" s="12"/>
      <c r="J47" s="12"/>
      <c r="P47" s="41">
        <f t="shared" si="1"/>
        <v>46</v>
      </c>
    </row>
    <row r="48" spans="1:17">
      <c r="A48" s="4" t="s">
        <v>24</v>
      </c>
      <c r="P48" s="41">
        <f t="shared" si="1"/>
        <v>47</v>
      </c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>
        <f t="shared" si="1"/>
        <v>48</v>
      </c>
    </row>
    <row r="50" spans="1:16">
      <c r="A50" s="6" t="s">
        <v>26</v>
      </c>
      <c r="B50" s="1" t="s">
        <v>27</v>
      </c>
      <c r="C50" s="1" t="s">
        <v>28</v>
      </c>
      <c r="D50" s="33">
        <v>2.5</v>
      </c>
      <c r="E50" s="33">
        <v>2.5</v>
      </c>
      <c r="F50" s="33">
        <v>2.5</v>
      </c>
      <c r="G50" s="33">
        <v>2.5</v>
      </c>
      <c r="H50" s="33">
        <v>2.5</v>
      </c>
      <c r="I50" s="33">
        <v>2.5</v>
      </c>
      <c r="J50" s="33">
        <v>2.5</v>
      </c>
      <c r="K50" s="33">
        <v>2.5</v>
      </c>
      <c r="L50" s="33">
        <v>2.5</v>
      </c>
      <c r="M50" s="33">
        <v>2.5</v>
      </c>
      <c r="N50" s="33">
        <v>2.5</v>
      </c>
      <c r="O50" s="33">
        <v>2.5</v>
      </c>
      <c r="P50" s="41">
        <f t="shared" si="1"/>
        <v>49</v>
      </c>
    </row>
    <row r="51" spans="1:16">
      <c r="A51" s="1" t="s">
        <v>122</v>
      </c>
      <c r="B51" s="34" t="s">
        <v>123</v>
      </c>
      <c r="C51" s="34" t="s">
        <v>124</v>
      </c>
      <c r="D51" s="33">
        <v>25.87</v>
      </c>
      <c r="E51" s="33">
        <v>25.87</v>
      </c>
      <c r="F51" s="33">
        <v>25.87</v>
      </c>
      <c r="G51" s="33">
        <v>25.87</v>
      </c>
      <c r="H51" s="33">
        <v>25.87</v>
      </c>
      <c r="I51" s="33">
        <v>25.87</v>
      </c>
      <c r="J51" s="33">
        <v>25.87</v>
      </c>
      <c r="K51" s="33">
        <v>25.87</v>
      </c>
      <c r="L51" s="33">
        <v>25.87</v>
      </c>
      <c r="M51" s="33">
        <v>25.87</v>
      </c>
      <c r="N51" s="33">
        <v>25.87</v>
      </c>
      <c r="O51" s="33">
        <v>25.87</v>
      </c>
      <c r="P51" s="41">
        <f t="shared" si="1"/>
        <v>50</v>
      </c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>
        <f t="shared" si="1"/>
        <v>51</v>
      </c>
    </row>
    <row r="53" spans="1:16">
      <c r="P53" s="41" t="e">
        <f>#REF!+1</f>
        <v>#REF!</v>
      </c>
    </row>
    <row r="54" spans="1:16">
      <c r="A54" s="4" t="s">
        <v>29</v>
      </c>
      <c r="P54" s="41" t="e">
        <f t="shared" si="1"/>
        <v>#REF!</v>
      </c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 t="e">
        <f t="shared" si="1"/>
        <v>#REF!</v>
      </c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D412-3365-1F43-9740-B483437961A3}">
  <sheetPr>
    <tabColor theme="0"/>
    <pageSetUpPr fitToPage="1"/>
  </sheetPr>
  <dimension ref="A1:T57"/>
  <sheetViews>
    <sheetView topLeftCell="A23" zoomScale="108" zoomScaleNormal="80" workbookViewId="0">
      <selection activeCell="A53" sqref="A53:XFD54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1" width="10.875" style="1"/>
    <col min="12" max="12" width="11.625" style="1" customWidth="1"/>
    <col min="13" max="13" width="12.125" style="1" customWidth="1"/>
    <col min="14" max="14" width="12" style="1" customWidth="1"/>
    <col min="15" max="15" width="13.375" style="1" customWidth="1"/>
    <col min="16" max="16384" width="10.875" style="1"/>
  </cols>
  <sheetData>
    <row r="1" spans="1:20">
      <c r="A1" s="13" t="s">
        <v>147</v>
      </c>
      <c r="D1" s="63" t="s">
        <v>141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 t="s">
        <v>130</v>
      </c>
      <c r="B2" s="40" t="s">
        <v>0</v>
      </c>
      <c r="C2" s="40" t="s">
        <v>0</v>
      </c>
      <c r="D2" s="39">
        <v>1</v>
      </c>
      <c r="E2" s="39">
        <f>D2+1</f>
        <v>2</v>
      </c>
      <c r="F2" s="39">
        <f t="shared" ref="F2:O2" si="0">E2+1</f>
        <v>3</v>
      </c>
      <c r="G2" s="39">
        <f t="shared" si="0"/>
        <v>4</v>
      </c>
      <c r="H2" s="39">
        <f t="shared" si="0"/>
        <v>5</v>
      </c>
      <c r="I2" s="39">
        <f t="shared" si="0"/>
        <v>6</v>
      </c>
      <c r="J2" s="39">
        <f t="shared" si="0"/>
        <v>7</v>
      </c>
      <c r="K2" s="39">
        <f t="shared" si="0"/>
        <v>8</v>
      </c>
      <c r="L2" s="39">
        <f t="shared" si="0"/>
        <v>9</v>
      </c>
      <c r="M2" s="39">
        <f t="shared" si="0"/>
        <v>10</v>
      </c>
      <c r="N2" s="39">
        <f t="shared" si="0"/>
        <v>11</v>
      </c>
      <c r="O2" s="39">
        <f t="shared" si="0"/>
        <v>12</v>
      </c>
      <c r="P2" s="41">
        <v>1</v>
      </c>
      <c r="R2" s="42"/>
    </row>
    <row r="3" spans="1:20">
      <c r="A3" s="1" t="s">
        <v>1</v>
      </c>
      <c r="B3" s="1" t="s">
        <v>0</v>
      </c>
      <c r="C3" s="1" t="s">
        <v>2</v>
      </c>
      <c r="D3" s="2" t="s">
        <v>152</v>
      </c>
      <c r="E3" s="2" t="s">
        <v>152</v>
      </c>
      <c r="F3" s="2" t="s">
        <v>152</v>
      </c>
      <c r="G3" s="2" t="s">
        <v>152</v>
      </c>
      <c r="H3" s="2" t="s">
        <v>152</v>
      </c>
      <c r="I3" s="2" t="s">
        <v>152</v>
      </c>
      <c r="J3" s="2" t="s">
        <v>152</v>
      </c>
      <c r="K3" s="2" t="s">
        <v>152</v>
      </c>
      <c r="L3" s="2" t="s">
        <v>152</v>
      </c>
      <c r="M3" s="2" t="s">
        <v>152</v>
      </c>
      <c r="N3" s="2" t="s">
        <v>152</v>
      </c>
      <c r="O3" s="2" t="s">
        <v>152</v>
      </c>
      <c r="P3" s="41">
        <f>P2+1</f>
        <v>2</v>
      </c>
    </row>
    <row r="4" spans="1:20">
      <c r="A4" s="1" t="s">
        <v>148</v>
      </c>
      <c r="B4" s="1" t="s">
        <v>0</v>
      </c>
      <c r="C4" s="1" t="s">
        <v>0</v>
      </c>
      <c r="D4" s="2" t="s">
        <v>140</v>
      </c>
      <c r="E4" s="2" t="s">
        <v>140</v>
      </c>
      <c r="F4" s="2" t="s">
        <v>140</v>
      </c>
      <c r="G4" s="2" t="s">
        <v>140</v>
      </c>
      <c r="H4" s="2" t="s">
        <v>140</v>
      </c>
      <c r="I4" s="2" t="s">
        <v>140</v>
      </c>
      <c r="J4" s="2" t="s">
        <v>140</v>
      </c>
      <c r="K4" s="2" t="s">
        <v>140</v>
      </c>
      <c r="L4" s="2" t="s">
        <v>140</v>
      </c>
      <c r="M4" s="2" t="s">
        <v>140</v>
      </c>
      <c r="N4" s="2" t="s">
        <v>140</v>
      </c>
      <c r="O4" s="2" t="s">
        <v>140</v>
      </c>
      <c r="P4" s="41">
        <f t="shared" ref="P4:P10" si="1">P3+1</f>
        <v>3</v>
      </c>
    </row>
    <row r="5" spans="1:20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2" t="s">
        <v>158</v>
      </c>
      <c r="I5" s="2" t="s">
        <v>158</v>
      </c>
      <c r="J5" s="2" t="s">
        <v>158</v>
      </c>
      <c r="K5" s="2" t="s">
        <v>158</v>
      </c>
      <c r="L5" s="2" t="s">
        <v>158</v>
      </c>
      <c r="M5" s="2" t="s">
        <v>158</v>
      </c>
      <c r="N5" s="2" t="s">
        <v>158</v>
      </c>
      <c r="O5" s="2" t="s">
        <v>158</v>
      </c>
      <c r="P5" s="41">
        <f t="shared" si="1"/>
        <v>4</v>
      </c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>
        <f t="shared" si="1"/>
        <v>5</v>
      </c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>
        <f t="shared" si="1"/>
        <v>6</v>
      </c>
    </row>
    <row r="8" spans="1:20">
      <c r="A8" s="4" t="s">
        <v>3</v>
      </c>
      <c r="P8" s="43">
        <f t="shared" si="1"/>
        <v>7</v>
      </c>
    </row>
    <row r="9" spans="1:20">
      <c r="A9" s="1" t="s">
        <v>4</v>
      </c>
      <c r="B9" s="1" t="s">
        <v>5</v>
      </c>
      <c r="C9" s="1" t="s">
        <v>2</v>
      </c>
      <c r="D9" s="15">
        <v>150</v>
      </c>
      <c r="E9" s="15">
        <v>150</v>
      </c>
      <c r="F9" s="15">
        <v>150</v>
      </c>
      <c r="G9" s="15">
        <v>150</v>
      </c>
      <c r="H9" s="15">
        <v>150</v>
      </c>
      <c r="I9" s="15">
        <v>150</v>
      </c>
      <c r="J9" s="15">
        <v>150</v>
      </c>
      <c r="K9" s="15">
        <v>150</v>
      </c>
      <c r="L9" s="15">
        <v>150</v>
      </c>
      <c r="M9" s="15">
        <v>150</v>
      </c>
      <c r="N9" s="15">
        <v>150</v>
      </c>
      <c r="O9" s="15">
        <v>150</v>
      </c>
      <c r="P9" s="43">
        <f t="shared" si="1"/>
        <v>8</v>
      </c>
    </row>
    <row r="10" spans="1:20">
      <c r="A10" s="1" t="s">
        <v>32</v>
      </c>
      <c r="B10" s="1" t="s">
        <v>6</v>
      </c>
      <c r="C10" s="1" t="s">
        <v>7</v>
      </c>
      <c r="D10" s="15">
        <v>5000</v>
      </c>
      <c r="E10" s="15">
        <v>5000</v>
      </c>
      <c r="F10" s="15">
        <v>5000</v>
      </c>
      <c r="G10" s="15">
        <v>5000</v>
      </c>
      <c r="H10" s="15">
        <v>5000</v>
      </c>
      <c r="I10" s="15">
        <v>5000</v>
      </c>
      <c r="J10" s="15">
        <v>5000</v>
      </c>
      <c r="K10" s="15">
        <v>5000</v>
      </c>
      <c r="L10" s="15">
        <v>5000</v>
      </c>
      <c r="M10" s="15">
        <v>5000</v>
      </c>
      <c r="N10" s="15">
        <v>5000</v>
      </c>
      <c r="O10" s="15">
        <v>5000</v>
      </c>
      <c r="P10" s="43">
        <f t="shared" si="1"/>
        <v>9</v>
      </c>
    </row>
    <row r="11" spans="1:20">
      <c r="A11" s="6" t="s">
        <v>63</v>
      </c>
      <c r="B11" s="1" t="s">
        <v>64</v>
      </c>
      <c r="C11" s="1" t="s">
        <v>65</v>
      </c>
      <c r="D11" s="16">
        <v>0.2</v>
      </c>
      <c r="E11" s="16">
        <v>0.2</v>
      </c>
      <c r="F11" s="16">
        <v>0.2</v>
      </c>
      <c r="G11" s="16">
        <v>0.2</v>
      </c>
      <c r="H11" s="16">
        <v>0.2</v>
      </c>
      <c r="I11" s="16">
        <v>0.2</v>
      </c>
      <c r="J11" s="16">
        <v>0.2</v>
      </c>
      <c r="K11" s="16">
        <v>0.2</v>
      </c>
      <c r="L11" s="16">
        <v>0.2</v>
      </c>
      <c r="M11" s="16">
        <v>0.2</v>
      </c>
      <c r="N11" s="16">
        <v>0.2</v>
      </c>
      <c r="O11" s="16">
        <v>0.2</v>
      </c>
      <c r="P11" s="43">
        <f>P10+1</f>
        <v>10</v>
      </c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0.37</v>
      </c>
      <c r="E12" s="11">
        <v>0.37</v>
      </c>
      <c r="F12" s="11">
        <v>0.37</v>
      </c>
      <c r="G12" s="11">
        <v>0.37</v>
      </c>
      <c r="H12" s="11">
        <v>0.37</v>
      </c>
      <c r="I12" s="11">
        <v>0.37</v>
      </c>
      <c r="J12" s="11">
        <v>0.37</v>
      </c>
      <c r="K12" s="11">
        <v>0.37</v>
      </c>
      <c r="L12" s="11">
        <v>0.37</v>
      </c>
      <c r="M12" s="11">
        <v>0.37</v>
      </c>
      <c r="N12" s="11">
        <v>0.37</v>
      </c>
      <c r="O12" s="11">
        <v>0.37</v>
      </c>
      <c r="P12" s="43">
        <f>P11+1</f>
        <v>11</v>
      </c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128</v>
      </c>
      <c r="E13" s="19" t="s">
        <v>128</v>
      </c>
      <c r="F13" s="19" t="s">
        <v>128</v>
      </c>
      <c r="G13" s="19" t="s">
        <v>128</v>
      </c>
      <c r="H13" s="19" t="s">
        <v>128</v>
      </c>
      <c r="I13" s="19" t="s">
        <v>128</v>
      </c>
      <c r="J13" s="19" t="s">
        <v>128</v>
      </c>
      <c r="K13" s="19" t="s">
        <v>128</v>
      </c>
      <c r="L13" s="19" t="s">
        <v>128</v>
      </c>
      <c r="M13" s="19" t="s">
        <v>128</v>
      </c>
      <c r="N13" s="19" t="s">
        <v>128</v>
      </c>
      <c r="O13" s="19" t="s">
        <v>128</v>
      </c>
      <c r="P13" s="43">
        <f>P12+1</f>
        <v>12</v>
      </c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0.88800000000000001</v>
      </c>
      <c r="E14" s="11">
        <v>0.88800000000000001</v>
      </c>
      <c r="F14" s="11">
        <v>0.88800000000000001</v>
      </c>
      <c r="G14" s="11">
        <v>0.88800000000000001</v>
      </c>
      <c r="H14" s="11">
        <v>0.88800000000000001</v>
      </c>
      <c r="I14" s="11">
        <v>0.88800000000000001</v>
      </c>
      <c r="J14" s="11">
        <v>0.88800000000000001</v>
      </c>
      <c r="K14" s="11">
        <v>0.88800000000000001</v>
      </c>
      <c r="L14" s="11">
        <v>0.88800000000000001</v>
      </c>
      <c r="M14" s="11">
        <v>0.88800000000000001</v>
      </c>
      <c r="N14" s="11">
        <v>0.88800000000000001</v>
      </c>
      <c r="O14" s="11">
        <v>0.88800000000000001</v>
      </c>
      <c r="P14" s="43">
        <f>P13+1</f>
        <v>13</v>
      </c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2">D14*D12</f>
        <v>0.32856000000000002</v>
      </c>
      <c r="E15" s="11">
        <f t="shared" si="2"/>
        <v>0.32856000000000002</v>
      </c>
      <c r="F15" s="11">
        <f t="shared" si="2"/>
        <v>0.32856000000000002</v>
      </c>
      <c r="G15" s="11">
        <f t="shared" si="2"/>
        <v>0.32856000000000002</v>
      </c>
      <c r="H15" s="11">
        <f t="shared" si="2"/>
        <v>0.32856000000000002</v>
      </c>
      <c r="I15" s="11">
        <f t="shared" si="2"/>
        <v>0.32856000000000002</v>
      </c>
      <c r="J15" s="11">
        <f t="shared" si="2"/>
        <v>0.32856000000000002</v>
      </c>
      <c r="K15" s="11">
        <f t="shared" si="2"/>
        <v>0.32856000000000002</v>
      </c>
      <c r="L15" s="11">
        <f t="shared" si="2"/>
        <v>0.32856000000000002</v>
      </c>
      <c r="M15" s="11">
        <f t="shared" si="2"/>
        <v>0.32856000000000002</v>
      </c>
      <c r="N15" s="11">
        <f t="shared" si="2"/>
        <v>0.32856000000000002</v>
      </c>
      <c r="O15" s="11">
        <f t="shared" si="2"/>
        <v>0.32856000000000002</v>
      </c>
      <c r="P15" s="41">
        <f t="shared" ref="P15:P55" si="3">P14+1</f>
        <v>14</v>
      </c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0.86</v>
      </c>
      <c r="E16" s="11">
        <v>0.86</v>
      </c>
      <c r="F16" s="11">
        <v>0.86</v>
      </c>
      <c r="G16" s="11">
        <v>0.86</v>
      </c>
      <c r="H16" s="11">
        <v>0.86</v>
      </c>
      <c r="I16" s="11">
        <v>0.86</v>
      </c>
      <c r="J16" s="11">
        <v>0.86</v>
      </c>
      <c r="K16" s="11">
        <v>0.86</v>
      </c>
      <c r="L16" s="11">
        <v>0.86</v>
      </c>
      <c r="M16" s="11">
        <v>0.86</v>
      </c>
      <c r="N16" s="11">
        <v>0.86</v>
      </c>
      <c r="O16" s="11">
        <v>0.86</v>
      </c>
      <c r="P16" s="41">
        <f t="shared" si="3"/>
        <v>15</v>
      </c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41">
        <f t="shared" si="3"/>
        <v>16</v>
      </c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0.33650353055758464</v>
      </c>
      <c r="E18" s="11">
        <f t="shared" ref="E18:O18" si="4">E16*(1/(1-E17)-(E11/E15))</f>
        <v>0.33650353055758464</v>
      </c>
      <c r="F18" s="11">
        <f t="shared" si="4"/>
        <v>0.33650353055758464</v>
      </c>
      <c r="G18" s="11">
        <f t="shared" si="4"/>
        <v>0.33650353055758464</v>
      </c>
      <c r="H18" s="11">
        <f t="shared" si="4"/>
        <v>0.33650353055758464</v>
      </c>
      <c r="I18" s="11">
        <f t="shared" si="4"/>
        <v>0.33650353055758464</v>
      </c>
      <c r="J18" s="11">
        <f t="shared" si="4"/>
        <v>0.33650353055758464</v>
      </c>
      <c r="K18" s="11">
        <f t="shared" si="4"/>
        <v>0.33650353055758464</v>
      </c>
      <c r="L18" s="11">
        <f t="shared" si="4"/>
        <v>0.33650353055758464</v>
      </c>
      <c r="M18" s="11">
        <f t="shared" si="4"/>
        <v>0.33650353055758464</v>
      </c>
      <c r="N18" s="11">
        <f t="shared" si="4"/>
        <v>0.33650353055758464</v>
      </c>
      <c r="O18" s="11">
        <f t="shared" si="4"/>
        <v>0.33650353055758464</v>
      </c>
      <c r="P18" s="41">
        <f t="shared" si="3"/>
        <v>17</v>
      </c>
      <c r="S18" s="44"/>
      <c r="T18" s="38"/>
    </row>
    <row r="19" spans="1:20">
      <c r="A19" s="6" t="s">
        <v>79</v>
      </c>
      <c r="B19" s="1" t="s">
        <v>80</v>
      </c>
      <c r="C19" s="1" t="s">
        <v>74</v>
      </c>
      <c r="D19" s="11">
        <f>D18</f>
        <v>0.33650353055758464</v>
      </c>
      <c r="E19" s="11">
        <f t="shared" ref="E19:O19" si="5">E18</f>
        <v>0.33650353055758464</v>
      </c>
      <c r="F19" s="11">
        <f t="shared" si="5"/>
        <v>0.33650353055758464</v>
      </c>
      <c r="G19" s="11">
        <f t="shared" si="5"/>
        <v>0.33650353055758464</v>
      </c>
      <c r="H19" s="11">
        <f t="shared" si="5"/>
        <v>0.33650353055758464</v>
      </c>
      <c r="I19" s="11">
        <f t="shared" si="5"/>
        <v>0.33650353055758464</v>
      </c>
      <c r="J19" s="11">
        <f t="shared" si="5"/>
        <v>0.33650353055758464</v>
      </c>
      <c r="K19" s="11">
        <f t="shared" si="5"/>
        <v>0.33650353055758464</v>
      </c>
      <c r="L19" s="11">
        <f t="shared" si="5"/>
        <v>0.33650353055758464</v>
      </c>
      <c r="M19" s="11">
        <f t="shared" si="5"/>
        <v>0.33650353055758464</v>
      </c>
      <c r="N19" s="11">
        <f t="shared" si="5"/>
        <v>0.33650353055758464</v>
      </c>
      <c r="O19" s="11">
        <f t="shared" si="5"/>
        <v>0.33650353055758464</v>
      </c>
      <c r="P19" s="41">
        <f t="shared" si="3"/>
        <v>18</v>
      </c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>
        <f t="shared" si="3"/>
        <v>19</v>
      </c>
    </row>
    <row r="21" spans="1:20">
      <c r="A21" s="6" t="s">
        <v>84</v>
      </c>
      <c r="B21" s="1" t="s">
        <v>85</v>
      </c>
      <c r="C21" s="1" t="s">
        <v>86</v>
      </c>
      <c r="D21" s="22">
        <v>25</v>
      </c>
      <c r="E21" s="22">
        <v>25</v>
      </c>
      <c r="F21" s="22">
        <v>25</v>
      </c>
      <c r="G21" s="22">
        <v>25</v>
      </c>
      <c r="H21" s="22">
        <v>25</v>
      </c>
      <c r="I21" s="22">
        <v>25</v>
      </c>
      <c r="J21" s="22">
        <v>25</v>
      </c>
      <c r="K21" s="22">
        <v>25</v>
      </c>
      <c r="L21" s="22">
        <v>25</v>
      </c>
      <c r="M21" s="22">
        <v>25</v>
      </c>
      <c r="N21" s="22">
        <v>25</v>
      </c>
      <c r="O21" s="22">
        <v>25</v>
      </c>
      <c r="P21" s="41">
        <f t="shared" si="3"/>
        <v>20</v>
      </c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6">1+(279/456)*(D$19/D$11)-(D$21/D$11)/456</f>
        <v>1.7553123358066458</v>
      </c>
      <c r="E22" s="23">
        <f t="shared" si="6"/>
        <v>1.7553123358066458</v>
      </c>
      <c r="F22" s="23">
        <f t="shared" si="6"/>
        <v>1.7553123358066458</v>
      </c>
      <c r="G22" s="23">
        <f t="shared" si="6"/>
        <v>1.7553123358066458</v>
      </c>
      <c r="H22" s="23">
        <f t="shared" si="6"/>
        <v>1.7553123358066458</v>
      </c>
      <c r="I22" s="23">
        <f t="shared" si="6"/>
        <v>1.7553123358066458</v>
      </c>
      <c r="J22" s="23">
        <f t="shared" si="6"/>
        <v>1.7553123358066458</v>
      </c>
      <c r="K22" s="23">
        <f t="shared" si="6"/>
        <v>1.7553123358066458</v>
      </c>
      <c r="L22" s="23">
        <f t="shared" si="6"/>
        <v>1.7553123358066458</v>
      </c>
      <c r="M22" s="23">
        <f t="shared" si="6"/>
        <v>1.7553123358066458</v>
      </c>
      <c r="N22" s="23">
        <f t="shared" si="6"/>
        <v>1.7553123358066458</v>
      </c>
      <c r="O22" s="23">
        <f t="shared" si="6"/>
        <v>1.7553123358066458</v>
      </c>
      <c r="P22" s="41">
        <f t="shared" si="3"/>
        <v>21</v>
      </c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7">1+(340/456)*(D$19/D$11)-(D$21/D$11)/456</f>
        <v>1.9803859691839778</v>
      </c>
      <c r="E23" s="23">
        <f t="shared" si="7"/>
        <v>1.9803859691839778</v>
      </c>
      <c r="F23" s="23">
        <f t="shared" si="7"/>
        <v>1.9803859691839778</v>
      </c>
      <c r="G23" s="23">
        <f t="shared" si="7"/>
        <v>1.9803859691839778</v>
      </c>
      <c r="H23" s="23">
        <f t="shared" si="7"/>
        <v>1.9803859691839778</v>
      </c>
      <c r="I23" s="23">
        <f t="shared" si="7"/>
        <v>1.9803859691839778</v>
      </c>
      <c r="J23" s="23">
        <f t="shared" si="7"/>
        <v>1.9803859691839778</v>
      </c>
      <c r="K23" s="23">
        <f t="shared" si="7"/>
        <v>1.9803859691839778</v>
      </c>
      <c r="L23" s="23">
        <f t="shared" si="7"/>
        <v>1.9803859691839778</v>
      </c>
      <c r="M23" s="23">
        <f t="shared" si="7"/>
        <v>1.9803859691839778</v>
      </c>
      <c r="N23" s="23">
        <f t="shared" si="7"/>
        <v>1.9803859691839778</v>
      </c>
      <c r="O23" s="23">
        <f t="shared" si="7"/>
        <v>1.9803859691839778</v>
      </c>
      <c r="P23" s="41">
        <f t="shared" si="3"/>
        <v>22</v>
      </c>
    </row>
    <row r="24" spans="1:20">
      <c r="A24" s="47" t="s">
        <v>91</v>
      </c>
      <c r="B24" s="1" t="s">
        <v>92</v>
      </c>
      <c r="D24" s="24">
        <f t="shared" ref="D24:O24" si="8">(MAX(150,D20)/(273.15+MAX(150,D20)))</f>
        <v>0.35448422545196739</v>
      </c>
      <c r="E24" s="24">
        <f t="shared" si="8"/>
        <v>0.35448422545196739</v>
      </c>
      <c r="F24" s="24">
        <f t="shared" si="8"/>
        <v>0.35448422545196739</v>
      </c>
      <c r="G24" s="24">
        <f t="shared" si="8"/>
        <v>0.35448422545196739</v>
      </c>
      <c r="H24" s="24">
        <f t="shared" si="8"/>
        <v>0.35448422545196739</v>
      </c>
      <c r="I24" s="24">
        <f t="shared" si="8"/>
        <v>0.35448422545196739</v>
      </c>
      <c r="J24" s="24">
        <f t="shared" si="8"/>
        <v>0.35448422545196739</v>
      </c>
      <c r="K24" s="24">
        <f t="shared" si="8"/>
        <v>0.35448422545196739</v>
      </c>
      <c r="L24" s="24">
        <f t="shared" si="8"/>
        <v>0.35448422545196739</v>
      </c>
      <c r="M24" s="24">
        <f t="shared" si="8"/>
        <v>0.35448422545196739</v>
      </c>
      <c r="N24" s="24">
        <f t="shared" si="8"/>
        <v>0.35448422545196739</v>
      </c>
      <c r="O24" s="24">
        <f t="shared" si="8"/>
        <v>0.35448422545196739</v>
      </c>
      <c r="P24" s="41">
        <f t="shared" si="3"/>
        <v>23</v>
      </c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>
        <f t="shared" si="3"/>
        <v>24</v>
      </c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78.299904027622901</v>
      </c>
      <c r="E26" s="25">
        <f t="shared" ref="E26:O26" si="9">(E21/E11)*(E25*E11/(E25*E11+E24*E19))</f>
        <v>96.28620387467582</v>
      </c>
      <c r="F26" s="25">
        <f t="shared" si="9"/>
        <v>104.2701847459999</v>
      </c>
      <c r="G26" s="25">
        <f t="shared" si="9"/>
        <v>108.78017041813298</v>
      </c>
      <c r="H26" s="25">
        <f t="shared" si="9"/>
        <v>111.67841827804065</v>
      </c>
      <c r="I26" s="25">
        <f t="shared" si="9"/>
        <v>113.69793335919044</v>
      </c>
      <c r="J26" s="25">
        <f t="shared" si="9"/>
        <v>115.18574706131433</v>
      </c>
      <c r="K26" s="25">
        <f t="shared" si="9"/>
        <v>116.32741372329791</v>
      </c>
      <c r="L26" s="25">
        <f t="shared" si="9"/>
        <v>117.23114458169908</v>
      </c>
      <c r="M26" s="25">
        <f t="shared" si="9"/>
        <v>117.96430267127815</v>
      </c>
      <c r="N26" s="25">
        <f t="shared" si="9"/>
        <v>118.57101523502573</v>
      </c>
      <c r="O26" s="25">
        <f t="shared" si="9"/>
        <v>119.08139689263545</v>
      </c>
      <c r="P26" s="41">
        <f t="shared" si="3"/>
        <v>25</v>
      </c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27.756080832195288</v>
      </c>
      <c r="E27" s="25">
        <f t="shared" ref="E27:O27" si="10">(E21/E19)*(E24*E19/(E25*E11+E24*E19))</f>
        <v>17.065970201112339</v>
      </c>
      <c r="F27" s="25">
        <f t="shared" si="10"/>
        <v>12.320711892473104</v>
      </c>
      <c r="G27" s="25">
        <f t="shared" si="10"/>
        <v>9.6402136138012207</v>
      </c>
      <c r="H27" s="25">
        <f t="shared" si="10"/>
        <v>7.9176475205984156</v>
      </c>
      <c r="I27" s="25">
        <f t="shared" si="10"/>
        <v>6.7173539737203374</v>
      </c>
      <c r="J27" s="25">
        <f t="shared" si="10"/>
        <v>5.8330757614480344</v>
      </c>
      <c r="K27" s="25">
        <f t="shared" si="10"/>
        <v>5.1545291440667267</v>
      </c>
      <c r="L27" s="25">
        <f t="shared" si="10"/>
        <v>4.6173990539879117</v>
      </c>
      <c r="M27" s="25">
        <f t="shared" si="10"/>
        <v>4.1816484463409482</v>
      </c>
      <c r="N27" s="25">
        <f t="shared" si="10"/>
        <v>3.8210504087855921</v>
      </c>
      <c r="O27" s="25">
        <f t="shared" si="10"/>
        <v>3.5177063952686827</v>
      </c>
      <c r="P27" s="41">
        <f t="shared" si="3"/>
        <v>26</v>
      </c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11">183*3.6</f>
        <v>658.80000000000007</v>
      </c>
      <c r="F28" s="26">
        <f t="shared" si="11"/>
        <v>658.80000000000007</v>
      </c>
      <c r="G28" s="26">
        <f t="shared" si="11"/>
        <v>658.80000000000007</v>
      </c>
      <c r="H28" s="26">
        <f t="shared" si="11"/>
        <v>658.80000000000007</v>
      </c>
      <c r="I28" s="26">
        <f t="shared" si="11"/>
        <v>658.80000000000007</v>
      </c>
      <c r="J28" s="26">
        <f t="shared" si="11"/>
        <v>658.80000000000007</v>
      </c>
      <c r="K28" s="26">
        <f t="shared" si="11"/>
        <v>658.80000000000007</v>
      </c>
      <c r="L28" s="26">
        <f t="shared" si="11"/>
        <v>658.80000000000007</v>
      </c>
      <c r="M28" s="26">
        <f t="shared" si="11"/>
        <v>658.80000000000007</v>
      </c>
      <c r="N28" s="26">
        <f t="shared" si="11"/>
        <v>658.80000000000007</v>
      </c>
      <c r="O28" s="26">
        <f t="shared" si="11"/>
        <v>658.80000000000007</v>
      </c>
      <c r="P28" s="41">
        <f t="shared" si="3"/>
        <v>27</v>
      </c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12">80*3.6</f>
        <v>288</v>
      </c>
      <c r="F29" s="1">
        <f t="shared" si="12"/>
        <v>288</v>
      </c>
      <c r="G29" s="1">
        <f t="shared" si="12"/>
        <v>288</v>
      </c>
      <c r="H29" s="1">
        <f t="shared" si="12"/>
        <v>288</v>
      </c>
      <c r="I29" s="1">
        <f t="shared" si="12"/>
        <v>288</v>
      </c>
      <c r="J29" s="1">
        <f t="shared" si="12"/>
        <v>288</v>
      </c>
      <c r="K29" s="1">
        <f t="shared" si="12"/>
        <v>288</v>
      </c>
      <c r="L29" s="1">
        <f t="shared" si="12"/>
        <v>288</v>
      </c>
      <c r="M29" s="1">
        <f t="shared" si="12"/>
        <v>288</v>
      </c>
      <c r="N29" s="1">
        <f t="shared" si="12"/>
        <v>288</v>
      </c>
      <c r="O29" s="1">
        <f t="shared" si="12"/>
        <v>288</v>
      </c>
      <c r="P29" s="41">
        <f t="shared" si="3"/>
        <v>28</v>
      </c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0.88114768666116738</v>
      </c>
      <c r="E30" s="27">
        <f t="shared" ref="E30:O31" si="13">(E28-E26)/E28</f>
        <v>0.85384607790729228</v>
      </c>
      <c r="F30" s="27">
        <f t="shared" si="13"/>
        <v>0.84172710269277484</v>
      </c>
      <c r="G30" s="27">
        <f t="shared" si="13"/>
        <v>0.83488134423477078</v>
      </c>
      <c r="H30" s="27">
        <f t="shared" si="13"/>
        <v>0.83048206090157761</v>
      </c>
      <c r="I30" s="27">
        <f t="shared" si="13"/>
        <v>0.82741661603037275</v>
      </c>
      <c r="J30" s="27">
        <f t="shared" si="13"/>
        <v>0.82515824671931637</v>
      </c>
      <c r="K30" s="27">
        <f t="shared" si="13"/>
        <v>0.82342529793063457</v>
      </c>
      <c r="L30" s="27">
        <f t="shared" si="13"/>
        <v>0.82205351459972809</v>
      </c>
      <c r="M30" s="27">
        <f t="shared" si="13"/>
        <v>0.82094064561129609</v>
      </c>
      <c r="N30" s="27">
        <f t="shared" si="13"/>
        <v>0.82001970972218319</v>
      </c>
      <c r="O30" s="27">
        <f t="shared" si="13"/>
        <v>0.8192449956092358</v>
      </c>
      <c r="P30" s="41">
        <f t="shared" si="3"/>
        <v>29</v>
      </c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0.90362471933265531</v>
      </c>
      <c r="E31" s="27">
        <f t="shared" si="13"/>
        <v>0.94074315902391548</v>
      </c>
      <c r="F31" s="27">
        <f t="shared" si="13"/>
        <v>0.95721975037335716</v>
      </c>
      <c r="G31" s="27">
        <f t="shared" si="13"/>
        <v>0.96652703606319024</v>
      </c>
      <c r="H31" s="27">
        <f t="shared" si="13"/>
        <v>0.97250816833125553</v>
      </c>
      <c r="I31" s="27">
        <f t="shared" si="13"/>
        <v>0.97667585425791559</v>
      </c>
      <c r="J31" s="27">
        <f t="shared" si="13"/>
        <v>0.97974626471719439</v>
      </c>
      <c r="K31" s="27">
        <f t="shared" si="13"/>
        <v>0.98210232936087949</v>
      </c>
      <c r="L31" s="27">
        <f t="shared" si="13"/>
        <v>0.98396736439587529</v>
      </c>
      <c r="M31" s="27">
        <f t="shared" si="13"/>
        <v>0.98548038733909393</v>
      </c>
      <c r="N31" s="27">
        <f t="shared" si="13"/>
        <v>0.98673246385838331</v>
      </c>
      <c r="O31" s="27">
        <f t="shared" si="13"/>
        <v>0.98778574168309474</v>
      </c>
      <c r="P31" s="41">
        <f t="shared" si="3"/>
        <v>30</v>
      </c>
    </row>
    <row r="32" spans="1:20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0.89067358995923251</v>
      </c>
      <c r="E32" s="28">
        <f t="shared" ref="E32:O32" si="14">((E28*E11)+(E29*E19)-E21)/((E28*E11)+(E29*E19))</f>
        <v>0.89067358995923251</v>
      </c>
      <c r="F32" s="28">
        <f t="shared" si="14"/>
        <v>0.89067358995923251</v>
      </c>
      <c r="G32" s="28">
        <f t="shared" si="14"/>
        <v>0.89067358995923251</v>
      </c>
      <c r="H32" s="28">
        <f t="shared" si="14"/>
        <v>0.89067358995923251</v>
      </c>
      <c r="I32" s="28">
        <f t="shared" si="14"/>
        <v>0.89067358995923251</v>
      </c>
      <c r="J32" s="28">
        <f t="shared" si="14"/>
        <v>0.89067358995923251</v>
      </c>
      <c r="K32" s="28">
        <f t="shared" si="14"/>
        <v>0.89067358995923251</v>
      </c>
      <c r="L32" s="28">
        <f t="shared" si="14"/>
        <v>0.89067358995923251</v>
      </c>
      <c r="M32" s="28">
        <f t="shared" si="14"/>
        <v>0.89067358995923251</v>
      </c>
      <c r="N32" s="28">
        <f t="shared" si="14"/>
        <v>0.89067358995923251</v>
      </c>
      <c r="O32" s="28">
        <f t="shared" si="14"/>
        <v>0.89067358995923251</v>
      </c>
      <c r="P32" s="41">
        <f t="shared" si="3"/>
        <v>31</v>
      </c>
    </row>
    <row r="33" spans="1:17">
      <c r="P33" s="41">
        <f t="shared" si="3"/>
        <v>32</v>
      </c>
    </row>
    <row r="34" spans="1:17">
      <c r="A34" s="4" t="s">
        <v>8</v>
      </c>
      <c r="P34" s="41">
        <f t="shared" si="3"/>
        <v>33</v>
      </c>
    </row>
    <row r="35" spans="1:17">
      <c r="A35" s="1" t="s">
        <v>111</v>
      </c>
      <c r="B35" s="1" t="s">
        <v>9</v>
      </c>
      <c r="C35" s="1" t="s">
        <v>10</v>
      </c>
      <c r="D35" s="15">
        <v>10500</v>
      </c>
      <c r="E35" s="15">
        <v>10500</v>
      </c>
      <c r="F35" s="15">
        <v>10500</v>
      </c>
      <c r="G35" s="15">
        <v>10500</v>
      </c>
      <c r="H35" s="15">
        <v>10500</v>
      </c>
      <c r="I35" s="15">
        <v>10500</v>
      </c>
      <c r="J35" s="15">
        <v>10500</v>
      </c>
      <c r="K35" s="15">
        <v>10500</v>
      </c>
      <c r="L35" s="15">
        <v>10500</v>
      </c>
      <c r="M35" s="15">
        <v>10500</v>
      </c>
      <c r="N35" s="15">
        <v>10500</v>
      </c>
      <c r="O35" s="15">
        <v>10500</v>
      </c>
      <c r="P35" s="41">
        <f t="shared" si="3"/>
        <v>34</v>
      </c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5">G36+10%</f>
        <v>0.25</v>
      </c>
      <c r="I36" s="16">
        <f t="shared" si="15"/>
        <v>0.35</v>
      </c>
      <c r="J36" s="16">
        <f t="shared" si="15"/>
        <v>0.44999999999999996</v>
      </c>
      <c r="K36" s="16">
        <f t="shared" si="15"/>
        <v>0.54999999999999993</v>
      </c>
      <c r="L36" s="16">
        <f t="shared" si="15"/>
        <v>0.64999999999999991</v>
      </c>
      <c r="M36" s="16">
        <f t="shared" si="15"/>
        <v>0.74999999999999989</v>
      </c>
      <c r="N36" s="16">
        <f t="shared" si="15"/>
        <v>0.84999999999999987</v>
      </c>
      <c r="O36" s="16">
        <f t="shared" si="15"/>
        <v>0.94999999999999984</v>
      </c>
      <c r="P36" s="41">
        <f t="shared" si="3"/>
        <v>35</v>
      </c>
    </row>
    <row r="37" spans="1:17">
      <c r="A37" s="1" t="s">
        <v>12</v>
      </c>
      <c r="B37" s="1" t="s">
        <v>13</v>
      </c>
      <c r="C37" s="1" t="s">
        <v>11</v>
      </c>
      <c r="D37" s="30">
        <v>0.08</v>
      </c>
      <c r="E37" s="30">
        <v>0.08</v>
      </c>
      <c r="F37" s="30">
        <v>0.08</v>
      </c>
      <c r="G37" s="30">
        <v>0.08</v>
      </c>
      <c r="H37" s="30">
        <v>0.08</v>
      </c>
      <c r="I37" s="30">
        <v>0.08</v>
      </c>
      <c r="J37" s="30">
        <v>0.08</v>
      </c>
      <c r="K37" s="30">
        <v>0.08</v>
      </c>
      <c r="L37" s="30">
        <v>0.08</v>
      </c>
      <c r="M37" s="30">
        <v>0.08</v>
      </c>
      <c r="N37" s="30">
        <v>0.08</v>
      </c>
      <c r="O37" s="30">
        <v>0.08</v>
      </c>
      <c r="P37" s="41">
        <f t="shared" si="3"/>
        <v>36</v>
      </c>
    </row>
    <row r="38" spans="1:17">
      <c r="C38" s="1" t="s">
        <v>114</v>
      </c>
      <c r="D38" s="5">
        <f t="shared" ref="D38:O38" si="16">D37*D35</f>
        <v>840</v>
      </c>
      <c r="E38" s="5">
        <f t="shared" si="16"/>
        <v>840</v>
      </c>
      <c r="F38" s="5">
        <f t="shared" si="16"/>
        <v>840</v>
      </c>
      <c r="G38" s="5">
        <f t="shared" si="16"/>
        <v>840</v>
      </c>
      <c r="H38" s="5">
        <f t="shared" si="16"/>
        <v>840</v>
      </c>
      <c r="I38" s="5">
        <f t="shared" si="16"/>
        <v>840</v>
      </c>
      <c r="J38" s="5">
        <f t="shared" si="16"/>
        <v>840</v>
      </c>
      <c r="K38" s="5">
        <f t="shared" si="16"/>
        <v>840</v>
      </c>
      <c r="L38" s="5">
        <f t="shared" si="16"/>
        <v>840</v>
      </c>
      <c r="M38" s="5">
        <f t="shared" si="16"/>
        <v>840</v>
      </c>
      <c r="N38" s="5">
        <f t="shared" si="16"/>
        <v>840</v>
      </c>
      <c r="O38" s="5">
        <f t="shared" si="16"/>
        <v>840</v>
      </c>
      <c r="P38" s="41">
        <f t="shared" si="3"/>
        <v>37</v>
      </c>
    </row>
    <row r="39" spans="1:17">
      <c r="A39" s="1" t="s">
        <v>115</v>
      </c>
      <c r="B39" s="1" t="s">
        <v>116</v>
      </c>
      <c r="C39" s="1" t="s">
        <v>117</v>
      </c>
      <c r="D39" s="15">
        <v>80000</v>
      </c>
      <c r="E39" s="15">
        <v>80000</v>
      </c>
      <c r="F39" s="15">
        <v>80000</v>
      </c>
      <c r="G39" s="15">
        <v>80000</v>
      </c>
      <c r="H39" s="15">
        <v>80000</v>
      </c>
      <c r="I39" s="15">
        <v>80000</v>
      </c>
      <c r="J39" s="15">
        <v>80000</v>
      </c>
      <c r="K39" s="15">
        <v>80000</v>
      </c>
      <c r="L39" s="15">
        <v>80000</v>
      </c>
      <c r="M39" s="15">
        <v>80000</v>
      </c>
      <c r="N39" s="15">
        <v>80000</v>
      </c>
      <c r="O39" s="15">
        <v>80000</v>
      </c>
      <c r="P39" s="41">
        <f t="shared" si="3"/>
        <v>38</v>
      </c>
    </row>
    <row r="40" spans="1:17">
      <c r="A40" s="1" t="s">
        <v>118</v>
      </c>
      <c r="B40" s="1" t="s">
        <v>119</v>
      </c>
      <c r="C40" s="1" t="s">
        <v>10</v>
      </c>
      <c r="D40" s="15">
        <v>440</v>
      </c>
      <c r="E40" s="15">
        <v>440</v>
      </c>
      <c r="F40" s="15">
        <v>440</v>
      </c>
      <c r="G40" s="15">
        <v>440</v>
      </c>
      <c r="H40" s="15">
        <v>440</v>
      </c>
      <c r="I40" s="15">
        <v>440</v>
      </c>
      <c r="J40" s="15">
        <v>440</v>
      </c>
      <c r="K40" s="15">
        <v>440</v>
      </c>
      <c r="L40" s="15">
        <v>440</v>
      </c>
      <c r="M40" s="15">
        <v>440</v>
      </c>
      <c r="N40" s="15">
        <v>440</v>
      </c>
      <c r="O40" s="15">
        <v>440</v>
      </c>
      <c r="P40" s="41">
        <f t="shared" si="3"/>
        <v>39</v>
      </c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>
        <f t="shared" si="3"/>
        <v>40</v>
      </c>
    </row>
    <row r="42" spans="1:17">
      <c r="A42" s="4" t="s">
        <v>14</v>
      </c>
      <c r="P42" s="41">
        <f t="shared" si="3"/>
        <v>41</v>
      </c>
    </row>
    <row r="43" spans="1:17">
      <c r="A43" s="1" t="s">
        <v>120</v>
      </c>
      <c r="B43" s="1" t="s">
        <v>15</v>
      </c>
      <c r="C43" s="1" t="s">
        <v>16</v>
      </c>
      <c r="D43" s="31"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>
        <f t="shared" si="3"/>
        <v>42</v>
      </c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>
        <f t="shared" si="3"/>
        <v>43</v>
      </c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>
        <f t="shared" si="3"/>
        <v>44</v>
      </c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>
        <f t="shared" si="3"/>
        <v>45</v>
      </c>
    </row>
    <row r="47" spans="1:17">
      <c r="D47" s="12"/>
      <c r="E47" s="12"/>
      <c r="F47" s="12"/>
      <c r="G47" s="12"/>
      <c r="H47" s="12"/>
      <c r="I47" s="12"/>
      <c r="J47" s="12"/>
      <c r="P47" s="41">
        <f t="shared" si="3"/>
        <v>46</v>
      </c>
    </row>
    <row r="48" spans="1:17">
      <c r="A48" s="4" t="s">
        <v>24</v>
      </c>
      <c r="P48" s="41">
        <f t="shared" si="3"/>
        <v>47</v>
      </c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>
        <f t="shared" si="3"/>
        <v>48</v>
      </c>
    </row>
    <row r="50" spans="1:16">
      <c r="A50" s="6" t="s">
        <v>26</v>
      </c>
      <c r="B50" s="1" t="s">
        <v>27</v>
      </c>
      <c r="C50" s="1" t="s">
        <v>28</v>
      </c>
      <c r="D50" s="33">
        <v>2</v>
      </c>
      <c r="E50" s="33">
        <v>2</v>
      </c>
      <c r="F50" s="33">
        <v>2</v>
      </c>
      <c r="G50" s="33">
        <v>2</v>
      </c>
      <c r="H50" s="33">
        <v>2</v>
      </c>
      <c r="I50" s="33">
        <v>2</v>
      </c>
      <c r="J50" s="33">
        <v>2</v>
      </c>
      <c r="K50" s="33">
        <v>2</v>
      </c>
      <c r="L50" s="33">
        <v>2</v>
      </c>
      <c r="M50" s="33">
        <v>2</v>
      </c>
      <c r="N50" s="33">
        <v>2</v>
      </c>
      <c r="O50" s="33">
        <v>2</v>
      </c>
      <c r="P50" s="41">
        <f t="shared" si="3"/>
        <v>49</v>
      </c>
    </row>
    <row r="51" spans="1:16">
      <c r="A51" s="1" t="s">
        <v>122</v>
      </c>
      <c r="B51" s="34" t="s">
        <v>123</v>
      </c>
      <c r="C51" s="34" t="s">
        <v>124</v>
      </c>
      <c r="D51" s="33">
        <v>25.87</v>
      </c>
      <c r="E51" s="33">
        <v>25.87</v>
      </c>
      <c r="F51" s="33">
        <v>25.87</v>
      </c>
      <c r="G51" s="33">
        <v>25.87</v>
      </c>
      <c r="H51" s="33">
        <v>25.87</v>
      </c>
      <c r="I51" s="33">
        <v>25.87</v>
      </c>
      <c r="J51" s="33">
        <v>25.87</v>
      </c>
      <c r="K51" s="33">
        <v>25.87</v>
      </c>
      <c r="L51" s="33">
        <v>25.87</v>
      </c>
      <c r="M51" s="33">
        <v>25.87</v>
      </c>
      <c r="N51" s="33">
        <v>25.87</v>
      </c>
      <c r="O51" s="33">
        <v>25.87</v>
      </c>
      <c r="P51" s="41">
        <f t="shared" si="3"/>
        <v>50</v>
      </c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>
        <f t="shared" si="3"/>
        <v>51</v>
      </c>
    </row>
    <row r="53" spans="1:16">
      <c r="P53" s="41" t="e">
        <f>#REF!+1</f>
        <v>#REF!</v>
      </c>
    </row>
    <row r="54" spans="1:16">
      <c r="A54" s="4" t="s">
        <v>29</v>
      </c>
      <c r="P54" s="41" t="e">
        <f t="shared" si="3"/>
        <v>#REF!</v>
      </c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 t="e">
        <f t="shared" si="3"/>
        <v>#REF!</v>
      </c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00740-59C5-014F-82B6-0927AB428EDA}">
  <sheetPr>
    <tabColor theme="0"/>
    <pageSetUpPr fitToPage="1"/>
  </sheetPr>
  <dimension ref="A1:T57"/>
  <sheetViews>
    <sheetView topLeftCell="A21" zoomScale="108" zoomScaleNormal="80" workbookViewId="0">
      <selection activeCell="A53" sqref="A53:XFD54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1" width="10.875" style="1"/>
    <col min="12" max="12" width="11.625" style="1" customWidth="1"/>
    <col min="13" max="13" width="12.125" style="1" customWidth="1"/>
    <col min="14" max="14" width="12" style="1" customWidth="1"/>
    <col min="15" max="15" width="13.375" style="1" customWidth="1"/>
    <col min="16" max="16384" width="10.875" style="1"/>
  </cols>
  <sheetData>
    <row r="1" spans="1:20">
      <c r="A1" s="13" t="s">
        <v>147</v>
      </c>
      <c r="D1" s="63" t="s">
        <v>143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 t="s">
        <v>130</v>
      </c>
      <c r="B2" s="40" t="s">
        <v>0</v>
      </c>
      <c r="C2" s="40" t="s">
        <v>0</v>
      </c>
      <c r="D2" s="39">
        <v>1</v>
      </c>
      <c r="E2" s="39">
        <f>D2+1</f>
        <v>2</v>
      </c>
      <c r="F2" s="39">
        <f t="shared" ref="F2:O2" si="0">E2+1</f>
        <v>3</v>
      </c>
      <c r="G2" s="39">
        <f t="shared" si="0"/>
        <v>4</v>
      </c>
      <c r="H2" s="39">
        <f t="shared" si="0"/>
        <v>5</v>
      </c>
      <c r="I2" s="39">
        <f t="shared" si="0"/>
        <v>6</v>
      </c>
      <c r="J2" s="39">
        <f t="shared" si="0"/>
        <v>7</v>
      </c>
      <c r="K2" s="39">
        <f t="shared" si="0"/>
        <v>8</v>
      </c>
      <c r="L2" s="39">
        <f t="shared" si="0"/>
        <v>9</v>
      </c>
      <c r="M2" s="39">
        <f t="shared" si="0"/>
        <v>10</v>
      </c>
      <c r="N2" s="39">
        <f t="shared" si="0"/>
        <v>11</v>
      </c>
      <c r="O2" s="39">
        <f t="shared" si="0"/>
        <v>12</v>
      </c>
      <c r="P2" s="41">
        <v>1</v>
      </c>
      <c r="R2" s="42"/>
    </row>
    <row r="3" spans="1:20">
      <c r="A3" s="1" t="s">
        <v>1</v>
      </c>
      <c r="B3" s="1" t="s">
        <v>0</v>
      </c>
      <c r="C3" s="1" t="s">
        <v>2</v>
      </c>
      <c r="D3" s="2" t="s">
        <v>153</v>
      </c>
      <c r="E3" s="2" t="s">
        <v>153</v>
      </c>
      <c r="F3" s="2" t="s">
        <v>153</v>
      </c>
      <c r="G3" s="2" t="s">
        <v>153</v>
      </c>
      <c r="H3" s="2" t="s">
        <v>153</v>
      </c>
      <c r="I3" s="2" t="s">
        <v>153</v>
      </c>
      <c r="J3" s="2" t="s">
        <v>153</v>
      </c>
      <c r="K3" s="2" t="s">
        <v>153</v>
      </c>
      <c r="L3" s="2" t="s">
        <v>153</v>
      </c>
      <c r="M3" s="2" t="s">
        <v>153</v>
      </c>
      <c r="N3" s="2" t="s">
        <v>153</v>
      </c>
      <c r="O3" s="2" t="s">
        <v>153</v>
      </c>
      <c r="P3" s="41">
        <f>P2+1</f>
        <v>2</v>
      </c>
    </row>
    <row r="4" spans="1:20">
      <c r="A4" s="1" t="s">
        <v>148</v>
      </c>
      <c r="B4" s="1" t="s">
        <v>0</v>
      </c>
      <c r="C4" s="1" t="s">
        <v>0</v>
      </c>
      <c r="D4" s="2" t="s">
        <v>140</v>
      </c>
      <c r="E4" s="2" t="s">
        <v>140</v>
      </c>
      <c r="F4" s="2" t="s">
        <v>140</v>
      </c>
      <c r="G4" s="2" t="s">
        <v>140</v>
      </c>
      <c r="H4" s="2" t="s">
        <v>140</v>
      </c>
      <c r="I4" s="2" t="s">
        <v>140</v>
      </c>
      <c r="J4" s="2" t="s">
        <v>140</v>
      </c>
      <c r="K4" s="2" t="s">
        <v>140</v>
      </c>
      <c r="L4" s="2" t="s">
        <v>140</v>
      </c>
      <c r="M4" s="2" t="s">
        <v>140</v>
      </c>
      <c r="N4" s="2" t="s">
        <v>140</v>
      </c>
      <c r="O4" s="2" t="s">
        <v>140</v>
      </c>
      <c r="P4" s="41">
        <f t="shared" ref="P4:P55" si="1">P3+1</f>
        <v>3</v>
      </c>
    </row>
    <row r="5" spans="1:20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2" t="s">
        <v>158</v>
      </c>
      <c r="I5" s="2" t="s">
        <v>158</v>
      </c>
      <c r="J5" s="2" t="s">
        <v>158</v>
      </c>
      <c r="K5" s="2" t="s">
        <v>158</v>
      </c>
      <c r="L5" s="2" t="s">
        <v>158</v>
      </c>
      <c r="M5" s="2" t="s">
        <v>158</v>
      </c>
      <c r="N5" s="2" t="s">
        <v>158</v>
      </c>
      <c r="O5" s="2" t="s">
        <v>158</v>
      </c>
      <c r="P5" s="41">
        <f t="shared" si="1"/>
        <v>4</v>
      </c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>
        <f t="shared" si="1"/>
        <v>5</v>
      </c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>
        <f t="shared" si="1"/>
        <v>6</v>
      </c>
    </row>
    <row r="8" spans="1:20">
      <c r="A8" s="4" t="s">
        <v>3</v>
      </c>
      <c r="P8" s="43">
        <f t="shared" si="1"/>
        <v>7</v>
      </c>
    </row>
    <row r="9" spans="1:20">
      <c r="A9" s="1" t="s">
        <v>4</v>
      </c>
      <c r="B9" s="1" t="s">
        <v>5</v>
      </c>
      <c r="C9" s="1" t="s">
        <v>2</v>
      </c>
      <c r="D9" s="15">
        <v>350</v>
      </c>
      <c r="E9" s="15">
        <v>350</v>
      </c>
      <c r="F9" s="15">
        <v>350</v>
      </c>
      <c r="G9" s="15">
        <v>350</v>
      </c>
      <c r="H9" s="15">
        <v>350</v>
      </c>
      <c r="I9" s="15">
        <v>350</v>
      </c>
      <c r="J9" s="15">
        <v>350</v>
      </c>
      <c r="K9" s="15">
        <v>350</v>
      </c>
      <c r="L9" s="15">
        <v>350</v>
      </c>
      <c r="M9" s="15">
        <v>350</v>
      </c>
      <c r="N9" s="15">
        <v>350</v>
      </c>
      <c r="O9" s="15">
        <v>350</v>
      </c>
      <c r="P9" s="43">
        <f t="shared" si="1"/>
        <v>8</v>
      </c>
    </row>
    <row r="10" spans="1:20">
      <c r="A10" s="1" t="s">
        <v>32</v>
      </c>
      <c r="B10" s="1" t="s">
        <v>6</v>
      </c>
      <c r="C10" s="1" t="s">
        <v>7</v>
      </c>
      <c r="D10" s="15">
        <v>6000</v>
      </c>
      <c r="E10" s="15">
        <v>6000</v>
      </c>
      <c r="F10" s="15">
        <v>6000</v>
      </c>
      <c r="G10" s="15">
        <v>6000</v>
      </c>
      <c r="H10" s="15">
        <v>6000</v>
      </c>
      <c r="I10" s="15">
        <v>6000</v>
      </c>
      <c r="J10" s="15">
        <v>6000</v>
      </c>
      <c r="K10" s="15">
        <v>6000</v>
      </c>
      <c r="L10" s="15">
        <v>6000</v>
      </c>
      <c r="M10" s="15">
        <v>6000</v>
      </c>
      <c r="N10" s="15">
        <v>6000</v>
      </c>
      <c r="O10" s="15">
        <v>6000</v>
      </c>
      <c r="P10" s="43">
        <f t="shared" si="1"/>
        <v>9</v>
      </c>
    </row>
    <row r="11" spans="1:20">
      <c r="A11" s="6" t="s">
        <v>63</v>
      </c>
      <c r="B11" s="1" t="s">
        <v>64</v>
      </c>
      <c r="C11" s="1" t="s">
        <v>65</v>
      </c>
      <c r="D11" s="16">
        <v>0.22500000000000001</v>
      </c>
      <c r="E11" s="16">
        <v>0.22500000000000001</v>
      </c>
      <c r="F11" s="16">
        <v>0.22500000000000001</v>
      </c>
      <c r="G11" s="16">
        <v>0.22500000000000001</v>
      </c>
      <c r="H11" s="16">
        <v>0.22500000000000001</v>
      </c>
      <c r="I11" s="16">
        <v>0.22500000000000001</v>
      </c>
      <c r="J11" s="16">
        <v>0.22500000000000001</v>
      </c>
      <c r="K11" s="16">
        <v>0.22500000000000001</v>
      </c>
      <c r="L11" s="16">
        <v>0.22500000000000001</v>
      </c>
      <c r="M11" s="16">
        <v>0.22500000000000001</v>
      </c>
      <c r="N11" s="16">
        <v>0.22500000000000001</v>
      </c>
      <c r="O11" s="16">
        <v>0.22500000000000001</v>
      </c>
      <c r="P11" s="43">
        <f t="shared" si="1"/>
        <v>10</v>
      </c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0.37</v>
      </c>
      <c r="E12" s="11">
        <v>0.37</v>
      </c>
      <c r="F12" s="11">
        <v>0.37</v>
      </c>
      <c r="G12" s="11">
        <v>0.37</v>
      </c>
      <c r="H12" s="11">
        <v>0.37</v>
      </c>
      <c r="I12" s="11">
        <v>0.37</v>
      </c>
      <c r="J12" s="11">
        <v>0.37</v>
      </c>
      <c r="K12" s="11">
        <v>0.37</v>
      </c>
      <c r="L12" s="11">
        <v>0.37</v>
      </c>
      <c r="M12" s="11">
        <v>0.37</v>
      </c>
      <c r="N12" s="11">
        <v>0.37</v>
      </c>
      <c r="O12" s="11">
        <v>0.37</v>
      </c>
      <c r="P12" s="43">
        <f t="shared" si="1"/>
        <v>11</v>
      </c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142</v>
      </c>
      <c r="E13" s="19" t="s">
        <v>142</v>
      </c>
      <c r="F13" s="19" t="s">
        <v>142</v>
      </c>
      <c r="G13" s="19" t="s">
        <v>142</v>
      </c>
      <c r="H13" s="19" t="s">
        <v>142</v>
      </c>
      <c r="I13" s="19" t="s">
        <v>142</v>
      </c>
      <c r="J13" s="19" t="s">
        <v>142</v>
      </c>
      <c r="K13" s="19" t="s">
        <v>142</v>
      </c>
      <c r="L13" s="19" t="s">
        <v>142</v>
      </c>
      <c r="M13" s="19" t="s">
        <v>142</v>
      </c>
      <c r="N13" s="19" t="s">
        <v>142</v>
      </c>
      <c r="O13" s="19" t="s">
        <v>142</v>
      </c>
      <c r="P13" s="43">
        <f t="shared" si="1"/>
        <v>12</v>
      </c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0.91800000000000004</v>
      </c>
      <c r="E14" s="11">
        <v>0.91800000000000004</v>
      </c>
      <c r="F14" s="11">
        <v>0.91800000000000004</v>
      </c>
      <c r="G14" s="11">
        <v>0.91800000000000004</v>
      </c>
      <c r="H14" s="11">
        <v>0.91800000000000004</v>
      </c>
      <c r="I14" s="11">
        <v>0.91800000000000004</v>
      </c>
      <c r="J14" s="11">
        <v>0.91800000000000004</v>
      </c>
      <c r="K14" s="11">
        <v>0.91800000000000004</v>
      </c>
      <c r="L14" s="11">
        <v>0.91800000000000004</v>
      </c>
      <c r="M14" s="11">
        <v>0.91800000000000004</v>
      </c>
      <c r="N14" s="11">
        <v>0.91800000000000004</v>
      </c>
      <c r="O14" s="11">
        <v>0.91800000000000004</v>
      </c>
      <c r="P14" s="41">
        <f t="shared" si="1"/>
        <v>13</v>
      </c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2">D14*D12</f>
        <v>0.33966000000000002</v>
      </c>
      <c r="E15" s="11">
        <f t="shared" si="2"/>
        <v>0.33966000000000002</v>
      </c>
      <c r="F15" s="11">
        <f t="shared" si="2"/>
        <v>0.33966000000000002</v>
      </c>
      <c r="G15" s="11">
        <f t="shared" si="2"/>
        <v>0.33966000000000002</v>
      </c>
      <c r="H15" s="11">
        <f t="shared" si="2"/>
        <v>0.33966000000000002</v>
      </c>
      <c r="I15" s="11">
        <f t="shared" si="2"/>
        <v>0.33966000000000002</v>
      </c>
      <c r="J15" s="11">
        <f t="shared" si="2"/>
        <v>0.33966000000000002</v>
      </c>
      <c r="K15" s="11">
        <f t="shared" si="2"/>
        <v>0.33966000000000002</v>
      </c>
      <c r="L15" s="11">
        <f t="shared" si="2"/>
        <v>0.33966000000000002</v>
      </c>
      <c r="M15" s="11">
        <f t="shared" si="2"/>
        <v>0.33966000000000002</v>
      </c>
      <c r="N15" s="11">
        <f t="shared" si="2"/>
        <v>0.33966000000000002</v>
      </c>
      <c r="O15" s="11">
        <f t="shared" si="2"/>
        <v>0.33966000000000002</v>
      </c>
      <c r="P15" s="41">
        <f t="shared" si="1"/>
        <v>14</v>
      </c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0.86</v>
      </c>
      <c r="E16" s="11">
        <v>0.86</v>
      </c>
      <c r="F16" s="11">
        <v>0.86</v>
      </c>
      <c r="G16" s="11">
        <v>0.86</v>
      </c>
      <c r="H16" s="11">
        <v>0.86</v>
      </c>
      <c r="I16" s="11">
        <v>0.86</v>
      </c>
      <c r="J16" s="11">
        <v>0.86</v>
      </c>
      <c r="K16" s="11">
        <v>0.86</v>
      </c>
      <c r="L16" s="11">
        <v>0.86</v>
      </c>
      <c r="M16" s="11">
        <v>0.86</v>
      </c>
      <c r="N16" s="11">
        <v>0.86</v>
      </c>
      <c r="O16" s="11">
        <v>0.86</v>
      </c>
      <c r="P16" s="41">
        <f t="shared" si="1"/>
        <v>15</v>
      </c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0.15</v>
      </c>
      <c r="E17" s="16">
        <v>0.15</v>
      </c>
      <c r="F17" s="16">
        <v>0.15</v>
      </c>
      <c r="G17" s="16">
        <v>0.15</v>
      </c>
      <c r="H17" s="16">
        <v>0.15</v>
      </c>
      <c r="I17" s="16">
        <v>0.15</v>
      </c>
      <c r="J17" s="16">
        <v>0.15</v>
      </c>
      <c r="K17" s="16">
        <v>0.15</v>
      </c>
      <c r="L17" s="16">
        <v>0.15</v>
      </c>
      <c r="M17" s="16">
        <v>0.15</v>
      </c>
      <c r="N17" s="16">
        <v>0.15</v>
      </c>
      <c r="O17" s="16">
        <v>0.15</v>
      </c>
      <c r="P17" s="41">
        <f t="shared" si="1"/>
        <v>16</v>
      </c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0.44207737148913628</v>
      </c>
      <c r="E18" s="11">
        <f t="shared" ref="E18:O18" si="3">E16*(1/(1-E17)-(E11/E15))</f>
        <v>0.44207737148913628</v>
      </c>
      <c r="F18" s="11">
        <f t="shared" si="3"/>
        <v>0.44207737148913628</v>
      </c>
      <c r="G18" s="11">
        <f t="shared" si="3"/>
        <v>0.44207737148913628</v>
      </c>
      <c r="H18" s="11">
        <f t="shared" si="3"/>
        <v>0.44207737148913628</v>
      </c>
      <c r="I18" s="11">
        <f t="shared" si="3"/>
        <v>0.44207737148913628</v>
      </c>
      <c r="J18" s="11">
        <f t="shared" si="3"/>
        <v>0.44207737148913628</v>
      </c>
      <c r="K18" s="11">
        <f t="shared" si="3"/>
        <v>0.44207737148913628</v>
      </c>
      <c r="L18" s="11">
        <f t="shared" si="3"/>
        <v>0.44207737148913628</v>
      </c>
      <c r="M18" s="11">
        <f t="shared" si="3"/>
        <v>0.44207737148913628</v>
      </c>
      <c r="N18" s="11">
        <f t="shared" si="3"/>
        <v>0.44207737148913628</v>
      </c>
      <c r="O18" s="11">
        <f t="shared" si="3"/>
        <v>0.44207737148913628</v>
      </c>
      <c r="P18" s="41">
        <f t="shared" si="1"/>
        <v>17</v>
      </c>
      <c r="S18" s="44"/>
      <c r="T18" s="38"/>
    </row>
    <row r="19" spans="1:20">
      <c r="A19" s="6" t="s">
        <v>79</v>
      </c>
      <c r="B19" s="1" t="s">
        <v>80</v>
      </c>
      <c r="C19" s="1" t="s">
        <v>74</v>
      </c>
      <c r="D19" s="11">
        <f>D18</f>
        <v>0.44207737148913628</v>
      </c>
      <c r="E19" s="11">
        <f t="shared" ref="E19:O19" si="4">E18</f>
        <v>0.44207737148913628</v>
      </c>
      <c r="F19" s="11">
        <f t="shared" si="4"/>
        <v>0.44207737148913628</v>
      </c>
      <c r="G19" s="11">
        <f t="shared" si="4"/>
        <v>0.44207737148913628</v>
      </c>
      <c r="H19" s="11">
        <f t="shared" si="4"/>
        <v>0.44207737148913628</v>
      </c>
      <c r="I19" s="11">
        <f t="shared" si="4"/>
        <v>0.44207737148913628</v>
      </c>
      <c r="J19" s="11">
        <f t="shared" si="4"/>
        <v>0.44207737148913628</v>
      </c>
      <c r="K19" s="11">
        <f t="shared" si="4"/>
        <v>0.44207737148913628</v>
      </c>
      <c r="L19" s="11">
        <f t="shared" si="4"/>
        <v>0.44207737148913628</v>
      </c>
      <c r="M19" s="11">
        <f t="shared" si="4"/>
        <v>0.44207737148913628</v>
      </c>
      <c r="N19" s="11">
        <f t="shared" si="4"/>
        <v>0.44207737148913628</v>
      </c>
      <c r="O19" s="11">
        <f t="shared" si="4"/>
        <v>0.44207737148913628</v>
      </c>
      <c r="P19" s="41">
        <f t="shared" si="1"/>
        <v>18</v>
      </c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>
        <f t="shared" si="1"/>
        <v>19</v>
      </c>
    </row>
    <row r="21" spans="1:20">
      <c r="A21" s="6" t="s">
        <v>84</v>
      </c>
      <c r="B21" s="1" t="s">
        <v>85</v>
      </c>
      <c r="C21" s="1" t="s">
        <v>86</v>
      </c>
      <c r="D21" s="22">
        <v>25</v>
      </c>
      <c r="E21" s="22">
        <v>25</v>
      </c>
      <c r="F21" s="22">
        <v>25</v>
      </c>
      <c r="G21" s="22">
        <v>25</v>
      </c>
      <c r="H21" s="22">
        <v>25</v>
      </c>
      <c r="I21" s="22">
        <v>25</v>
      </c>
      <c r="J21" s="22">
        <v>25</v>
      </c>
      <c r="K21" s="22">
        <v>25</v>
      </c>
      <c r="L21" s="22">
        <v>25</v>
      </c>
      <c r="M21" s="22">
        <v>25</v>
      </c>
      <c r="N21" s="22">
        <v>25</v>
      </c>
      <c r="O21" s="22">
        <v>25</v>
      </c>
      <c r="P21" s="41">
        <f t="shared" si="1"/>
        <v>20</v>
      </c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5">1+(279/456)*(D$19/D$11)-(D$21/D$11)/456</f>
        <v>1.9584755033671442</v>
      </c>
      <c r="E22" s="23">
        <f t="shared" si="5"/>
        <v>1.9584755033671442</v>
      </c>
      <c r="F22" s="23">
        <f t="shared" si="5"/>
        <v>1.9584755033671442</v>
      </c>
      <c r="G22" s="23">
        <f t="shared" si="5"/>
        <v>1.9584755033671442</v>
      </c>
      <c r="H22" s="23">
        <f t="shared" si="5"/>
        <v>1.9584755033671442</v>
      </c>
      <c r="I22" s="23">
        <f t="shared" si="5"/>
        <v>1.9584755033671442</v>
      </c>
      <c r="J22" s="23">
        <f t="shared" si="5"/>
        <v>1.9584755033671442</v>
      </c>
      <c r="K22" s="23">
        <f t="shared" si="5"/>
        <v>1.9584755033671442</v>
      </c>
      <c r="L22" s="23">
        <f t="shared" si="5"/>
        <v>1.9584755033671442</v>
      </c>
      <c r="M22" s="23">
        <f t="shared" si="5"/>
        <v>1.9584755033671442</v>
      </c>
      <c r="N22" s="23">
        <f t="shared" si="5"/>
        <v>1.9584755033671442</v>
      </c>
      <c r="O22" s="23">
        <f t="shared" si="5"/>
        <v>1.9584755033671442</v>
      </c>
      <c r="P22" s="41">
        <f t="shared" si="1"/>
        <v>21</v>
      </c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6">1+(340/456)*(D$19/D$11)-(D$21/D$11)/456</f>
        <v>2.2213090283265728</v>
      </c>
      <c r="E23" s="23">
        <f t="shared" si="6"/>
        <v>2.2213090283265728</v>
      </c>
      <c r="F23" s="23">
        <f t="shared" si="6"/>
        <v>2.2213090283265728</v>
      </c>
      <c r="G23" s="23">
        <f t="shared" si="6"/>
        <v>2.2213090283265728</v>
      </c>
      <c r="H23" s="23">
        <f t="shared" si="6"/>
        <v>2.2213090283265728</v>
      </c>
      <c r="I23" s="23">
        <f t="shared" si="6"/>
        <v>2.2213090283265728</v>
      </c>
      <c r="J23" s="23">
        <f t="shared" si="6"/>
        <v>2.2213090283265728</v>
      </c>
      <c r="K23" s="23">
        <f t="shared" si="6"/>
        <v>2.2213090283265728</v>
      </c>
      <c r="L23" s="23">
        <f t="shared" si="6"/>
        <v>2.2213090283265728</v>
      </c>
      <c r="M23" s="23">
        <f t="shared" si="6"/>
        <v>2.2213090283265728</v>
      </c>
      <c r="N23" s="23">
        <f t="shared" si="6"/>
        <v>2.2213090283265728</v>
      </c>
      <c r="O23" s="23">
        <f t="shared" si="6"/>
        <v>2.2213090283265728</v>
      </c>
      <c r="P23" s="41">
        <f t="shared" si="1"/>
        <v>22</v>
      </c>
    </row>
    <row r="24" spans="1:20">
      <c r="A24" s="47" t="s">
        <v>91</v>
      </c>
      <c r="B24" s="1" t="s">
        <v>92</v>
      </c>
      <c r="D24" s="24">
        <f t="shared" ref="D24:O24" si="7">(MAX(150,D20)/(273.15+MAX(150,D20)))</f>
        <v>0.35448422545196739</v>
      </c>
      <c r="E24" s="24">
        <f t="shared" si="7"/>
        <v>0.35448422545196739</v>
      </c>
      <c r="F24" s="24">
        <f t="shared" si="7"/>
        <v>0.35448422545196739</v>
      </c>
      <c r="G24" s="24">
        <f t="shared" si="7"/>
        <v>0.35448422545196739</v>
      </c>
      <c r="H24" s="24">
        <f t="shared" si="7"/>
        <v>0.35448422545196739</v>
      </c>
      <c r="I24" s="24">
        <f t="shared" si="7"/>
        <v>0.35448422545196739</v>
      </c>
      <c r="J24" s="24">
        <f t="shared" si="7"/>
        <v>0.35448422545196739</v>
      </c>
      <c r="K24" s="24">
        <f t="shared" si="7"/>
        <v>0.35448422545196739</v>
      </c>
      <c r="L24" s="24">
        <f t="shared" si="7"/>
        <v>0.35448422545196739</v>
      </c>
      <c r="M24" s="24">
        <f t="shared" si="7"/>
        <v>0.35448422545196739</v>
      </c>
      <c r="N24" s="24">
        <f t="shared" si="7"/>
        <v>0.35448422545196739</v>
      </c>
      <c r="O24" s="24">
        <f t="shared" si="7"/>
        <v>0.35448422545196739</v>
      </c>
      <c r="P24" s="41">
        <f t="shared" si="1"/>
        <v>23</v>
      </c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>
        <f t="shared" si="1"/>
        <v>24</v>
      </c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65.494840898677879</v>
      </c>
      <c r="E26" s="25">
        <f t="shared" ref="E26:O26" si="8">(E21/E11)*(E25*E11/(E25*E11+E24*E19))</f>
        <v>82.411769948661515</v>
      </c>
      <c r="F26" s="25">
        <f t="shared" si="8"/>
        <v>90.175721320940454</v>
      </c>
      <c r="G26" s="25">
        <f t="shared" si="8"/>
        <v>94.633391953283436</v>
      </c>
      <c r="H26" s="25">
        <f t="shared" si="8"/>
        <v>97.526002909019994</v>
      </c>
      <c r="I26" s="25">
        <f t="shared" si="8"/>
        <v>99.554694861601533</v>
      </c>
      <c r="J26" s="25">
        <f t="shared" si="8"/>
        <v>101.05621328849432</v>
      </c>
      <c r="K26" s="25">
        <f t="shared" si="8"/>
        <v>102.21241560802859</v>
      </c>
      <c r="L26" s="25">
        <f t="shared" si="8"/>
        <v>103.1301393149831</v>
      </c>
      <c r="M26" s="25">
        <f t="shared" si="8"/>
        <v>103.87626953468207</v>
      </c>
      <c r="N26" s="25">
        <f t="shared" si="8"/>
        <v>104.49481781395259</v>
      </c>
      <c r="O26" s="25">
        <f t="shared" si="8"/>
        <v>105.01592995906488</v>
      </c>
      <c r="P26" s="41">
        <f t="shared" si="1"/>
        <v>25</v>
      </c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23.216887947067661</v>
      </c>
      <c r="E27" s="25">
        <f t="shared" ref="E27:O27" si="9">(E21/E19)*(E24*E19/(E25*E11+E24*E19))</f>
        <v>14.606836219188496</v>
      </c>
      <c r="F27" s="25">
        <f t="shared" si="9"/>
        <v>10.655290242342012</v>
      </c>
      <c r="G27" s="25">
        <f t="shared" si="9"/>
        <v>8.3865111621130293</v>
      </c>
      <c r="H27" s="25">
        <f t="shared" si="9"/>
        <v>6.9142859205260541</v>
      </c>
      <c r="I27" s="25">
        <f t="shared" si="9"/>
        <v>5.8817614830202949</v>
      </c>
      <c r="J27" s="25">
        <f t="shared" si="9"/>
        <v>5.1175476420972466</v>
      </c>
      <c r="K27" s="25">
        <f t="shared" si="9"/>
        <v>4.5290861222983247</v>
      </c>
      <c r="L27" s="25">
        <f t="shared" si="9"/>
        <v>4.0620008395361422</v>
      </c>
      <c r="M27" s="25">
        <f t="shared" si="9"/>
        <v>3.6822498948841567</v>
      </c>
      <c r="N27" s="25">
        <f t="shared" si="9"/>
        <v>3.3674331415021301</v>
      </c>
      <c r="O27" s="25">
        <f t="shared" si="9"/>
        <v>3.1022075493047638</v>
      </c>
      <c r="P27" s="41">
        <f t="shared" si="1"/>
        <v>26</v>
      </c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10">183*3.6</f>
        <v>658.80000000000007</v>
      </c>
      <c r="F28" s="26">
        <f t="shared" si="10"/>
        <v>658.80000000000007</v>
      </c>
      <c r="G28" s="26">
        <f t="shared" si="10"/>
        <v>658.80000000000007</v>
      </c>
      <c r="H28" s="26">
        <f t="shared" si="10"/>
        <v>658.80000000000007</v>
      </c>
      <c r="I28" s="26">
        <f t="shared" si="10"/>
        <v>658.80000000000007</v>
      </c>
      <c r="J28" s="26">
        <f t="shared" si="10"/>
        <v>658.80000000000007</v>
      </c>
      <c r="K28" s="26">
        <f t="shared" si="10"/>
        <v>658.80000000000007</v>
      </c>
      <c r="L28" s="26">
        <f t="shared" si="10"/>
        <v>658.80000000000007</v>
      </c>
      <c r="M28" s="26">
        <f t="shared" si="10"/>
        <v>658.80000000000007</v>
      </c>
      <c r="N28" s="26">
        <f t="shared" si="10"/>
        <v>658.80000000000007</v>
      </c>
      <c r="O28" s="26">
        <f t="shared" si="10"/>
        <v>658.80000000000007</v>
      </c>
      <c r="P28" s="41">
        <f t="shared" si="1"/>
        <v>27</v>
      </c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11">80*3.6</f>
        <v>288</v>
      </c>
      <c r="F29" s="1">
        <f t="shared" si="11"/>
        <v>288</v>
      </c>
      <c r="G29" s="1">
        <f t="shared" si="11"/>
        <v>288</v>
      </c>
      <c r="H29" s="1">
        <f t="shared" si="11"/>
        <v>288</v>
      </c>
      <c r="I29" s="1">
        <f t="shared" si="11"/>
        <v>288</v>
      </c>
      <c r="J29" s="1">
        <f t="shared" si="11"/>
        <v>288</v>
      </c>
      <c r="K29" s="1">
        <f t="shared" si="11"/>
        <v>288</v>
      </c>
      <c r="L29" s="1">
        <f t="shared" si="11"/>
        <v>288</v>
      </c>
      <c r="M29" s="1">
        <f t="shared" si="11"/>
        <v>288</v>
      </c>
      <c r="N29" s="1">
        <f t="shared" si="11"/>
        <v>288</v>
      </c>
      <c r="O29" s="1">
        <f t="shared" si="11"/>
        <v>288</v>
      </c>
      <c r="P29" s="41">
        <f t="shared" si="1"/>
        <v>28</v>
      </c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0.90058463737298433</v>
      </c>
      <c r="E30" s="27">
        <f t="shared" ref="E30:O31" si="12">(E28-E26)/E28</f>
        <v>0.87490623869359208</v>
      </c>
      <c r="F30" s="27">
        <f t="shared" si="12"/>
        <v>0.8631212487538853</v>
      </c>
      <c r="G30" s="27">
        <f t="shared" si="12"/>
        <v>0.85635489988876223</v>
      </c>
      <c r="H30" s="27">
        <f t="shared" si="12"/>
        <v>0.85196417287641169</v>
      </c>
      <c r="I30" s="27">
        <f t="shared" si="12"/>
        <v>0.84888479832786656</v>
      </c>
      <c r="J30" s="27">
        <f t="shared" si="12"/>
        <v>0.84660562645948045</v>
      </c>
      <c r="K30" s="27">
        <f t="shared" si="12"/>
        <v>0.84485061383116489</v>
      </c>
      <c r="L30" s="27">
        <f t="shared" si="12"/>
        <v>0.84345759059656478</v>
      </c>
      <c r="M30" s="27">
        <f t="shared" si="12"/>
        <v>0.84232503106453849</v>
      </c>
      <c r="N30" s="27">
        <f t="shared" si="12"/>
        <v>0.84138612960845083</v>
      </c>
      <c r="O30" s="27">
        <f t="shared" si="12"/>
        <v>0.84059512756668953</v>
      </c>
      <c r="P30" s="41">
        <f t="shared" si="1"/>
        <v>29</v>
      </c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0.91938580573934836</v>
      </c>
      <c r="E31" s="27">
        <f t="shared" si="12"/>
        <v>0.94928181868337325</v>
      </c>
      <c r="F31" s="27">
        <f t="shared" si="12"/>
        <v>0.96300246443631243</v>
      </c>
      <c r="G31" s="27">
        <f t="shared" si="12"/>
        <v>0.97088016957599643</v>
      </c>
      <c r="H31" s="27">
        <f t="shared" si="12"/>
        <v>0.9759920627759513</v>
      </c>
      <c r="I31" s="27">
        <f t="shared" si="12"/>
        <v>0.97957721707284628</v>
      </c>
      <c r="J31" s="27">
        <f t="shared" si="12"/>
        <v>0.98223073735382904</v>
      </c>
      <c r="K31" s="27">
        <f t="shared" si="12"/>
        <v>0.98427400651979746</v>
      </c>
      <c r="L31" s="27">
        <f t="shared" si="12"/>
        <v>0.98589583041827722</v>
      </c>
      <c r="M31" s="27">
        <f t="shared" si="12"/>
        <v>0.98721441008720789</v>
      </c>
      <c r="N31" s="27">
        <f t="shared" si="12"/>
        <v>0.98830752381422871</v>
      </c>
      <c r="O31" s="27">
        <f t="shared" si="12"/>
        <v>0.98922844600935855</v>
      </c>
      <c r="P31" s="41">
        <f t="shared" si="1"/>
        <v>30</v>
      </c>
    </row>
    <row r="32" spans="1:20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0.90927179901531197</v>
      </c>
      <c r="E32" s="28">
        <f t="shared" ref="E32:O32" si="13">((E28*E11)+(E29*E19)-E21)/((E28*E11)+(E29*E19))</f>
        <v>0.90927179901531197</v>
      </c>
      <c r="F32" s="28">
        <f t="shared" si="13"/>
        <v>0.90927179901531197</v>
      </c>
      <c r="G32" s="28">
        <f t="shared" si="13"/>
        <v>0.90927179901531197</v>
      </c>
      <c r="H32" s="28">
        <f t="shared" si="13"/>
        <v>0.90927179901531197</v>
      </c>
      <c r="I32" s="28">
        <f t="shared" si="13"/>
        <v>0.90927179901531197</v>
      </c>
      <c r="J32" s="28">
        <f t="shared" si="13"/>
        <v>0.90927179901531197</v>
      </c>
      <c r="K32" s="28">
        <f t="shared" si="13"/>
        <v>0.90927179901531197</v>
      </c>
      <c r="L32" s="28">
        <f t="shared" si="13"/>
        <v>0.90927179901531197</v>
      </c>
      <c r="M32" s="28">
        <f t="shared" si="13"/>
        <v>0.90927179901531197</v>
      </c>
      <c r="N32" s="28">
        <f t="shared" si="13"/>
        <v>0.90927179901531197</v>
      </c>
      <c r="O32" s="28">
        <f t="shared" si="13"/>
        <v>0.90927179901531197</v>
      </c>
      <c r="P32" s="41">
        <f t="shared" si="1"/>
        <v>31</v>
      </c>
    </row>
    <row r="33" spans="1:17">
      <c r="P33" s="41">
        <f t="shared" si="1"/>
        <v>32</v>
      </c>
    </row>
    <row r="34" spans="1:17">
      <c r="A34" s="4" t="s">
        <v>8</v>
      </c>
      <c r="P34" s="41">
        <f t="shared" si="1"/>
        <v>33</v>
      </c>
    </row>
    <row r="35" spans="1:17">
      <c r="A35" s="1" t="s">
        <v>111</v>
      </c>
      <c r="B35" s="1" t="s">
        <v>9</v>
      </c>
      <c r="C35" s="1" t="s">
        <v>10</v>
      </c>
      <c r="D35" s="15">
        <v>8500</v>
      </c>
      <c r="E35" s="15">
        <v>8500</v>
      </c>
      <c r="F35" s="15">
        <v>8500</v>
      </c>
      <c r="G35" s="15">
        <v>8500</v>
      </c>
      <c r="H35" s="15">
        <v>8500</v>
      </c>
      <c r="I35" s="15">
        <v>8500</v>
      </c>
      <c r="J35" s="15">
        <v>8500</v>
      </c>
      <c r="K35" s="15">
        <v>8500</v>
      </c>
      <c r="L35" s="15">
        <v>8500</v>
      </c>
      <c r="M35" s="15">
        <v>8500</v>
      </c>
      <c r="N35" s="15">
        <v>8500</v>
      </c>
      <c r="O35" s="15">
        <v>8500</v>
      </c>
      <c r="P35" s="41">
        <f t="shared" si="1"/>
        <v>34</v>
      </c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4">G36+10%</f>
        <v>0.25</v>
      </c>
      <c r="I36" s="16">
        <f t="shared" si="14"/>
        <v>0.35</v>
      </c>
      <c r="J36" s="16">
        <f t="shared" si="14"/>
        <v>0.44999999999999996</v>
      </c>
      <c r="K36" s="16">
        <f t="shared" si="14"/>
        <v>0.54999999999999993</v>
      </c>
      <c r="L36" s="16">
        <f t="shared" si="14"/>
        <v>0.64999999999999991</v>
      </c>
      <c r="M36" s="16">
        <f t="shared" si="14"/>
        <v>0.74999999999999989</v>
      </c>
      <c r="N36" s="16">
        <f t="shared" si="14"/>
        <v>0.84999999999999987</v>
      </c>
      <c r="O36" s="16">
        <f t="shared" si="14"/>
        <v>0.94999999999999984</v>
      </c>
      <c r="P36" s="41">
        <f t="shared" si="1"/>
        <v>35</v>
      </c>
    </row>
    <row r="37" spans="1:17">
      <c r="A37" s="1" t="s">
        <v>12</v>
      </c>
      <c r="B37" s="1" t="s">
        <v>13</v>
      </c>
      <c r="C37" s="1" t="s">
        <v>11</v>
      </c>
      <c r="D37" s="30">
        <v>7.0000000000000007E-2</v>
      </c>
      <c r="E37" s="30">
        <v>7.0000000000000007E-2</v>
      </c>
      <c r="F37" s="30">
        <v>7.0000000000000007E-2</v>
      </c>
      <c r="G37" s="30">
        <v>7.0000000000000007E-2</v>
      </c>
      <c r="H37" s="30">
        <v>7.0000000000000007E-2</v>
      </c>
      <c r="I37" s="30">
        <v>7.0000000000000007E-2</v>
      </c>
      <c r="J37" s="30">
        <v>7.0000000000000007E-2</v>
      </c>
      <c r="K37" s="30">
        <v>7.0000000000000007E-2</v>
      </c>
      <c r="L37" s="30">
        <v>7.0000000000000007E-2</v>
      </c>
      <c r="M37" s="30">
        <v>7.0000000000000007E-2</v>
      </c>
      <c r="N37" s="30">
        <v>7.0000000000000007E-2</v>
      </c>
      <c r="O37" s="30">
        <v>7.0000000000000007E-2</v>
      </c>
      <c r="P37" s="41">
        <f t="shared" si="1"/>
        <v>36</v>
      </c>
    </row>
    <row r="38" spans="1:17">
      <c r="C38" s="1" t="s">
        <v>114</v>
      </c>
      <c r="D38" s="5">
        <f t="shared" ref="D38:O38" si="15">D37*D35</f>
        <v>595</v>
      </c>
      <c r="E38" s="5">
        <f t="shared" si="15"/>
        <v>595</v>
      </c>
      <c r="F38" s="5">
        <f t="shared" si="15"/>
        <v>595</v>
      </c>
      <c r="G38" s="5">
        <f t="shared" si="15"/>
        <v>595</v>
      </c>
      <c r="H38" s="5">
        <f t="shared" si="15"/>
        <v>595</v>
      </c>
      <c r="I38" s="5">
        <f t="shared" si="15"/>
        <v>595</v>
      </c>
      <c r="J38" s="5">
        <f t="shared" si="15"/>
        <v>595</v>
      </c>
      <c r="K38" s="5">
        <f t="shared" si="15"/>
        <v>595</v>
      </c>
      <c r="L38" s="5">
        <f t="shared" si="15"/>
        <v>595</v>
      </c>
      <c r="M38" s="5">
        <f t="shared" si="15"/>
        <v>595</v>
      </c>
      <c r="N38" s="5">
        <f t="shared" si="15"/>
        <v>595</v>
      </c>
      <c r="O38" s="5">
        <f t="shared" si="15"/>
        <v>595</v>
      </c>
      <c r="P38" s="41">
        <f t="shared" si="1"/>
        <v>37</v>
      </c>
    </row>
    <row r="39" spans="1:17">
      <c r="A39" s="1" t="s">
        <v>115</v>
      </c>
      <c r="B39" s="1" t="s">
        <v>116</v>
      </c>
      <c r="C39" s="1" t="s">
        <v>117</v>
      </c>
      <c r="D39" s="15">
        <v>80000</v>
      </c>
      <c r="E39" s="15">
        <v>80000</v>
      </c>
      <c r="F39" s="15">
        <v>80000</v>
      </c>
      <c r="G39" s="15">
        <v>80000</v>
      </c>
      <c r="H39" s="15">
        <v>80000</v>
      </c>
      <c r="I39" s="15">
        <v>80000</v>
      </c>
      <c r="J39" s="15">
        <v>80000</v>
      </c>
      <c r="K39" s="15">
        <v>80000</v>
      </c>
      <c r="L39" s="15">
        <v>80000</v>
      </c>
      <c r="M39" s="15">
        <v>80000</v>
      </c>
      <c r="N39" s="15">
        <v>80000</v>
      </c>
      <c r="O39" s="15">
        <v>80000</v>
      </c>
      <c r="P39" s="41">
        <f t="shared" si="1"/>
        <v>38</v>
      </c>
    </row>
    <row r="40" spans="1:17">
      <c r="A40" s="1" t="s">
        <v>118</v>
      </c>
      <c r="B40" s="1" t="s">
        <v>119</v>
      </c>
      <c r="C40" s="1" t="s">
        <v>10</v>
      </c>
      <c r="D40" s="15">
        <v>440</v>
      </c>
      <c r="E40" s="15">
        <v>440</v>
      </c>
      <c r="F40" s="15">
        <v>440</v>
      </c>
      <c r="G40" s="15">
        <v>440</v>
      </c>
      <c r="H40" s="15">
        <v>440</v>
      </c>
      <c r="I40" s="15">
        <v>440</v>
      </c>
      <c r="J40" s="15">
        <v>440</v>
      </c>
      <c r="K40" s="15">
        <v>440</v>
      </c>
      <c r="L40" s="15">
        <v>440</v>
      </c>
      <c r="M40" s="15">
        <v>440</v>
      </c>
      <c r="N40" s="15">
        <v>440</v>
      </c>
      <c r="O40" s="15">
        <v>440</v>
      </c>
      <c r="P40" s="41">
        <f t="shared" si="1"/>
        <v>39</v>
      </c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>
        <f t="shared" si="1"/>
        <v>40</v>
      </c>
    </row>
    <row r="42" spans="1:17">
      <c r="A42" s="4" t="s">
        <v>14</v>
      </c>
      <c r="P42" s="41">
        <f t="shared" si="1"/>
        <v>41</v>
      </c>
    </row>
    <row r="43" spans="1:17">
      <c r="A43" s="1" t="s">
        <v>120</v>
      </c>
      <c r="B43" s="1" t="s">
        <v>15</v>
      </c>
      <c r="C43" s="1" t="s">
        <v>16</v>
      </c>
      <c r="D43" s="31"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>
        <f t="shared" si="1"/>
        <v>42</v>
      </c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>
        <f t="shared" si="1"/>
        <v>43</v>
      </c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>
        <f t="shared" si="1"/>
        <v>44</v>
      </c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>
        <f t="shared" si="1"/>
        <v>45</v>
      </c>
    </row>
    <row r="47" spans="1:17">
      <c r="D47" s="12"/>
      <c r="E47" s="12"/>
      <c r="F47" s="12"/>
      <c r="G47" s="12"/>
      <c r="H47" s="12"/>
      <c r="I47" s="12"/>
      <c r="J47" s="12"/>
      <c r="P47" s="41">
        <f t="shared" si="1"/>
        <v>46</v>
      </c>
    </row>
    <row r="48" spans="1:17">
      <c r="A48" s="4" t="s">
        <v>24</v>
      </c>
      <c r="P48" s="41">
        <f t="shared" si="1"/>
        <v>47</v>
      </c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>
        <f t="shared" si="1"/>
        <v>48</v>
      </c>
    </row>
    <row r="50" spans="1:16">
      <c r="A50" s="6" t="s">
        <v>26</v>
      </c>
      <c r="B50" s="1" t="s">
        <v>27</v>
      </c>
      <c r="C50" s="1" t="s">
        <v>28</v>
      </c>
      <c r="D50" s="33">
        <v>2</v>
      </c>
      <c r="E50" s="33">
        <v>2</v>
      </c>
      <c r="F50" s="33">
        <v>2</v>
      </c>
      <c r="G50" s="33">
        <v>2</v>
      </c>
      <c r="H50" s="33">
        <v>2</v>
      </c>
      <c r="I50" s="33">
        <v>2</v>
      </c>
      <c r="J50" s="33">
        <v>2</v>
      </c>
      <c r="K50" s="33">
        <v>2</v>
      </c>
      <c r="L50" s="33">
        <v>2</v>
      </c>
      <c r="M50" s="33">
        <v>2</v>
      </c>
      <c r="N50" s="33">
        <v>2</v>
      </c>
      <c r="O50" s="33">
        <v>2</v>
      </c>
      <c r="P50" s="41">
        <f t="shared" si="1"/>
        <v>49</v>
      </c>
    </row>
    <row r="51" spans="1:16">
      <c r="A51" s="1" t="s">
        <v>122</v>
      </c>
      <c r="B51" s="34" t="s">
        <v>123</v>
      </c>
      <c r="C51" s="34" t="s">
        <v>124</v>
      </c>
      <c r="D51" s="33">
        <v>25.87</v>
      </c>
      <c r="E51" s="33">
        <v>25.87</v>
      </c>
      <c r="F51" s="33">
        <v>25.87</v>
      </c>
      <c r="G51" s="33">
        <v>25.87</v>
      </c>
      <c r="H51" s="33">
        <v>25.87</v>
      </c>
      <c r="I51" s="33">
        <v>25.87</v>
      </c>
      <c r="J51" s="33">
        <v>25.87</v>
      </c>
      <c r="K51" s="33">
        <v>25.87</v>
      </c>
      <c r="L51" s="33">
        <v>25.87</v>
      </c>
      <c r="M51" s="33">
        <v>25.87</v>
      </c>
      <c r="N51" s="33">
        <v>25.87</v>
      </c>
      <c r="O51" s="33">
        <v>25.87</v>
      </c>
      <c r="P51" s="41">
        <f t="shared" si="1"/>
        <v>50</v>
      </c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>
        <f t="shared" si="1"/>
        <v>51</v>
      </c>
    </row>
    <row r="53" spans="1:16">
      <c r="P53" s="41" t="e">
        <f>#REF!+1</f>
        <v>#REF!</v>
      </c>
    </row>
    <row r="54" spans="1:16">
      <c r="A54" s="4" t="s">
        <v>29</v>
      </c>
      <c r="P54" s="41" t="e">
        <f t="shared" si="1"/>
        <v>#REF!</v>
      </c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 t="e">
        <f t="shared" si="1"/>
        <v>#REF!</v>
      </c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44CC-4104-6B4C-8FCA-9893A8B00472}">
  <sheetPr>
    <tabColor theme="0"/>
    <pageSetUpPr fitToPage="1"/>
  </sheetPr>
  <dimension ref="A1:T57"/>
  <sheetViews>
    <sheetView topLeftCell="A12" zoomScale="108" zoomScaleNormal="80" workbookViewId="0">
      <selection activeCell="A53" sqref="A53:XFD54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1" width="10.875" style="1"/>
    <col min="12" max="12" width="11.625" style="1" customWidth="1"/>
    <col min="13" max="13" width="12.125" style="1" customWidth="1"/>
    <col min="14" max="14" width="12" style="1" customWidth="1"/>
    <col min="15" max="15" width="13.375" style="1" customWidth="1"/>
    <col min="16" max="16384" width="10.875" style="1"/>
  </cols>
  <sheetData>
    <row r="1" spans="1:20">
      <c r="A1" s="13" t="s">
        <v>147</v>
      </c>
      <c r="D1" s="63" t="s">
        <v>144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 t="s">
        <v>130</v>
      </c>
      <c r="B2" s="40" t="s">
        <v>0</v>
      </c>
      <c r="C2" s="40" t="s">
        <v>0</v>
      </c>
      <c r="D2" s="39">
        <v>1</v>
      </c>
      <c r="E2" s="39">
        <f>D2+1</f>
        <v>2</v>
      </c>
      <c r="F2" s="39">
        <f t="shared" ref="F2:O2" si="0">E2+1</f>
        <v>3</v>
      </c>
      <c r="G2" s="39">
        <f t="shared" si="0"/>
        <v>4</v>
      </c>
      <c r="H2" s="39">
        <f t="shared" si="0"/>
        <v>5</v>
      </c>
      <c r="I2" s="39">
        <f t="shared" si="0"/>
        <v>6</v>
      </c>
      <c r="J2" s="39">
        <f t="shared" si="0"/>
        <v>7</v>
      </c>
      <c r="K2" s="39">
        <f t="shared" si="0"/>
        <v>8</v>
      </c>
      <c r="L2" s="39">
        <f t="shared" si="0"/>
        <v>9</v>
      </c>
      <c r="M2" s="39">
        <f t="shared" si="0"/>
        <v>10</v>
      </c>
      <c r="N2" s="39">
        <f t="shared" si="0"/>
        <v>11</v>
      </c>
      <c r="O2" s="39">
        <f t="shared" si="0"/>
        <v>12</v>
      </c>
      <c r="P2" s="41">
        <v>1</v>
      </c>
      <c r="R2" s="42"/>
    </row>
    <row r="3" spans="1:20">
      <c r="A3" s="1" t="s">
        <v>1</v>
      </c>
      <c r="B3" s="1" t="s">
        <v>0</v>
      </c>
      <c r="C3" s="1" t="s">
        <v>2</v>
      </c>
      <c r="D3" s="2" t="s">
        <v>154</v>
      </c>
      <c r="E3" s="2" t="s">
        <v>154</v>
      </c>
      <c r="F3" s="2" t="s">
        <v>154</v>
      </c>
      <c r="G3" s="2" t="s">
        <v>154</v>
      </c>
      <c r="H3" s="2" t="s">
        <v>154</v>
      </c>
      <c r="I3" s="2" t="s">
        <v>154</v>
      </c>
      <c r="J3" s="2" t="s">
        <v>154</v>
      </c>
      <c r="K3" s="2" t="s">
        <v>154</v>
      </c>
      <c r="L3" s="2" t="s">
        <v>154</v>
      </c>
      <c r="M3" s="2" t="s">
        <v>154</v>
      </c>
      <c r="N3" s="2" t="s">
        <v>154</v>
      </c>
      <c r="O3" s="2" t="s">
        <v>154</v>
      </c>
      <c r="P3" s="41">
        <f>P2+1</f>
        <v>2</v>
      </c>
    </row>
    <row r="4" spans="1:20">
      <c r="A4" s="1" t="s">
        <v>148</v>
      </c>
      <c r="B4" s="1" t="s">
        <v>0</v>
      </c>
      <c r="C4" s="1" t="s">
        <v>0</v>
      </c>
      <c r="D4" s="2" t="s">
        <v>140</v>
      </c>
      <c r="E4" s="2" t="s">
        <v>140</v>
      </c>
      <c r="F4" s="2" t="s">
        <v>140</v>
      </c>
      <c r="G4" s="2" t="s">
        <v>140</v>
      </c>
      <c r="H4" s="2" t="s">
        <v>140</v>
      </c>
      <c r="I4" s="2" t="s">
        <v>140</v>
      </c>
      <c r="J4" s="2" t="s">
        <v>140</v>
      </c>
      <c r="K4" s="2" t="s">
        <v>140</v>
      </c>
      <c r="L4" s="2" t="s">
        <v>140</v>
      </c>
      <c r="M4" s="2" t="s">
        <v>140</v>
      </c>
      <c r="N4" s="2" t="s">
        <v>140</v>
      </c>
      <c r="O4" s="2" t="s">
        <v>140</v>
      </c>
      <c r="P4" s="41">
        <f t="shared" ref="P4:P55" si="1">P3+1</f>
        <v>3</v>
      </c>
    </row>
    <row r="5" spans="1:20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2" t="s">
        <v>158</v>
      </c>
      <c r="I5" s="2" t="s">
        <v>158</v>
      </c>
      <c r="J5" s="2" t="s">
        <v>158</v>
      </c>
      <c r="K5" s="2" t="s">
        <v>158</v>
      </c>
      <c r="L5" s="2" t="s">
        <v>158</v>
      </c>
      <c r="M5" s="2" t="s">
        <v>158</v>
      </c>
      <c r="N5" s="2" t="s">
        <v>158</v>
      </c>
      <c r="O5" s="2" t="s">
        <v>158</v>
      </c>
      <c r="P5" s="41">
        <f t="shared" si="1"/>
        <v>4</v>
      </c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>
        <f t="shared" si="1"/>
        <v>5</v>
      </c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>
        <f t="shared" si="1"/>
        <v>6</v>
      </c>
    </row>
    <row r="8" spans="1:20">
      <c r="A8" s="4" t="s">
        <v>3</v>
      </c>
      <c r="P8" s="43">
        <f t="shared" si="1"/>
        <v>7</v>
      </c>
    </row>
    <row r="9" spans="1:20">
      <c r="A9" s="1" t="s">
        <v>4</v>
      </c>
      <c r="B9" s="1" t="s">
        <v>5</v>
      </c>
      <c r="C9" s="1" t="s">
        <v>2</v>
      </c>
      <c r="D9" s="15">
        <v>750</v>
      </c>
      <c r="E9" s="15">
        <v>750</v>
      </c>
      <c r="F9" s="15">
        <v>750</v>
      </c>
      <c r="G9" s="15">
        <v>750</v>
      </c>
      <c r="H9" s="15">
        <v>750</v>
      </c>
      <c r="I9" s="15">
        <v>750</v>
      </c>
      <c r="J9" s="15">
        <v>750</v>
      </c>
      <c r="K9" s="15">
        <v>750</v>
      </c>
      <c r="L9" s="15">
        <v>750</v>
      </c>
      <c r="M9" s="15">
        <v>750</v>
      </c>
      <c r="N9" s="15">
        <v>750</v>
      </c>
      <c r="O9" s="15">
        <v>750</v>
      </c>
      <c r="P9" s="43">
        <f t="shared" si="1"/>
        <v>8</v>
      </c>
    </row>
    <row r="10" spans="1:20">
      <c r="A10" s="1" t="s">
        <v>32</v>
      </c>
      <c r="B10" s="1" t="s">
        <v>6</v>
      </c>
      <c r="C10" s="1" t="s">
        <v>7</v>
      </c>
      <c r="D10" s="15">
        <v>6500</v>
      </c>
      <c r="E10" s="15">
        <v>6500</v>
      </c>
      <c r="F10" s="15">
        <v>6500</v>
      </c>
      <c r="G10" s="15">
        <v>6500</v>
      </c>
      <c r="H10" s="15">
        <v>6500</v>
      </c>
      <c r="I10" s="15">
        <v>6500</v>
      </c>
      <c r="J10" s="15">
        <v>6500</v>
      </c>
      <c r="K10" s="15">
        <v>6500</v>
      </c>
      <c r="L10" s="15">
        <v>6500</v>
      </c>
      <c r="M10" s="15">
        <v>6500</v>
      </c>
      <c r="N10" s="15">
        <v>6500</v>
      </c>
      <c r="O10" s="15">
        <v>6500</v>
      </c>
      <c r="P10" s="43">
        <f t="shared" si="1"/>
        <v>9</v>
      </c>
    </row>
    <row r="11" spans="1:20">
      <c r="A11" s="6" t="s">
        <v>63</v>
      </c>
      <c r="B11" s="1" t="s">
        <v>64</v>
      </c>
      <c r="C11" s="1" t="s">
        <v>65</v>
      </c>
      <c r="D11" s="16">
        <v>0.25</v>
      </c>
      <c r="E11" s="16">
        <v>0.25</v>
      </c>
      <c r="F11" s="16">
        <v>0.25</v>
      </c>
      <c r="G11" s="16">
        <v>0.25</v>
      </c>
      <c r="H11" s="16">
        <v>0.25</v>
      </c>
      <c r="I11" s="16">
        <v>0.25</v>
      </c>
      <c r="J11" s="16">
        <v>0.25</v>
      </c>
      <c r="K11" s="16">
        <v>0.25</v>
      </c>
      <c r="L11" s="16">
        <v>0.25</v>
      </c>
      <c r="M11" s="16">
        <v>0.25</v>
      </c>
      <c r="N11" s="16">
        <v>0.25</v>
      </c>
      <c r="O11" s="16">
        <v>0.25</v>
      </c>
      <c r="P11" s="43">
        <f t="shared" si="1"/>
        <v>10</v>
      </c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0.37</v>
      </c>
      <c r="E12" s="11">
        <v>0.37</v>
      </c>
      <c r="F12" s="11">
        <v>0.37</v>
      </c>
      <c r="G12" s="11">
        <v>0.37</v>
      </c>
      <c r="H12" s="11">
        <v>0.37</v>
      </c>
      <c r="I12" s="11">
        <v>0.37</v>
      </c>
      <c r="J12" s="11">
        <v>0.37</v>
      </c>
      <c r="K12" s="11">
        <v>0.37</v>
      </c>
      <c r="L12" s="11">
        <v>0.37</v>
      </c>
      <c r="M12" s="11">
        <v>0.37</v>
      </c>
      <c r="N12" s="11">
        <v>0.37</v>
      </c>
      <c r="O12" s="11">
        <v>0.37</v>
      </c>
      <c r="P12" s="43">
        <f t="shared" si="1"/>
        <v>11</v>
      </c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142</v>
      </c>
      <c r="E13" s="19" t="s">
        <v>142</v>
      </c>
      <c r="F13" s="19" t="s">
        <v>142</v>
      </c>
      <c r="G13" s="19" t="s">
        <v>142</v>
      </c>
      <c r="H13" s="19" t="s">
        <v>142</v>
      </c>
      <c r="I13" s="19" t="s">
        <v>142</v>
      </c>
      <c r="J13" s="19" t="s">
        <v>142</v>
      </c>
      <c r="K13" s="19" t="s">
        <v>142</v>
      </c>
      <c r="L13" s="19" t="s">
        <v>142</v>
      </c>
      <c r="M13" s="19" t="s">
        <v>142</v>
      </c>
      <c r="N13" s="19" t="s">
        <v>142</v>
      </c>
      <c r="O13" s="19" t="s">
        <v>142</v>
      </c>
      <c r="P13" s="43">
        <f t="shared" si="1"/>
        <v>12</v>
      </c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0.91800000000000004</v>
      </c>
      <c r="E14" s="11">
        <v>0.91800000000000004</v>
      </c>
      <c r="F14" s="11">
        <v>0.91800000000000004</v>
      </c>
      <c r="G14" s="11">
        <v>0.91800000000000004</v>
      </c>
      <c r="H14" s="11">
        <v>0.91800000000000004</v>
      </c>
      <c r="I14" s="11">
        <v>0.91800000000000004</v>
      </c>
      <c r="J14" s="11">
        <v>0.91800000000000004</v>
      </c>
      <c r="K14" s="11">
        <v>0.91800000000000004</v>
      </c>
      <c r="L14" s="11">
        <v>0.91800000000000004</v>
      </c>
      <c r="M14" s="11">
        <v>0.91800000000000004</v>
      </c>
      <c r="N14" s="11">
        <v>0.91800000000000004</v>
      </c>
      <c r="O14" s="11">
        <v>0.91800000000000004</v>
      </c>
      <c r="P14" s="41">
        <f t="shared" si="1"/>
        <v>13</v>
      </c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2">D14*D12</f>
        <v>0.33966000000000002</v>
      </c>
      <c r="E15" s="11">
        <f t="shared" si="2"/>
        <v>0.33966000000000002</v>
      </c>
      <c r="F15" s="11">
        <f t="shared" si="2"/>
        <v>0.33966000000000002</v>
      </c>
      <c r="G15" s="11">
        <f t="shared" si="2"/>
        <v>0.33966000000000002</v>
      </c>
      <c r="H15" s="11">
        <f t="shared" si="2"/>
        <v>0.33966000000000002</v>
      </c>
      <c r="I15" s="11">
        <f t="shared" si="2"/>
        <v>0.33966000000000002</v>
      </c>
      <c r="J15" s="11">
        <f t="shared" si="2"/>
        <v>0.33966000000000002</v>
      </c>
      <c r="K15" s="11">
        <f t="shared" si="2"/>
        <v>0.33966000000000002</v>
      </c>
      <c r="L15" s="11">
        <f t="shared" si="2"/>
        <v>0.33966000000000002</v>
      </c>
      <c r="M15" s="11">
        <f t="shared" si="2"/>
        <v>0.33966000000000002</v>
      </c>
      <c r="N15" s="11">
        <f t="shared" si="2"/>
        <v>0.33966000000000002</v>
      </c>
      <c r="O15" s="11">
        <f t="shared" si="2"/>
        <v>0.33966000000000002</v>
      </c>
      <c r="P15" s="41">
        <f t="shared" si="1"/>
        <v>14</v>
      </c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0.86</v>
      </c>
      <c r="E16" s="11">
        <v>0.86</v>
      </c>
      <c r="F16" s="11">
        <v>0.86</v>
      </c>
      <c r="G16" s="11">
        <v>0.86</v>
      </c>
      <c r="H16" s="11">
        <v>0.86</v>
      </c>
      <c r="I16" s="11">
        <v>0.86</v>
      </c>
      <c r="J16" s="11">
        <v>0.86</v>
      </c>
      <c r="K16" s="11">
        <v>0.86</v>
      </c>
      <c r="L16" s="11">
        <v>0.86</v>
      </c>
      <c r="M16" s="11">
        <v>0.86</v>
      </c>
      <c r="N16" s="11">
        <v>0.86</v>
      </c>
      <c r="O16" s="11">
        <v>0.86</v>
      </c>
      <c r="P16" s="41">
        <f t="shared" si="1"/>
        <v>15</v>
      </c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0.2</v>
      </c>
      <c r="E17" s="16">
        <v>0.2</v>
      </c>
      <c r="F17" s="16">
        <v>0.2</v>
      </c>
      <c r="G17" s="16">
        <v>0.2</v>
      </c>
      <c r="H17" s="16">
        <v>0.2</v>
      </c>
      <c r="I17" s="16">
        <v>0.2</v>
      </c>
      <c r="J17" s="16">
        <v>0.2</v>
      </c>
      <c r="K17" s="16">
        <v>0.2</v>
      </c>
      <c r="L17" s="16">
        <v>0.2</v>
      </c>
      <c r="M17" s="16">
        <v>0.2</v>
      </c>
      <c r="N17" s="16">
        <v>0.2</v>
      </c>
      <c r="O17" s="16">
        <v>0.2</v>
      </c>
      <c r="P17" s="41">
        <f t="shared" si="1"/>
        <v>16</v>
      </c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0.44201407289642586</v>
      </c>
      <c r="E18" s="11">
        <f t="shared" ref="E18:O18" si="3">E16*(1/(1-E17)-(E11/E15))</f>
        <v>0.44201407289642586</v>
      </c>
      <c r="F18" s="11">
        <f t="shared" si="3"/>
        <v>0.44201407289642586</v>
      </c>
      <c r="G18" s="11">
        <f t="shared" si="3"/>
        <v>0.44201407289642586</v>
      </c>
      <c r="H18" s="11">
        <f t="shared" si="3"/>
        <v>0.44201407289642586</v>
      </c>
      <c r="I18" s="11">
        <f t="shared" si="3"/>
        <v>0.44201407289642586</v>
      </c>
      <c r="J18" s="11">
        <f t="shared" si="3"/>
        <v>0.44201407289642586</v>
      </c>
      <c r="K18" s="11">
        <f t="shared" si="3"/>
        <v>0.44201407289642586</v>
      </c>
      <c r="L18" s="11">
        <f t="shared" si="3"/>
        <v>0.44201407289642586</v>
      </c>
      <c r="M18" s="11">
        <f t="shared" si="3"/>
        <v>0.44201407289642586</v>
      </c>
      <c r="N18" s="11">
        <f t="shared" si="3"/>
        <v>0.44201407289642586</v>
      </c>
      <c r="O18" s="11">
        <f t="shared" si="3"/>
        <v>0.44201407289642586</v>
      </c>
      <c r="P18" s="41">
        <f t="shared" si="1"/>
        <v>17</v>
      </c>
      <c r="S18" s="44"/>
      <c r="T18" s="38"/>
    </row>
    <row r="19" spans="1:20">
      <c r="A19" s="6" t="s">
        <v>79</v>
      </c>
      <c r="B19" s="1" t="s">
        <v>80</v>
      </c>
      <c r="C19" s="1" t="s">
        <v>74</v>
      </c>
      <c r="D19" s="11">
        <f>D18</f>
        <v>0.44201407289642586</v>
      </c>
      <c r="E19" s="11">
        <f t="shared" ref="E19:O19" si="4">E18</f>
        <v>0.44201407289642586</v>
      </c>
      <c r="F19" s="11">
        <f t="shared" si="4"/>
        <v>0.44201407289642586</v>
      </c>
      <c r="G19" s="11">
        <f t="shared" si="4"/>
        <v>0.44201407289642586</v>
      </c>
      <c r="H19" s="11">
        <f t="shared" si="4"/>
        <v>0.44201407289642586</v>
      </c>
      <c r="I19" s="11">
        <f t="shared" si="4"/>
        <v>0.44201407289642586</v>
      </c>
      <c r="J19" s="11">
        <f t="shared" si="4"/>
        <v>0.44201407289642586</v>
      </c>
      <c r="K19" s="11">
        <f t="shared" si="4"/>
        <v>0.44201407289642586</v>
      </c>
      <c r="L19" s="11">
        <f t="shared" si="4"/>
        <v>0.44201407289642586</v>
      </c>
      <c r="M19" s="11">
        <f t="shared" si="4"/>
        <v>0.44201407289642586</v>
      </c>
      <c r="N19" s="11">
        <f t="shared" si="4"/>
        <v>0.44201407289642586</v>
      </c>
      <c r="O19" s="11">
        <f t="shared" si="4"/>
        <v>0.44201407289642586</v>
      </c>
      <c r="P19" s="41">
        <f t="shared" si="1"/>
        <v>18</v>
      </c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>
        <f t="shared" si="1"/>
        <v>19</v>
      </c>
    </row>
    <row r="21" spans="1:20">
      <c r="A21" s="6" t="s">
        <v>84</v>
      </c>
      <c r="B21" s="1" t="s">
        <v>85</v>
      </c>
      <c r="C21" s="1" t="s">
        <v>86</v>
      </c>
      <c r="D21" s="22">
        <v>25</v>
      </c>
      <c r="E21" s="22">
        <v>25</v>
      </c>
      <c r="F21" s="22">
        <v>25</v>
      </c>
      <c r="G21" s="22">
        <v>25</v>
      </c>
      <c r="H21" s="22">
        <v>25</v>
      </c>
      <c r="I21" s="22">
        <v>25</v>
      </c>
      <c r="J21" s="22">
        <v>25</v>
      </c>
      <c r="K21" s="22">
        <v>25</v>
      </c>
      <c r="L21" s="22">
        <v>25</v>
      </c>
      <c r="M21" s="22">
        <v>25</v>
      </c>
      <c r="N21" s="22">
        <v>25</v>
      </c>
      <c r="O21" s="22">
        <v>25</v>
      </c>
      <c r="P21" s="41">
        <f t="shared" si="1"/>
        <v>20</v>
      </c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5">1+(279/456)*(D$19/D$11)-(D$21/D$11)/456</f>
        <v>1.8624730380535333</v>
      </c>
      <c r="E22" s="23">
        <f t="shared" si="5"/>
        <v>1.8624730380535333</v>
      </c>
      <c r="F22" s="23">
        <f t="shared" si="5"/>
        <v>1.8624730380535333</v>
      </c>
      <c r="G22" s="23">
        <f t="shared" si="5"/>
        <v>1.8624730380535333</v>
      </c>
      <c r="H22" s="23">
        <f t="shared" si="5"/>
        <v>1.8624730380535333</v>
      </c>
      <c r="I22" s="23">
        <f t="shared" si="5"/>
        <v>1.8624730380535333</v>
      </c>
      <c r="J22" s="23">
        <f t="shared" si="5"/>
        <v>1.8624730380535333</v>
      </c>
      <c r="K22" s="23">
        <f t="shared" si="5"/>
        <v>1.8624730380535333</v>
      </c>
      <c r="L22" s="23">
        <f t="shared" si="5"/>
        <v>1.8624730380535333</v>
      </c>
      <c r="M22" s="23">
        <f t="shared" si="5"/>
        <v>1.8624730380535333</v>
      </c>
      <c r="N22" s="23">
        <f t="shared" si="5"/>
        <v>1.8624730380535333</v>
      </c>
      <c r="O22" s="23">
        <f t="shared" si="5"/>
        <v>1.8624730380535333</v>
      </c>
      <c r="P22" s="41">
        <f t="shared" si="1"/>
        <v>21</v>
      </c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6">1+(340/456)*(D$19/D$11)-(D$21/D$11)/456</f>
        <v>2.0989893402174102</v>
      </c>
      <c r="E23" s="23">
        <f t="shared" si="6"/>
        <v>2.0989893402174102</v>
      </c>
      <c r="F23" s="23">
        <f t="shared" si="6"/>
        <v>2.0989893402174102</v>
      </c>
      <c r="G23" s="23">
        <f t="shared" si="6"/>
        <v>2.0989893402174102</v>
      </c>
      <c r="H23" s="23">
        <f t="shared" si="6"/>
        <v>2.0989893402174102</v>
      </c>
      <c r="I23" s="23">
        <f t="shared" si="6"/>
        <v>2.0989893402174102</v>
      </c>
      <c r="J23" s="23">
        <f t="shared" si="6"/>
        <v>2.0989893402174102</v>
      </c>
      <c r="K23" s="23">
        <f t="shared" si="6"/>
        <v>2.0989893402174102</v>
      </c>
      <c r="L23" s="23">
        <f t="shared" si="6"/>
        <v>2.0989893402174102</v>
      </c>
      <c r="M23" s="23">
        <f t="shared" si="6"/>
        <v>2.0989893402174102</v>
      </c>
      <c r="N23" s="23">
        <f t="shared" si="6"/>
        <v>2.0989893402174102</v>
      </c>
      <c r="O23" s="23">
        <f t="shared" si="6"/>
        <v>2.0989893402174102</v>
      </c>
      <c r="P23" s="41">
        <f t="shared" si="1"/>
        <v>22</v>
      </c>
    </row>
    <row r="24" spans="1:20">
      <c r="A24" s="47" t="s">
        <v>91</v>
      </c>
      <c r="B24" s="1" t="s">
        <v>92</v>
      </c>
      <c r="D24" s="24">
        <f t="shared" ref="D24:O24" si="7">(MAX(150,D20)/(273.15+MAX(150,D20)))</f>
        <v>0.35448422545196739</v>
      </c>
      <c r="E24" s="24">
        <f t="shared" si="7"/>
        <v>0.35448422545196739</v>
      </c>
      <c r="F24" s="24">
        <f t="shared" si="7"/>
        <v>0.35448422545196739</v>
      </c>
      <c r="G24" s="24">
        <f t="shared" si="7"/>
        <v>0.35448422545196739</v>
      </c>
      <c r="H24" s="24">
        <f t="shared" si="7"/>
        <v>0.35448422545196739</v>
      </c>
      <c r="I24" s="24">
        <f t="shared" si="7"/>
        <v>0.35448422545196739</v>
      </c>
      <c r="J24" s="24">
        <f t="shared" si="7"/>
        <v>0.35448422545196739</v>
      </c>
      <c r="K24" s="24">
        <f t="shared" si="7"/>
        <v>0.35448422545196739</v>
      </c>
      <c r="L24" s="24">
        <f t="shared" si="7"/>
        <v>0.35448422545196739</v>
      </c>
      <c r="M24" s="24">
        <f t="shared" si="7"/>
        <v>0.35448422545196739</v>
      </c>
      <c r="N24" s="24">
        <f t="shared" si="7"/>
        <v>0.35448422545196739</v>
      </c>
      <c r="O24" s="24">
        <f t="shared" si="7"/>
        <v>0.35448422545196739</v>
      </c>
      <c r="P24" s="41">
        <f t="shared" si="1"/>
        <v>23</v>
      </c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>
        <f t="shared" si="1"/>
        <v>24</v>
      </c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61.472333760047015</v>
      </c>
      <c r="E26" s="25">
        <f t="shared" ref="E26:O26" si="8">(E21/E11)*(E25*E11/(E25*E11+E24*E19))</f>
        <v>76.139772465785811</v>
      </c>
      <c r="F26" s="25">
        <f t="shared" si="8"/>
        <v>82.718731661756166</v>
      </c>
      <c r="G26" s="25">
        <f t="shared" si="8"/>
        <v>86.453810402844184</v>
      </c>
      <c r="H26" s="25">
        <f t="shared" si="8"/>
        <v>88.861273726327354</v>
      </c>
      <c r="I26" s="25">
        <f t="shared" si="8"/>
        <v>90.542147386271026</v>
      </c>
      <c r="J26" s="25">
        <f t="shared" si="8"/>
        <v>91.782237203454713</v>
      </c>
      <c r="K26" s="25">
        <f t="shared" si="8"/>
        <v>92.734828230172141</v>
      </c>
      <c r="L26" s="25">
        <f t="shared" si="8"/>
        <v>93.489514207276159</v>
      </c>
      <c r="M26" s="25">
        <f t="shared" si="8"/>
        <v>94.102165015675283</v>
      </c>
      <c r="N26" s="25">
        <f t="shared" si="8"/>
        <v>94.609429381542057</v>
      </c>
      <c r="O26" s="25">
        <f t="shared" si="8"/>
        <v>95.03634616095944</v>
      </c>
      <c r="P26" s="41">
        <f t="shared" si="1"/>
        <v>25</v>
      </c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21.790972619655093</v>
      </c>
      <c r="E27" s="25">
        <f t="shared" ref="E27:O27" si="9">(E21/E19)*(E24*E19/(E25*E11+E24*E19))</f>
        <v>13.495174134311558</v>
      </c>
      <c r="F27" s="25">
        <f t="shared" si="9"/>
        <v>9.7741618411622557</v>
      </c>
      <c r="G27" s="25">
        <f t="shared" si="9"/>
        <v>7.6616280045058653</v>
      </c>
      <c r="H27" s="25">
        <f t="shared" si="9"/>
        <v>6.2999839579104826</v>
      </c>
      <c r="I27" s="25">
        <f t="shared" si="9"/>
        <v>5.3492938311633589</v>
      </c>
      <c r="J27" s="25">
        <f t="shared" si="9"/>
        <v>4.6479078950450559</v>
      </c>
      <c r="K27" s="25">
        <f t="shared" si="9"/>
        <v>4.1091292196992262</v>
      </c>
      <c r="L27" s="25">
        <f t="shared" si="9"/>
        <v>3.6822842257385551</v>
      </c>
      <c r="M27" s="25">
        <f t="shared" si="9"/>
        <v>3.3357733078934872</v>
      </c>
      <c r="N27" s="25">
        <f t="shared" si="9"/>
        <v>3.048868208615322</v>
      </c>
      <c r="O27" s="25">
        <f t="shared" si="9"/>
        <v>2.8074071298877299</v>
      </c>
      <c r="P27" s="41">
        <f t="shared" si="1"/>
        <v>26</v>
      </c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10">183*3.6</f>
        <v>658.80000000000007</v>
      </c>
      <c r="F28" s="26">
        <f t="shared" si="10"/>
        <v>658.80000000000007</v>
      </c>
      <c r="G28" s="26">
        <f t="shared" si="10"/>
        <v>658.80000000000007</v>
      </c>
      <c r="H28" s="26">
        <f t="shared" si="10"/>
        <v>658.80000000000007</v>
      </c>
      <c r="I28" s="26">
        <f t="shared" si="10"/>
        <v>658.80000000000007</v>
      </c>
      <c r="J28" s="26">
        <f t="shared" si="10"/>
        <v>658.80000000000007</v>
      </c>
      <c r="K28" s="26">
        <f t="shared" si="10"/>
        <v>658.80000000000007</v>
      </c>
      <c r="L28" s="26">
        <f t="shared" si="10"/>
        <v>658.80000000000007</v>
      </c>
      <c r="M28" s="26">
        <f t="shared" si="10"/>
        <v>658.80000000000007</v>
      </c>
      <c r="N28" s="26">
        <f t="shared" si="10"/>
        <v>658.80000000000007</v>
      </c>
      <c r="O28" s="26">
        <f t="shared" si="10"/>
        <v>658.80000000000007</v>
      </c>
      <c r="P28" s="41">
        <f t="shared" si="1"/>
        <v>27</v>
      </c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11">80*3.6</f>
        <v>288</v>
      </c>
      <c r="F29" s="1">
        <f t="shared" si="11"/>
        <v>288</v>
      </c>
      <c r="G29" s="1">
        <f t="shared" si="11"/>
        <v>288</v>
      </c>
      <c r="H29" s="1">
        <f t="shared" si="11"/>
        <v>288</v>
      </c>
      <c r="I29" s="1">
        <f t="shared" si="11"/>
        <v>288</v>
      </c>
      <c r="J29" s="1">
        <f t="shared" si="11"/>
        <v>288</v>
      </c>
      <c r="K29" s="1">
        <f t="shared" si="11"/>
        <v>288</v>
      </c>
      <c r="L29" s="1">
        <f t="shared" si="11"/>
        <v>288</v>
      </c>
      <c r="M29" s="1">
        <f t="shared" si="11"/>
        <v>288</v>
      </c>
      <c r="N29" s="1">
        <f t="shared" si="11"/>
        <v>288</v>
      </c>
      <c r="O29" s="1">
        <f t="shared" si="11"/>
        <v>288</v>
      </c>
      <c r="P29" s="41">
        <f t="shared" si="1"/>
        <v>28</v>
      </c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0.9066904466301654</v>
      </c>
      <c r="E30" s="27">
        <f t="shared" ref="E30:O31" si="12">(E28-E26)/E28</f>
        <v>0.8844265748849639</v>
      </c>
      <c r="F30" s="27">
        <f t="shared" si="12"/>
        <v>0.87444029802404966</v>
      </c>
      <c r="G30" s="27">
        <f t="shared" si="12"/>
        <v>0.86877077959495419</v>
      </c>
      <c r="H30" s="27">
        <f t="shared" si="12"/>
        <v>0.86511646368195605</v>
      </c>
      <c r="I30" s="27">
        <f t="shared" si="12"/>
        <v>0.86256504646892684</v>
      </c>
      <c r="J30" s="27">
        <f t="shared" si="12"/>
        <v>0.86068270005547265</v>
      </c>
      <c r="K30" s="27">
        <f t="shared" si="12"/>
        <v>0.85923675132032151</v>
      </c>
      <c r="L30" s="27">
        <f t="shared" si="12"/>
        <v>0.85809120490698831</v>
      </c>
      <c r="M30" s="27">
        <f t="shared" si="12"/>
        <v>0.85716125528889608</v>
      </c>
      <c r="N30" s="27">
        <f t="shared" si="12"/>
        <v>0.85639127294847894</v>
      </c>
      <c r="O30" s="27">
        <f t="shared" si="12"/>
        <v>0.85574325112179817</v>
      </c>
      <c r="P30" s="41">
        <f t="shared" si="1"/>
        <v>29</v>
      </c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0.92433690062619744</v>
      </c>
      <c r="E31" s="27">
        <f t="shared" si="12"/>
        <v>0.95314175647808475</v>
      </c>
      <c r="F31" s="27">
        <f t="shared" si="12"/>
        <v>0.96606193805151996</v>
      </c>
      <c r="G31" s="27">
        <f t="shared" si="12"/>
        <v>0.9733971249843546</v>
      </c>
      <c r="H31" s="27">
        <f t="shared" si="12"/>
        <v>0.97812505570169983</v>
      </c>
      <c r="I31" s="27">
        <f t="shared" si="12"/>
        <v>0.98142606308623825</v>
      </c>
      <c r="J31" s="27">
        <f t="shared" si="12"/>
        <v>0.98386143091998235</v>
      </c>
      <c r="K31" s="27">
        <f t="shared" si="12"/>
        <v>0.98573219020937763</v>
      </c>
      <c r="L31" s="27">
        <f t="shared" si="12"/>
        <v>0.98721429088285229</v>
      </c>
      <c r="M31" s="27">
        <f t="shared" si="12"/>
        <v>0.98841745379203649</v>
      </c>
      <c r="N31" s="27">
        <f t="shared" si="12"/>
        <v>0.98941365205341902</v>
      </c>
      <c r="O31" s="27">
        <f t="shared" si="12"/>
        <v>0.99025205857677867</v>
      </c>
      <c r="P31" s="41">
        <f t="shared" si="1"/>
        <v>30</v>
      </c>
    </row>
    <row r="32" spans="1:20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0.91438357718209362</v>
      </c>
      <c r="E32" s="28">
        <f t="shared" ref="E32:O32" si="13">((E28*E11)+(E29*E19)-E21)/((E28*E11)+(E29*E19))</f>
        <v>0.91438357718209362</v>
      </c>
      <c r="F32" s="28">
        <f t="shared" si="13"/>
        <v>0.91438357718209362</v>
      </c>
      <c r="G32" s="28">
        <f t="shared" si="13"/>
        <v>0.91438357718209362</v>
      </c>
      <c r="H32" s="28">
        <f t="shared" si="13"/>
        <v>0.91438357718209362</v>
      </c>
      <c r="I32" s="28">
        <f t="shared" si="13"/>
        <v>0.91438357718209362</v>
      </c>
      <c r="J32" s="28">
        <f t="shared" si="13"/>
        <v>0.91438357718209362</v>
      </c>
      <c r="K32" s="28">
        <f t="shared" si="13"/>
        <v>0.91438357718209362</v>
      </c>
      <c r="L32" s="28">
        <f t="shared" si="13"/>
        <v>0.91438357718209362</v>
      </c>
      <c r="M32" s="28">
        <f t="shared" si="13"/>
        <v>0.91438357718209362</v>
      </c>
      <c r="N32" s="28">
        <f t="shared" si="13"/>
        <v>0.91438357718209362</v>
      </c>
      <c r="O32" s="28">
        <f t="shared" si="13"/>
        <v>0.91438357718209362</v>
      </c>
      <c r="P32" s="41">
        <f t="shared" si="1"/>
        <v>31</v>
      </c>
    </row>
    <row r="33" spans="1:17">
      <c r="P33" s="41">
        <f t="shared" si="1"/>
        <v>32</v>
      </c>
    </row>
    <row r="34" spans="1:17">
      <c r="A34" s="4" t="s">
        <v>8</v>
      </c>
      <c r="P34" s="41">
        <f t="shared" si="1"/>
        <v>33</v>
      </c>
    </row>
    <row r="35" spans="1:17">
      <c r="A35" s="1" t="s">
        <v>111</v>
      </c>
      <c r="B35" s="1" t="s">
        <v>9</v>
      </c>
      <c r="C35" s="1" t="s">
        <v>10</v>
      </c>
      <c r="D35" s="15">
        <v>8300</v>
      </c>
      <c r="E35" s="15">
        <v>8300</v>
      </c>
      <c r="F35" s="15">
        <v>8300</v>
      </c>
      <c r="G35" s="15">
        <v>8300</v>
      </c>
      <c r="H35" s="15">
        <v>8300</v>
      </c>
      <c r="I35" s="15">
        <v>8300</v>
      </c>
      <c r="J35" s="15">
        <v>8300</v>
      </c>
      <c r="K35" s="15">
        <v>8300</v>
      </c>
      <c r="L35" s="15">
        <v>8300</v>
      </c>
      <c r="M35" s="15">
        <v>8300</v>
      </c>
      <c r="N35" s="15">
        <v>8300</v>
      </c>
      <c r="O35" s="15">
        <v>8300</v>
      </c>
      <c r="P35" s="41">
        <f t="shared" si="1"/>
        <v>34</v>
      </c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4">G36+10%</f>
        <v>0.25</v>
      </c>
      <c r="I36" s="16">
        <f t="shared" si="14"/>
        <v>0.35</v>
      </c>
      <c r="J36" s="16">
        <f t="shared" si="14"/>
        <v>0.44999999999999996</v>
      </c>
      <c r="K36" s="16">
        <f t="shared" si="14"/>
        <v>0.54999999999999993</v>
      </c>
      <c r="L36" s="16">
        <f t="shared" si="14"/>
        <v>0.64999999999999991</v>
      </c>
      <c r="M36" s="16">
        <f t="shared" si="14"/>
        <v>0.74999999999999989</v>
      </c>
      <c r="N36" s="16">
        <f t="shared" si="14"/>
        <v>0.84999999999999987</v>
      </c>
      <c r="O36" s="16">
        <f t="shared" si="14"/>
        <v>0.94999999999999984</v>
      </c>
      <c r="P36" s="41">
        <f t="shared" si="1"/>
        <v>35</v>
      </c>
    </row>
    <row r="37" spans="1:17">
      <c r="A37" s="1" t="s">
        <v>12</v>
      </c>
      <c r="B37" s="1" t="s">
        <v>13</v>
      </c>
      <c r="C37" s="1" t="s">
        <v>11</v>
      </c>
      <c r="D37" s="30">
        <v>7.0000000000000007E-2</v>
      </c>
      <c r="E37" s="30">
        <v>7.0000000000000007E-2</v>
      </c>
      <c r="F37" s="30">
        <v>7.0000000000000007E-2</v>
      </c>
      <c r="G37" s="30">
        <v>7.0000000000000007E-2</v>
      </c>
      <c r="H37" s="30">
        <v>7.0000000000000007E-2</v>
      </c>
      <c r="I37" s="30">
        <v>7.0000000000000007E-2</v>
      </c>
      <c r="J37" s="30">
        <v>7.0000000000000007E-2</v>
      </c>
      <c r="K37" s="30">
        <v>7.0000000000000007E-2</v>
      </c>
      <c r="L37" s="30">
        <v>7.0000000000000007E-2</v>
      </c>
      <c r="M37" s="30">
        <v>7.0000000000000007E-2</v>
      </c>
      <c r="N37" s="30">
        <v>7.0000000000000007E-2</v>
      </c>
      <c r="O37" s="30">
        <v>7.0000000000000007E-2</v>
      </c>
      <c r="P37" s="41">
        <f t="shared" si="1"/>
        <v>36</v>
      </c>
    </row>
    <row r="38" spans="1:17">
      <c r="C38" s="1" t="s">
        <v>114</v>
      </c>
      <c r="D38" s="5">
        <f t="shared" ref="D38:O38" si="15">D37*D35</f>
        <v>581</v>
      </c>
      <c r="E38" s="5">
        <f t="shared" si="15"/>
        <v>581</v>
      </c>
      <c r="F38" s="5">
        <f t="shared" si="15"/>
        <v>581</v>
      </c>
      <c r="G38" s="5">
        <f t="shared" si="15"/>
        <v>581</v>
      </c>
      <c r="H38" s="5">
        <f t="shared" si="15"/>
        <v>581</v>
      </c>
      <c r="I38" s="5">
        <f t="shared" si="15"/>
        <v>581</v>
      </c>
      <c r="J38" s="5">
        <f t="shared" si="15"/>
        <v>581</v>
      </c>
      <c r="K38" s="5">
        <f t="shared" si="15"/>
        <v>581</v>
      </c>
      <c r="L38" s="5">
        <f t="shared" si="15"/>
        <v>581</v>
      </c>
      <c r="M38" s="5">
        <f t="shared" si="15"/>
        <v>581</v>
      </c>
      <c r="N38" s="5">
        <f t="shared" si="15"/>
        <v>581</v>
      </c>
      <c r="O38" s="5">
        <f t="shared" si="15"/>
        <v>581</v>
      </c>
      <c r="P38" s="41">
        <f t="shared" si="1"/>
        <v>37</v>
      </c>
    </row>
    <row r="39" spans="1:17">
      <c r="A39" s="1" t="s">
        <v>115</v>
      </c>
      <c r="B39" s="1" t="s">
        <v>116</v>
      </c>
      <c r="C39" s="1" t="s">
        <v>117</v>
      </c>
      <c r="D39" s="15">
        <v>80000</v>
      </c>
      <c r="E39" s="15">
        <v>80000</v>
      </c>
      <c r="F39" s="15">
        <v>80000</v>
      </c>
      <c r="G39" s="15">
        <v>80000</v>
      </c>
      <c r="H39" s="15">
        <v>80000</v>
      </c>
      <c r="I39" s="15">
        <v>80000</v>
      </c>
      <c r="J39" s="15">
        <v>80000</v>
      </c>
      <c r="K39" s="15">
        <v>80000</v>
      </c>
      <c r="L39" s="15">
        <v>80000</v>
      </c>
      <c r="M39" s="15">
        <v>80000</v>
      </c>
      <c r="N39" s="15">
        <v>80000</v>
      </c>
      <c r="O39" s="15">
        <v>80000</v>
      </c>
      <c r="P39" s="41">
        <f t="shared" si="1"/>
        <v>38</v>
      </c>
    </row>
    <row r="40" spans="1:17">
      <c r="A40" s="1" t="s">
        <v>118</v>
      </c>
      <c r="B40" s="1" t="s">
        <v>119</v>
      </c>
      <c r="C40" s="1" t="s">
        <v>10</v>
      </c>
      <c r="D40" s="15">
        <v>440</v>
      </c>
      <c r="E40" s="15">
        <v>440</v>
      </c>
      <c r="F40" s="15">
        <v>440</v>
      </c>
      <c r="G40" s="15">
        <v>440</v>
      </c>
      <c r="H40" s="15">
        <v>440</v>
      </c>
      <c r="I40" s="15">
        <v>440</v>
      </c>
      <c r="J40" s="15">
        <v>440</v>
      </c>
      <c r="K40" s="15">
        <v>440</v>
      </c>
      <c r="L40" s="15">
        <v>440</v>
      </c>
      <c r="M40" s="15">
        <v>440</v>
      </c>
      <c r="N40" s="15">
        <v>440</v>
      </c>
      <c r="O40" s="15">
        <v>440</v>
      </c>
      <c r="P40" s="41">
        <f t="shared" si="1"/>
        <v>39</v>
      </c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>
        <f t="shared" si="1"/>
        <v>40</v>
      </c>
    </row>
    <row r="42" spans="1:17">
      <c r="A42" s="4" t="s">
        <v>14</v>
      </c>
      <c r="P42" s="41">
        <f t="shared" si="1"/>
        <v>41</v>
      </c>
    </row>
    <row r="43" spans="1:17">
      <c r="A43" s="1" t="s">
        <v>120</v>
      </c>
      <c r="B43" s="1" t="s">
        <v>15</v>
      </c>
      <c r="C43" s="1" t="s">
        <v>16</v>
      </c>
      <c r="D43" s="31">
        <f>MIN(15,MAX(5,IF(D39/D10&lt;15,ROUNDDOWN(D39/D10-(15-D39/D10),0),ROUNDDOWN(D39/D10-15,0))))</f>
        <v>9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>
        <f t="shared" si="1"/>
        <v>42</v>
      </c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>
        <f t="shared" si="1"/>
        <v>43</v>
      </c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>
        <f t="shared" si="1"/>
        <v>44</v>
      </c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>
        <f t="shared" si="1"/>
        <v>45</v>
      </c>
    </row>
    <row r="47" spans="1:17">
      <c r="D47" s="12"/>
      <c r="E47" s="12"/>
      <c r="F47" s="12"/>
      <c r="G47" s="12"/>
      <c r="H47" s="12"/>
      <c r="I47" s="12"/>
      <c r="J47" s="12"/>
      <c r="P47" s="41">
        <f t="shared" si="1"/>
        <v>46</v>
      </c>
    </row>
    <row r="48" spans="1:17">
      <c r="A48" s="4" t="s">
        <v>24</v>
      </c>
      <c r="P48" s="41">
        <f t="shared" si="1"/>
        <v>47</v>
      </c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>
        <f t="shared" si="1"/>
        <v>48</v>
      </c>
    </row>
    <row r="50" spans="1:16">
      <c r="A50" s="6" t="s">
        <v>26</v>
      </c>
      <c r="B50" s="1" t="s">
        <v>27</v>
      </c>
      <c r="C50" s="1" t="s">
        <v>28</v>
      </c>
      <c r="D50" s="33">
        <v>2</v>
      </c>
      <c r="E50" s="33">
        <v>2</v>
      </c>
      <c r="F50" s="33">
        <v>2</v>
      </c>
      <c r="G50" s="33">
        <v>2</v>
      </c>
      <c r="H50" s="33">
        <v>2</v>
      </c>
      <c r="I50" s="33">
        <v>2</v>
      </c>
      <c r="J50" s="33">
        <v>2</v>
      </c>
      <c r="K50" s="33">
        <v>2</v>
      </c>
      <c r="L50" s="33">
        <v>2</v>
      </c>
      <c r="M50" s="33">
        <v>2</v>
      </c>
      <c r="N50" s="33">
        <v>2</v>
      </c>
      <c r="O50" s="33">
        <v>2</v>
      </c>
      <c r="P50" s="41">
        <f t="shared" si="1"/>
        <v>49</v>
      </c>
    </row>
    <row r="51" spans="1:16">
      <c r="A51" s="1" t="s">
        <v>122</v>
      </c>
      <c r="B51" s="34" t="s">
        <v>123</v>
      </c>
      <c r="C51" s="34" t="s">
        <v>124</v>
      </c>
      <c r="D51" s="33">
        <v>25.87</v>
      </c>
      <c r="E51" s="33">
        <v>25.87</v>
      </c>
      <c r="F51" s="33">
        <v>25.87</v>
      </c>
      <c r="G51" s="33">
        <v>25.87</v>
      </c>
      <c r="H51" s="33">
        <v>25.87</v>
      </c>
      <c r="I51" s="33">
        <v>25.87</v>
      </c>
      <c r="J51" s="33">
        <v>25.87</v>
      </c>
      <c r="K51" s="33">
        <v>25.87</v>
      </c>
      <c r="L51" s="33">
        <v>25.87</v>
      </c>
      <c r="M51" s="33">
        <v>25.87</v>
      </c>
      <c r="N51" s="33">
        <v>25.87</v>
      </c>
      <c r="O51" s="33">
        <v>25.87</v>
      </c>
      <c r="P51" s="41">
        <f t="shared" si="1"/>
        <v>50</v>
      </c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>
        <f t="shared" si="1"/>
        <v>51</v>
      </c>
    </row>
    <row r="53" spans="1:16">
      <c r="P53" s="41" t="e">
        <f>#REF!+1</f>
        <v>#REF!</v>
      </c>
    </row>
    <row r="54" spans="1:16">
      <c r="A54" s="4" t="s">
        <v>29</v>
      </c>
      <c r="P54" s="41" t="e">
        <f t="shared" si="1"/>
        <v>#REF!</v>
      </c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 t="e">
        <f t="shared" si="1"/>
        <v>#REF!</v>
      </c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6E50A-8AE8-F841-B3E0-5D2726046C3C}">
  <sheetPr>
    <tabColor theme="0"/>
    <pageSetUpPr fitToPage="1"/>
  </sheetPr>
  <dimension ref="A1:T57"/>
  <sheetViews>
    <sheetView topLeftCell="A26" zoomScale="108" zoomScaleNormal="80" workbookViewId="0">
      <selection activeCell="A53" sqref="A53:XFD54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1" width="10.875" style="1"/>
    <col min="12" max="12" width="11.625" style="1" customWidth="1"/>
    <col min="13" max="13" width="12.125" style="1" customWidth="1"/>
    <col min="14" max="14" width="12" style="1" customWidth="1"/>
    <col min="15" max="15" width="13.375" style="1" customWidth="1"/>
    <col min="16" max="16384" width="10.875" style="1"/>
  </cols>
  <sheetData>
    <row r="1" spans="1:20">
      <c r="A1" s="13" t="s">
        <v>147</v>
      </c>
      <c r="D1" s="63" t="s">
        <v>145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/>
      <c r="B2" s="40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1"/>
      <c r="R2" s="42"/>
    </row>
    <row r="3" spans="1:20">
      <c r="A3" s="1" t="s">
        <v>1</v>
      </c>
      <c r="B3" s="1" t="s">
        <v>0</v>
      </c>
      <c r="C3" s="1" t="s">
        <v>2</v>
      </c>
      <c r="D3" s="2" t="s">
        <v>155</v>
      </c>
      <c r="E3" s="2" t="s">
        <v>155</v>
      </c>
      <c r="F3" s="2" t="s">
        <v>155</v>
      </c>
      <c r="G3" s="2" t="s">
        <v>155</v>
      </c>
      <c r="H3" s="2" t="s">
        <v>155</v>
      </c>
      <c r="I3" s="2" t="s">
        <v>155</v>
      </c>
      <c r="J3" s="2" t="s">
        <v>155</v>
      </c>
      <c r="K3" s="2" t="s">
        <v>155</v>
      </c>
      <c r="L3" s="2" t="s">
        <v>155</v>
      </c>
      <c r="M3" s="2" t="s">
        <v>155</v>
      </c>
      <c r="N3" s="2" t="s">
        <v>155</v>
      </c>
      <c r="O3" s="2" t="s">
        <v>155</v>
      </c>
      <c r="P3" s="41"/>
    </row>
    <row r="4" spans="1:20">
      <c r="A4" s="1" t="s">
        <v>148</v>
      </c>
      <c r="B4" s="1" t="s">
        <v>0</v>
      </c>
      <c r="C4" s="1" t="s">
        <v>0</v>
      </c>
      <c r="D4" s="2" t="s">
        <v>149</v>
      </c>
      <c r="E4" s="2" t="s">
        <v>149</v>
      </c>
      <c r="F4" s="2" t="s">
        <v>149</v>
      </c>
      <c r="G4" s="2" t="s">
        <v>149</v>
      </c>
      <c r="H4" s="2" t="s">
        <v>149</v>
      </c>
      <c r="I4" s="2" t="s">
        <v>149</v>
      </c>
      <c r="J4" s="2" t="s">
        <v>149</v>
      </c>
      <c r="K4" s="2" t="s">
        <v>149</v>
      </c>
      <c r="L4" s="2" t="s">
        <v>149</v>
      </c>
      <c r="M4" s="2" t="s">
        <v>149</v>
      </c>
      <c r="N4" s="2" t="s">
        <v>149</v>
      </c>
      <c r="O4" s="2" t="s">
        <v>149</v>
      </c>
      <c r="P4" s="41"/>
    </row>
    <row r="5" spans="1:20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2" t="s">
        <v>158</v>
      </c>
      <c r="I5" s="2" t="s">
        <v>158</v>
      </c>
      <c r="J5" s="2" t="s">
        <v>158</v>
      </c>
      <c r="K5" s="2" t="s">
        <v>158</v>
      </c>
      <c r="L5" s="2" t="s">
        <v>158</v>
      </c>
      <c r="M5" s="2" t="s">
        <v>158</v>
      </c>
      <c r="N5" s="2" t="s">
        <v>158</v>
      </c>
      <c r="O5" s="2" t="s">
        <v>158</v>
      </c>
      <c r="P5" s="41"/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/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/>
    </row>
    <row r="8" spans="1:20">
      <c r="A8" s="4" t="s">
        <v>3</v>
      </c>
      <c r="P8" s="43"/>
    </row>
    <row r="9" spans="1:20">
      <c r="A9" s="1" t="s">
        <v>4</v>
      </c>
      <c r="B9" s="1" t="s">
        <v>5</v>
      </c>
      <c r="C9" s="1" t="s">
        <v>2</v>
      </c>
      <c r="D9" s="15">
        <v>500</v>
      </c>
      <c r="E9" s="15">
        <v>500</v>
      </c>
      <c r="F9" s="15">
        <v>500</v>
      </c>
      <c r="G9" s="15">
        <v>500</v>
      </c>
      <c r="H9" s="15">
        <v>500</v>
      </c>
      <c r="I9" s="15">
        <v>500</v>
      </c>
      <c r="J9" s="15">
        <v>500</v>
      </c>
      <c r="K9" s="15">
        <v>500</v>
      </c>
      <c r="L9" s="15">
        <v>500</v>
      </c>
      <c r="M9" s="15">
        <v>500</v>
      </c>
      <c r="N9" s="15">
        <v>500</v>
      </c>
      <c r="O9" s="15">
        <v>500</v>
      </c>
      <c r="P9" s="43"/>
    </row>
    <row r="10" spans="1:20">
      <c r="A10" s="1" t="s">
        <v>32</v>
      </c>
      <c r="B10" s="1" t="s">
        <v>6</v>
      </c>
      <c r="C10" s="1" t="s">
        <v>7</v>
      </c>
      <c r="D10" s="15">
        <v>7500</v>
      </c>
      <c r="E10" s="15">
        <v>7500</v>
      </c>
      <c r="F10" s="15">
        <v>7500</v>
      </c>
      <c r="G10" s="15">
        <v>7500</v>
      </c>
      <c r="H10" s="15">
        <v>7500</v>
      </c>
      <c r="I10" s="15">
        <v>7500</v>
      </c>
      <c r="J10" s="15">
        <v>7500</v>
      </c>
      <c r="K10" s="15">
        <v>7500</v>
      </c>
      <c r="L10" s="15">
        <v>7500</v>
      </c>
      <c r="M10" s="15">
        <v>7500</v>
      </c>
      <c r="N10" s="15">
        <v>7500</v>
      </c>
      <c r="O10" s="15">
        <v>7500</v>
      </c>
      <c r="P10" s="43"/>
    </row>
    <row r="11" spans="1:20">
      <c r="A11" s="6" t="s">
        <v>63</v>
      </c>
      <c r="B11" s="1" t="s">
        <v>64</v>
      </c>
      <c r="C11" s="1" t="s">
        <v>65</v>
      </c>
      <c r="D11" s="16">
        <v>0.25</v>
      </c>
      <c r="E11" s="16">
        <v>0.25</v>
      </c>
      <c r="F11" s="16">
        <v>0.25</v>
      </c>
      <c r="G11" s="16">
        <v>0.25</v>
      </c>
      <c r="H11" s="16">
        <v>0.25</v>
      </c>
      <c r="I11" s="16">
        <v>0.25</v>
      </c>
      <c r="J11" s="16">
        <v>0.25</v>
      </c>
      <c r="K11" s="16">
        <v>0.25</v>
      </c>
      <c r="L11" s="16">
        <v>0.25</v>
      </c>
      <c r="M11" s="16">
        <v>0.25</v>
      </c>
      <c r="N11" s="16">
        <v>0.25</v>
      </c>
      <c r="O11" s="16">
        <v>0.25</v>
      </c>
      <c r="P11" s="43"/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0.37</v>
      </c>
      <c r="E12" s="11">
        <v>0.37</v>
      </c>
      <c r="F12" s="11">
        <v>0.37</v>
      </c>
      <c r="G12" s="11">
        <v>0.37</v>
      </c>
      <c r="H12" s="11">
        <v>0.37</v>
      </c>
      <c r="I12" s="11">
        <v>0.37</v>
      </c>
      <c r="J12" s="11">
        <v>0.37</v>
      </c>
      <c r="K12" s="11">
        <v>0.37</v>
      </c>
      <c r="L12" s="11">
        <v>0.37</v>
      </c>
      <c r="M12" s="11">
        <v>0.37</v>
      </c>
      <c r="N12" s="11">
        <v>0.37</v>
      </c>
      <c r="O12" s="11">
        <v>0.37</v>
      </c>
      <c r="P12" s="43"/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142</v>
      </c>
      <c r="E13" s="19" t="s">
        <v>142</v>
      </c>
      <c r="F13" s="19" t="s">
        <v>142</v>
      </c>
      <c r="G13" s="19" t="s">
        <v>142</v>
      </c>
      <c r="H13" s="19" t="s">
        <v>142</v>
      </c>
      <c r="I13" s="19" t="s">
        <v>142</v>
      </c>
      <c r="J13" s="19" t="s">
        <v>142</v>
      </c>
      <c r="K13" s="19" t="s">
        <v>142</v>
      </c>
      <c r="L13" s="19" t="s">
        <v>142</v>
      </c>
      <c r="M13" s="19" t="s">
        <v>142</v>
      </c>
      <c r="N13" s="19" t="s">
        <v>142</v>
      </c>
      <c r="O13" s="19" t="s">
        <v>142</v>
      </c>
      <c r="P13" s="43"/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0.91800000000000004</v>
      </c>
      <c r="E14" s="11">
        <v>0.91800000000000004</v>
      </c>
      <c r="F14" s="11">
        <v>0.91800000000000004</v>
      </c>
      <c r="G14" s="11">
        <v>0.91800000000000004</v>
      </c>
      <c r="H14" s="11">
        <v>0.91800000000000004</v>
      </c>
      <c r="I14" s="11">
        <v>0.91800000000000004</v>
      </c>
      <c r="J14" s="11">
        <v>0.91800000000000004</v>
      </c>
      <c r="K14" s="11">
        <v>0.91800000000000004</v>
      </c>
      <c r="L14" s="11">
        <v>0.91800000000000004</v>
      </c>
      <c r="M14" s="11">
        <v>0.91800000000000004</v>
      </c>
      <c r="N14" s="11">
        <v>0.91800000000000004</v>
      </c>
      <c r="O14" s="11">
        <v>0.91800000000000004</v>
      </c>
      <c r="P14" s="41"/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0">D14*D12</f>
        <v>0.33966000000000002</v>
      </c>
      <c r="E15" s="11">
        <f t="shared" si="0"/>
        <v>0.33966000000000002</v>
      </c>
      <c r="F15" s="11">
        <f t="shared" si="0"/>
        <v>0.33966000000000002</v>
      </c>
      <c r="G15" s="11">
        <f t="shared" si="0"/>
        <v>0.33966000000000002</v>
      </c>
      <c r="H15" s="11">
        <f t="shared" si="0"/>
        <v>0.33966000000000002</v>
      </c>
      <c r="I15" s="11">
        <f t="shared" si="0"/>
        <v>0.33966000000000002</v>
      </c>
      <c r="J15" s="11">
        <f t="shared" si="0"/>
        <v>0.33966000000000002</v>
      </c>
      <c r="K15" s="11">
        <f t="shared" si="0"/>
        <v>0.33966000000000002</v>
      </c>
      <c r="L15" s="11">
        <f t="shared" si="0"/>
        <v>0.33966000000000002</v>
      </c>
      <c r="M15" s="11">
        <f t="shared" si="0"/>
        <v>0.33966000000000002</v>
      </c>
      <c r="N15" s="11">
        <f t="shared" si="0"/>
        <v>0.33966000000000002</v>
      </c>
      <c r="O15" s="11">
        <f t="shared" si="0"/>
        <v>0.33966000000000002</v>
      </c>
      <c r="P15" s="41"/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0.86</v>
      </c>
      <c r="E16" s="11">
        <v>0.86</v>
      </c>
      <c r="F16" s="11">
        <v>0.86</v>
      </c>
      <c r="G16" s="11">
        <v>0.86</v>
      </c>
      <c r="H16" s="11">
        <v>0.86</v>
      </c>
      <c r="I16" s="11">
        <v>0.86</v>
      </c>
      <c r="J16" s="11">
        <v>0.86</v>
      </c>
      <c r="K16" s="11">
        <v>0.86</v>
      </c>
      <c r="L16" s="11">
        <v>0.86</v>
      </c>
      <c r="M16" s="11">
        <v>0.86</v>
      </c>
      <c r="N16" s="11">
        <v>0.86</v>
      </c>
      <c r="O16" s="11">
        <v>0.86</v>
      </c>
      <c r="P16" s="41"/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0.15</v>
      </c>
      <c r="E17" s="16">
        <v>0.15</v>
      </c>
      <c r="F17" s="16">
        <v>0.15</v>
      </c>
      <c r="G17" s="16">
        <v>0.15</v>
      </c>
      <c r="H17" s="16">
        <v>0.15</v>
      </c>
      <c r="I17" s="16">
        <v>0.15</v>
      </c>
      <c r="J17" s="16">
        <v>0.15</v>
      </c>
      <c r="K17" s="16">
        <v>0.15</v>
      </c>
      <c r="L17" s="16">
        <v>0.15</v>
      </c>
      <c r="M17" s="16">
        <v>0.15</v>
      </c>
      <c r="N17" s="16">
        <v>0.15</v>
      </c>
      <c r="O17" s="16">
        <v>0.15</v>
      </c>
      <c r="P17" s="41"/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0.3787787787787788</v>
      </c>
      <c r="E18" s="11">
        <f t="shared" ref="E18:O18" si="1">E16*(1/(1-E17)-(E11/E15))</f>
        <v>0.3787787787787788</v>
      </c>
      <c r="F18" s="11">
        <f t="shared" si="1"/>
        <v>0.3787787787787788</v>
      </c>
      <c r="G18" s="11">
        <f t="shared" si="1"/>
        <v>0.3787787787787788</v>
      </c>
      <c r="H18" s="11">
        <f t="shared" si="1"/>
        <v>0.3787787787787788</v>
      </c>
      <c r="I18" s="11">
        <f t="shared" si="1"/>
        <v>0.3787787787787788</v>
      </c>
      <c r="J18" s="11">
        <f t="shared" si="1"/>
        <v>0.3787787787787788</v>
      </c>
      <c r="K18" s="11">
        <f t="shared" si="1"/>
        <v>0.3787787787787788</v>
      </c>
      <c r="L18" s="11">
        <f t="shared" si="1"/>
        <v>0.3787787787787788</v>
      </c>
      <c r="M18" s="11">
        <f t="shared" si="1"/>
        <v>0.3787787787787788</v>
      </c>
      <c r="N18" s="11">
        <f t="shared" si="1"/>
        <v>0.3787787787787788</v>
      </c>
      <c r="O18" s="11">
        <f t="shared" si="1"/>
        <v>0.3787787787787788</v>
      </c>
      <c r="P18" s="41"/>
      <c r="S18" s="44"/>
      <c r="T18" s="38"/>
    </row>
    <row r="19" spans="1:20">
      <c r="A19" s="6" t="s">
        <v>79</v>
      </c>
      <c r="B19" s="1" t="s">
        <v>80</v>
      </c>
      <c r="C19" s="1" t="s">
        <v>74</v>
      </c>
      <c r="D19" s="11">
        <f>D18</f>
        <v>0.3787787787787788</v>
      </c>
      <c r="E19" s="11">
        <f t="shared" ref="E19:O19" si="2">E18</f>
        <v>0.3787787787787788</v>
      </c>
      <c r="F19" s="11">
        <f t="shared" si="2"/>
        <v>0.3787787787787788</v>
      </c>
      <c r="G19" s="11">
        <f t="shared" si="2"/>
        <v>0.3787787787787788</v>
      </c>
      <c r="H19" s="11">
        <f t="shared" si="2"/>
        <v>0.3787787787787788</v>
      </c>
      <c r="I19" s="11">
        <f t="shared" si="2"/>
        <v>0.3787787787787788</v>
      </c>
      <c r="J19" s="11">
        <f t="shared" si="2"/>
        <v>0.3787787787787788</v>
      </c>
      <c r="K19" s="11">
        <f t="shared" si="2"/>
        <v>0.3787787787787788</v>
      </c>
      <c r="L19" s="11">
        <f t="shared" si="2"/>
        <v>0.3787787787787788</v>
      </c>
      <c r="M19" s="11">
        <f t="shared" si="2"/>
        <v>0.3787787787787788</v>
      </c>
      <c r="N19" s="11">
        <f t="shared" si="2"/>
        <v>0.3787787787787788</v>
      </c>
      <c r="O19" s="11">
        <f t="shared" si="2"/>
        <v>0.3787787787787788</v>
      </c>
      <c r="P19" s="41"/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/>
    </row>
    <row r="21" spans="1:20">
      <c r="A21" s="6" t="s">
        <v>84</v>
      </c>
      <c r="B21" s="1" t="s">
        <v>85</v>
      </c>
      <c r="C21" s="1" t="s">
        <v>86</v>
      </c>
      <c r="D21" s="22">
        <v>25</v>
      </c>
      <c r="E21" s="22">
        <v>25</v>
      </c>
      <c r="F21" s="22">
        <v>25</v>
      </c>
      <c r="G21" s="22">
        <v>25</v>
      </c>
      <c r="H21" s="22">
        <v>25</v>
      </c>
      <c r="I21" s="22">
        <v>25</v>
      </c>
      <c r="J21" s="22">
        <v>25</v>
      </c>
      <c r="K21" s="22">
        <v>25</v>
      </c>
      <c r="L21" s="22">
        <v>25</v>
      </c>
      <c r="M21" s="22">
        <v>25</v>
      </c>
      <c r="N21" s="22">
        <v>25</v>
      </c>
      <c r="O21" s="22">
        <v>25</v>
      </c>
      <c r="P21" s="41"/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3">1+(279/456)*(D$19/D$11)-(D$21/D$11)/456</f>
        <v>1.7077129761340286</v>
      </c>
      <c r="E22" s="23">
        <f t="shared" si="3"/>
        <v>1.7077129761340286</v>
      </c>
      <c r="F22" s="23">
        <f t="shared" si="3"/>
        <v>1.7077129761340286</v>
      </c>
      <c r="G22" s="23">
        <f t="shared" si="3"/>
        <v>1.7077129761340286</v>
      </c>
      <c r="H22" s="23">
        <f t="shared" si="3"/>
        <v>1.7077129761340286</v>
      </c>
      <c r="I22" s="23">
        <f t="shared" si="3"/>
        <v>1.7077129761340286</v>
      </c>
      <c r="J22" s="23">
        <f t="shared" si="3"/>
        <v>1.7077129761340286</v>
      </c>
      <c r="K22" s="23">
        <f t="shared" si="3"/>
        <v>1.7077129761340286</v>
      </c>
      <c r="L22" s="23">
        <f t="shared" si="3"/>
        <v>1.7077129761340286</v>
      </c>
      <c r="M22" s="23">
        <f t="shared" si="3"/>
        <v>1.7077129761340286</v>
      </c>
      <c r="N22" s="23">
        <f t="shared" si="3"/>
        <v>1.7077129761340286</v>
      </c>
      <c r="O22" s="23">
        <f t="shared" si="3"/>
        <v>1.7077129761340286</v>
      </c>
      <c r="P22" s="41"/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4">1+(340/456)*(D$19/D$11)-(D$21/D$11)/456</f>
        <v>1.91039284898934</v>
      </c>
      <c r="E23" s="23">
        <f t="shared" si="4"/>
        <v>1.91039284898934</v>
      </c>
      <c r="F23" s="23">
        <f t="shared" si="4"/>
        <v>1.91039284898934</v>
      </c>
      <c r="G23" s="23">
        <f t="shared" si="4"/>
        <v>1.91039284898934</v>
      </c>
      <c r="H23" s="23">
        <f t="shared" si="4"/>
        <v>1.91039284898934</v>
      </c>
      <c r="I23" s="23">
        <f t="shared" si="4"/>
        <v>1.91039284898934</v>
      </c>
      <c r="J23" s="23">
        <f t="shared" si="4"/>
        <v>1.91039284898934</v>
      </c>
      <c r="K23" s="23">
        <f t="shared" si="4"/>
        <v>1.91039284898934</v>
      </c>
      <c r="L23" s="23">
        <f t="shared" si="4"/>
        <v>1.91039284898934</v>
      </c>
      <c r="M23" s="23">
        <f t="shared" si="4"/>
        <v>1.91039284898934</v>
      </c>
      <c r="N23" s="23">
        <f t="shared" si="4"/>
        <v>1.91039284898934</v>
      </c>
      <c r="O23" s="23">
        <f t="shared" si="4"/>
        <v>1.91039284898934</v>
      </c>
      <c r="P23" s="41"/>
    </row>
    <row r="24" spans="1:20">
      <c r="A24" s="47" t="s">
        <v>91</v>
      </c>
      <c r="B24" s="1" t="s">
        <v>92</v>
      </c>
      <c r="D24" s="24">
        <f t="shared" ref="D24:O24" si="5">(MAX(150,D20)/(273.15+MAX(150,D20)))</f>
        <v>0.35448422545196739</v>
      </c>
      <c r="E24" s="24">
        <f t="shared" si="5"/>
        <v>0.35448422545196739</v>
      </c>
      <c r="F24" s="24">
        <f t="shared" si="5"/>
        <v>0.35448422545196739</v>
      </c>
      <c r="G24" s="24">
        <f t="shared" si="5"/>
        <v>0.35448422545196739</v>
      </c>
      <c r="H24" s="24">
        <f t="shared" si="5"/>
        <v>0.35448422545196739</v>
      </c>
      <c r="I24" s="24">
        <f t="shared" si="5"/>
        <v>0.35448422545196739</v>
      </c>
      <c r="J24" s="24">
        <f t="shared" si="5"/>
        <v>0.35448422545196739</v>
      </c>
      <c r="K24" s="24">
        <f t="shared" si="5"/>
        <v>0.35448422545196739</v>
      </c>
      <c r="L24" s="24">
        <f t="shared" si="5"/>
        <v>0.35448422545196739</v>
      </c>
      <c r="M24" s="24">
        <f t="shared" si="5"/>
        <v>0.35448422545196739</v>
      </c>
      <c r="N24" s="24">
        <f t="shared" si="5"/>
        <v>0.35448422545196739</v>
      </c>
      <c r="O24" s="24">
        <f t="shared" si="5"/>
        <v>0.35448422545196739</v>
      </c>
      <c r="P24" s="41"/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/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65.058235888765338</v>
      </c>
      <c r="E26" s="25">
        <f t="shared" ref="E26:O26" si="6">(E21/E11)*(E25*E11/(E25*E11+E24*E19))</f>
        <v>78.830644879312587</v>
      </c>
      <c r="F26" s="25">
        <f t="shared" si="6"/>
        <v>84.815618003645014</v>
      </c>
      <c r="G26" s="25">
        <f t="shared" si="6"/>
        <v>88.162344806744954</v>
      </c>
      <c r="H26" s="25">
        <f t="shared" si="6"/>
        <v>90.300230798881984</v>
      </c>
      <c r="I26" s="25">
        <f t="shared" si="6"/>
        <v>91.784037431265403</v>
      </c>
      <c r="J26" s="25">
        <f t="shared" si="6"/>
        <v>92.874109151831135</v>
      </c>
      <c r="K26" s="25">
        <f t="shared" si="6"/>
        <v>93.70880756964786</v>
      </c>
      <c r="L26" s="25">
        <f t="shared" si="6"/>
        <v>94.368463305214206</v>
      </c>
      <c r="M26" s="25">
        <f t="shared" si="6"/>
        <v>94.902912539623145</v>
      </c>
      <c r="N26" s="25">
        <f t="shared" si="6"/>
        <v>95.34471284896469</v>
      </c>
      <c r="O26" s="25">
        <f t="shared" si="6"/>
        <v>95.716034202440241</v>
      </c>
      <c r="P26" s="41"/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23.062118358300367</v>
      </c>
      <c r="E27" s="25">
        <f t="shared" ref="E27:O27" si="7">(E21/E19)*(E24*E19/(E25*E11+E24*E19))</f>
        <v>13.972110045961109</v>
      </c>
      <c r="F27" s="25">
        <f t="shared" si="7"/>
        <v>10.021932884750681</v>
      </c>
      <c r="G27" s="25">
        <f t="shared" si="7"/>
        <v>7.8130401282120658</v>
      </c>
      <c r="H27" s="25">
        <f t="shared" si="7"/>
        <v>6.4020014745751137</v>
      </c>
      <c r="I27" s="25">
        <f t="shared" si="7"/>
        <v>5.4226655696127501</v>
      </c>
      <c r="J27" s="25">
        <f t="shared" si="7"/>
        <v>4.7032009496040486</v>
      </c>
      <c r="K27" s="25">
        <f t="shared" si="7"/>
        <v>4.15228675866926</v>
      </c>
      <c r="L27" s="25">
        <f t="shared" si="7"/>
        <v>3.7169035135379187</v>
      </c>
      <c r="M27" s="25">
        <f t="shared" si="7"/>
        <v>3.3641585444744115</v>
      </c>
      <c r="N27" s="25">
        <f t="shared" si="7"/>
        <v>3.072563335018681</v>
      </c>
      <c r="O27" s="25">
        <f t="shared" si="7"/>
        <v>2.8274853539655043</v>
      </c>
      <c r="P27" s="41"/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8">183*3.6</f>
        <v>658.80000000000007</v>
      </c>
      <c r="F28" s="26">
        <f t="shared" si="8"/>
        <v>658.80000000000007</v>
      </c>
      <c r="G28" s="26">
        <f t="shared" si="8"/>
        <v>658.80000000000007</v>
      </c>
      <c r="H28" s="26">
        <f t="shared" si="8"/>
        <v>658.80000000000007</v>
      </c>
      <c r="I28" s="26">
        <f t="shared" si="8"/>
        <v>658.80000000000007</v>
      </c>
      <c r="J28" s="26">
        <f t="shared" si="8"/>
        <v>658.80000000000007</v>
      </c>
      <c r="K28" s="26">
        <f t="shared" si="8"/>
        <v>658.80000000000007</v>
      </c>
      <c r="L28" s="26">
        <f t="shared" si="8"/>
        <v>658.80000000000007</v>
      </c>
      <c r="M28" s="26">
        <f t="shared" si="8"/>
        <v>658.80000000000007</v>
      </c>
      <c r="N28" s="26">
        <f t="shared" si="8"/>
        <v>658.80000000000007</v>
      </c>
      <c r="O28" s="26">
        <f t="shared" si="8"/>
        <v>658.80000000000007</v>
      </c>
      <c r="P28" s="41"/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9">80*3.6</f>
        <v>288</v>
      </c>
      <c r="F29" s="1">
        <f t="shared" si="9"/>
        <v>288</v>
      </c>
      <c r="G29" s="1">
        <f t="shared" si="9"/>
        <v>288</v>
      </c>
      <c r="H29" s="1">
        <f t="shared" si="9"/>
        <v>288</v>
      </c>
      <c r="I29" s="1">
        <f t="shared" si="9"/>
        <v>288</v>
      </c>
      <c r="J29" s="1">
        <f t="shared" si="9"/>
        <v>288</v>
      </c>
      <c r="K29" s="1">
        <f t="shared" si="9"/>
        <v>288</v>
      </c>
      <c r="L29" s="1">
        <f t="shared" si="9"/>
        <v>288</v>
      </c>
      <c r="M29" s="1">
        <f t="shared" si="9"/>
        <v>288</v>
      </c>
      <c r="N29" s="1">
        <f t="shared" si="9"/>
        <v>288</v>
      </c>
      <c r="O29" s="1">
        <f t="shared" si="9"/>
        <v>288</v>
      </c>
      <c r="P29" s="41"/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0.9012473650747338</v>
      </c>
      <c r="E30" s="27">
        <f t="shared" ref="E30:O31" si="10">(E28-E26)/E28</f>
        <v>0.88034206909636836</v>
      </c>
      <c r="F30" s="27">
        <f t="shared" si="10"/>
        <v>0.87125741043769733</v>
      </c>
      <c r="G30" s="27">
        <f t="shared" si="10"/>
        <v>0.86617737582461296</v>
      </c>
      <c r="H30" s="27">
        <f t="shared" si="10"/>
        <v>0.86293225440363996</v>
      </c>
      <c r="I30" s="27">
        <f t="shared" si="10"/>
        <v>0.86067996746923903</v>
      </c>
      <c r="J30" s="27">
        <f t="shared" si="10"/>
        <v>0.859025335227943</v>
      </c>
      <c r="K30" s="27">
        <f t="shared" si="10"/>
        <v>0.85775833702239246</v>
      </c>
      <c r="L30" s="27">
        <f t="shared" si="10"/>
        <v>0.85675703809166037</v>
      </c>
      <c r="M30" s="27">
        <f t="shared" si="10"/>
        <v>0.85594579153062678</v>
      </c>
      <c r="N30" s="27">
        <f t="shared" si="10"/>
        <v>0.8552751778248866</v>
      </c>
      <c r="O30" s="27">
        <f t="shared" si="10"/>
        <v>0.85471154492647206</v>
      </c>
      <c r="P30" s="41"/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0.91992320014479034</v>
      </c>
      <c r="E31" s="27">
        <f t="shared" si="10"/>
        <v>0.95148572900707939</v>
      </c>
      <c r="F31" s="27">
        <f t="shared" si="10"/>
        <v>0.96520162192794901</v>
      </c>
      <c r="G31" s="27">
        <f t="shared" si="10"/>
        <v>0.97287138844370824</v>
      </c>
      <c r="H31" s="27">
        <f t="shared" si="10"/>
        <v>0.97777082821328087</v>
      </c>
      <c r="I31" s="27">
        <f t="shared" si="10"/>
        <v>0.98117130010551123</v>
      </c>
      <c r="J31" s="27">
        <f t="shared" si="10"/>
        <v>0.98366944114720822</v>
      </c>
      <c r="K31" s="27">
        <f t="shared" si="10"/>
        <v>0.98558233764350944</v>
      </c>
      <c r="L31" s="27">
        <f t="shared" si="10"/>
        <v>0.98709408502243767</v>
      </c>
      <c r="M31" s="27">
        <f t="shared" si="10"/>
        <v>0.98831889394279715</v>
      </c>
      <c r="N31" s="27">
        <f t="shared" si="10"/>
        <v>0.98933137730896292</v>
      </c>
      <c r="O31" s="27">
        <f t="shared" si="10"/>
        <v>0.99018234252095305</v>
      </c>
      <c r="P31" s="41"/>
    </row>
    <row r="32" spans="1:20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0.90868857044142082</v>
      </c>
      <c r="E32" s="28">
        <f t="shared" ref="E32:O32" si="11">((E28*E11)+(E29*E19)-E21)/((E28*E11)+(E29*E19))</f>
        <v>0.90868857044142082</v>
      </c>
      <c r="F32" s="28">
        <f t="shared" si="11"/>
        <v>0.90868857044142082</v>
      </c>
      <c r="G32" s="28">
        <f t="shared" si="11"/>
        <v>0.90868857044142082</v>
      </c>
      <c r="H32" s="28">
        <f t="shared" si="11"/>
        <v>0.90868857044142082</v>
      </c>
      <c r="I32" s="28">
        <f t="shared" si="11"/>
        <v>0.90868857044142082</v>
      </c>
      <c r="J32" s="28">
        <f t="shared" si="11"/>
        <v>0.90868857044142082</v>
      </c>
      <c r="K32" s="28">
        <f t="shared" si="11"/>
        <v>0.90868857044142082</v>
      </c>
      <c r="L32" s="28">
        <f t="shared" si="11"/>
        <v>0.90868857044142082</v>
      </c>
      <c r="M32" s="28">
        <f t="shared" si="11"/>
        <v>0.90868857044142082</v>
      </c>
      <c r="N32" s="28">
        <f t="shared" si="11"/>
        <v>0.90868857044142082</v>
      </c>
      <c r="O32" s="28">
        <f t="shared" si="11"/>
        <v>0.90868857044142082</v>
      </c>
      <c r="P32" s="41"/>
    </row>
    <row r="33" spans="1:17">
      <c r="P33" s="41"/>
    </row>
    <row r="34" spans="1:17">
      <c r="A34" s="4" t="s">
        <v>8</v>
      </c>
      <c r="P34" s="41"/>
    </row>
    <row r="35" spans="1:17">
      <c r="A35" s="1" t="s">
        <v>111</v>
      </c>
      <c r="B35" s="1" t="s">
        <v>9</v>
      </c>
      <c r="C35" s="1" t="s">
        <v>10</v>
      </c>
      <c r="D35" s="15">
        <v>6500</v>
      </c>
      <c r="E35" s="15">
        <v>6500</v>
      </c>
      <c r="F35" s="15">
        <v>6500</v>
      </c>
      <c r="G35" s="15">
        <v>6500</v>
      </c>
      <c r="H35" s="15">
        <v>6500</v>
      </c>
      <c r="I35" s="15">
        <v>6500</v>
      </c>
      <c r="J35" s="15">
        <v>6500</v>
      </c>
      <c r="K35" s="15">
        <v>6500</v>
      </c>
      <c r="L35" s="15">
        <v>6500</v>
      </c>
      <c r="M35" s="15">
        <v>6500</v>
      </c>
      <c r="N35" s="15">
        <v>6500</v>
      </c>
      <c r="O35" s="15">
        <v>6500</v>
      </c>
      <c r="P35" s="41"/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2">G36+10%</f>
        <v>0.25</v>
      </c>
      <c r="I36" s="16">
        <f t="shared" si="12"/>
        <v>0.35</v>
      </c>
      <c r="J36" s="16">
        <f t="shared" si="12"/>
        <v>0.44999999999999996</v>
      </c>
      <c r="K36" s="16">
        <f t="shared" si="12"/>
        <v>0.54999999999999993</v>
      </c>
      <c r="L36" s="16">
        <f t="shared" si="12"/>
        <v>0.64999999999999991</v>
      </c>
      <c r="M36" s="16">
        <f t="shared" si="12"/>
        <v>0.74999999999999989</v>
      </c>
      <c r="N36" s="16">
        <f t="shared" si="12"/>
        <v>0.84999999999999987</v>
      </c>
      <c r="O36" s="16">
        <f t="shared" si="12"/>
        <v>0.94999999999999984</v>
      </c>
      <c r="P36" s="41"/>
    </row>
    <row r="37" spans="1:17">
      <c r="A37" s="1" t="s">
        <v>12</v>
      </c>
      <c r="B37" s="1" t="s">
        <v>13</v>
      </c>
      <c r="C37" s="1" t="s">
        <v>11</v>
      </c>
      <c r="D37" s="30">
        <v>0.12</v>
      </c>
      <c r="E37" s="30">
        <v>0.12</v>
      </c>
      <c r="F37" s="30">
        <v>0.12</v>
      </c>
      <c r="G37" s="30">
        <v>0.12</v>
      </c>
      <c r="H37" s="30">
        <v>0.12</v>
      </c>
      <c r="I37" s="30">
        <v>0.12</v>
      </c>
      <c r="J37" s="30">
        <v>0.12</v>
      </c>
      <c r="K37" s="30">
        <v>0.12</v>
      </c>
      <c r="L37" s="30">
        <v>0.12</v>
      </c>
      <c r="M37" s="30">
        <v>0.12</v>
      </c>
      <c r="N37" s="30">
        <v>0.12</v>
      </c>
      <c r="O37" s="30">
        <v>0.12</v>
      </c>
      <c r="P37" s="41"/>
    </row>
    <row r="38" spans="1:17">
      <c r="C38" s="1" t="s">
        <v>114</v>
      </c>
      <c r="D38" s="5">
        <f t="shared" ref="D38:O38" si="13">D37*D35</f>
        <v>780</v>
      </c>
      <c r="E38" s="5">
        <f t="shared" si="13"/>
        <v>780</v>
      </c>
      <c r="F38" s="5">
        <f t="shared" si="13"/>
        <v>780</v>
      </c>
      <c r="G38" s="5">
        <f t="shared" si="13"/>
        <v>780</v>
      </c>
      <c r="H38" s="5">
        <f t="shared" si="13"/>
        <v>780</v>
      </c>
      <c r="I38" s="5">
        <f t="shared" si="13"/>
        <v>780</v>
      </c>
      <c r="J38" s="5">
        <f t="shared" si="13"/>
        <v>780</v>
      </c>
      <c r="K38" s="5">
        <f t="shared" si="13"/>
        <v>780</v>
      </c>
      <c r="L38" s="5">
        <f t="shared" si="13"/>
        <v>780</v>
      </c>
      <c r="M38" s="5">
        <f t="shared" si="13"/>
        <v>780</v>
      </c>
      <c r="N38" s="5">
        <f t="shared" si="13"/>
        <v>780</v>
      </c>
      <c r="O38" s="5">
        <f t="shared" si="13"/>
        <v>780</v>
      </c>
      <c r="P38" s="41"/>
    </row>
    <row r="39" spans="1:17">
      <c r="A39" s="1" t="s">
        <v>115</v>
      </c>
      <c r="B39" s="1" t="s">
        <v>116</v>
      </c>
      <c r="C39" s="1" t="s">
        <v>117</v>
      </c>
      <c r="D39" s="15">
        <v>125000</v>
      </c>
      <c r="E39" s="15">
        <v>125000</v>
      </c>
      <c r="F39" s="15">
        <v>125000</v>
      </c>
      <c r="G39" s="15">
        <v>125000</v>
      </c>
      <c r="H39" s="15">
        <v>125000</v>
      </c>
      <c r="I39" s="15">
        <v>125000</v>
      </c>
      <c r="J39" s="15">
        <v>125000</v>
      </c>
      <c r="K39" s="15">
        <v>125000</v>
      </c>
      <c r="L39" s="15">
        <v>125000</v>
      </c>
      <c r="M39" s="15">
        <v>125000</v>
      </c>
      <c r="N39" s="15">
        <v>125000</v>
      </c>
      <c r="O39" s="15">
        <v>125000</v>
      </c>
      <c r="P39" s="41"/>
    </row>
    <row r="40" spans="1:17">
      <c r="A40" s="1" t="s">
        <v>118</v>
      </c>
      <c r="B40" s="1" t="s">
        <v>119</v>
      </c>
      <c r="C40" s="1" t="s">
        <v>10</v>
      </c>
      <c r="D40" s="15">
        <v>1625</v>
      </c>
      <c r="E40" s="15">
        <v>1625</v>
      </c>
      <c r="F40" s="15">
        <v>1625</v>
      </c>
      <c r="G40" s="15">
        <v>1625</v>
      </c>
      <c r="H40" s="15">
        <v>1625</v>
      </c>
      <c r="I40" s="15">
        <v>1625</v>
      </c>
      <c r="J40" s="15">
        <v>1625</v>
      </c>
      <c r="K40" s="15">
        <v>1625</v>
      </c>
      <c r="L40" s="15">
        <v>1625</v>
      </c>
      <c r="M40" s="15">
        <v>1625</v>
      </c>
      <c r="N40" s="15">
        <v>1625</v>
      </c>
      <c r="O40" s="15">
        <v>1625</v>
      </c>
      <c r="P40" s="41"/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/>
    </row>
    <row r="42" spans="1:17">
      <c r="A42" s="4" t="s">
        <v>14</v>
      </c>
      <c r="P42" s="41"/>
    </row>
    <row r="43" spans="1:17">
      <c r="A43" s="1" t="s">
        <v>120</v>
      </c>
      <c r="B43" s="1" t="s">
        <v>15</v>
      </c>
      <c r="C43" s="1" t="s">
        <v>16</v>
      </c>
      <c r="D43" s="31">
        <f>MIN(15,MAX(5,IF(D39/D10&lt;15,ROUNDDOWN(D39/D10-(15-D39/D10),0),ROUNDDOWN(D39/D10-15,0))))</f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/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/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/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/>
    </row>
    <row r="47" spans="1:17">
      <c r="D47" s="12"/>
      <c r="E47" s="12"/>
      <c r="F47" s="12"/>
      <c r="G47" s="12"/>
      <c r="H47" s="12"/>
      <c r="I47" s="12"/>
      <c r="J47" s="12"/>
      <c r="P47" s="41"/>
    </row>
    <row r="48" spans="1:17">
      <c r="A48" s="4" t="s">
        <v>24</v>
      </c>
      <c r="P48" s="41"/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/>
    </row>
    <row r="50" spans="1:16">
      <c r="A50" s="6" t="s">
        <v>26</v>
      </c>
      <c r="B50" s="1" t="s">
        <v>27</v>
      </c>
      <c r="C50" s="1" t="s">
        <v>28</v>
      </c>
      <c r="D50" s="33">
        <v>2</v>
      </c>
      <c r="E50" s="33">
        <v>2</v>
      </c>
      <c r="F50" s="33">
        <v>2</v>
      </c>
      <c r="G50" s="33">
        <v>2</v>
      </c>
      <c r="H50" s="33">
        <v>2</v>
      </c>
      <c r="I50" s="33">
        <v>2</v>
      </c>
      <c r="J50" s="33">
        <v>2</v>
      </c>
      <c r="K50" s="33">
        <v>2</v>
      </c>
      <c r="L50" s="33">
        <v>2</v>
      </c>
      <c r="M50" s="33">
        <v>2</v>
      </c>
      <c r="N50" s="33">
        <v>2</v>
      </c>
      <c r="O50" s="33">
        <v>2</v>
      </c>
      <c r="P50" s="41"/>
    </row>
    <row r="51" spans="1:16">
      <c r="A51" s="1" t="s">
        <v>122</v>
      </c>
      <c r="B51" s="34" t="s">
        <v>123</v>
      </c>
      <c r="C51" s="34" t="s">
        <v>124</v>
      </c>
      <c r="D51" s="33">
        <v>34.9</v>
      </c>
      <c r="E51" s="33">
        <v>34.9</v>
      </c>
      <c r="F51" s="33">
        <v>34.9</v>
      </c>
      <c r="G51" s="33">
        <v>34.9</v>
      </c>
      <c r="H51" s="33">
        <v>34.9</v>
      </c>
      <c r="I51" s="33">
        <v>34.9</v>
      </c>
      <c r="J51" s="33">
        <v>34.9</v>
      </c>
      <c r="K51" s="33">
        <v>34.9</v>
      </c>
      <c r="L51" s="33">
        <v>34.9</v>
      </c>
      <c r="M51" s="33">
        <v>34.9</v>
      </c>
      <c r="N51" s="33">
        <v>34.9</v>
      </c>
      <c r="O51" s="33">
        <v>34.9</v>
      </c>
      <c r="P51" s="41"/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/>
    </row>
    <row r="53" spans="1:16">
      <c r="P53" s="41"/>
    </row>
    <row r="54" spans="1:16">
      <c r="A54" s="4" t="s">
        <v>29</v>
      </c>
      <c r="P54" s="41"/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/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8A612-9942-5F41-8064-5EAB6F339B51}">
  <sheetPr>
    <tabColor theme="0"/>
    <pageSetUpPr fitToPage="1"/>
  </sheetPr>
  <dimension ref="A1:T57"/>
  <sheetViews>
    <sheetView topLeftCell="A47" zoomScale="108" zoomScaleNormal="80" workbookViewId="0">
      <selection activeCell="A53" sqref="A53:XFD54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1" width="10.875" style="1"/>
    <col min="12" max="12" width="11.625" style="1" customWidth="1"/>
    <col min="13" max="13" width="12.125" style="1" customWidth="1"/>
    <col min="14" max="14" width="12" style="1" customWidth="1"/>
    <col min="15" max="15" width="13.375" style="1" customWidth="1"/>
    <col min="16" max="16384" width="10.875" style="1"/>
  </cols>
  <sheetData>
    <row r="1" spans="1:20">
      <c r="A1" s="13" t="s">
        <v>147</v>
      </c>
      <c r="D1" s="63" t="s">
        <v>163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 t="s">
        <v>130</v>
      </c>
      <c r="B2" s="40" t="s">
        <v>0</v>
      </c>
      <c r="C2" s="40" t="s">
        <v>0</v>
      </c>
      <c r="D2" s="39">
        <v>1</v>
      </c>
      <c r="E2" s="39">
        <f>D2+1</f>
        <v>2</v>
      </c>
      <c r="F2" s="39">
        <f t="shared" ref="F2:O2" si="0">E2+1</f>
        <v>3</v>
      </c>
      <c r="G2" s="39">
        <f t="shared" si="0"/>
        <v>4</v>
      </c>
      <c r="H2" s="39">
        <f t="shared" si="0"/>
        <v>5</v>
      </c>
      <c r="I2" s="39">
        <f t="shared" si="0"/>
        <v>6</v>
      </c>
      <c r="J2" s="39">
        <f t="shared" si="0"/>
        <v>7</v>
      </c>
      <c r="K2" s="39">
        <f t="shared" si="0"/>
        <v>8</v>
      </c>
      <c r="L2" s="39">
        <f t="shared" si="0"/>
        <v>9</v>
      </c>
      <c r="M2" s="39">
        <f t="shared" si="0"/>
        <v>10</v>
      </c>
      <c r="N2" s="39">
        <f t="shared" si="0"/>
        <v>11</v>
      </c>
      <c r="O2" s="39">
        <f t="shared" si="0"/>
        <v>12</v>
      </c>
      <c r="P2" s="41"/>
      <c r="R2" s="42"/>
    </row>
    <row r="3" spans="1:20">
      <c r="A3" s="1" t="s">
        <v>1</v>
      </c>
      <c r="B3" s="1" t="s">
        <v>0</v>
      </c>
      <c r="C3" s="1" t="s">
        <v>2</v>
      </c>
      <c r="D3" s="2" t="s">
        <v>155</v>
      </c>
      <c r="E3" s="2" t="s">
        <v>155</v>
      </c>
      <c r="F3" s="2" t="s">
        <v>155</v>
      </c>
      <c r="G3" s="2" t="s">
        <v>155</v>
      </c>
      <c r="H3" s="2" t="s">
        <v>155</v>
      </c>
      <c r="I3" s="2" t="s">
        <v>155</v>
      </c>
      <c r="J3" s="2" t="s">
        <v>155</v>
      </c>
      <c r="K3" s="2" t="s">
        <v>155</v>
      </c>
      <c r="L3" s="2" t="s">
        <v>155</v>
      </c>
      <c r="M3" s="2" t="s">
        <v>155</v>
      </c>
      <c r="N3" s="2" t="s">
        <v>155</v>
      </c>
      <c r="O3" s="2" t="s">
        <v>155</v>
      </c>
      <c r="P3" s="41"/>
    </row>
    <row r="4" spans="1:20">
      <c r="A4" s="1" t="s">
        <v>148</v>
      </c>
      <c r="B4" s="1" t="s">
        <v>0</v>
      </c>
      <c r="C4" s="1" t="s">
        <v>0</v>
      </c>
      <c r="D4" s="2" t="s">
        <v>129</v>
      </c>
      <c r="E4" s="2" t="s">
        <v>129</v>
      </c>
      <c r="F4" s="2" t="s">
        <v>129</v>
      </c>
      <c r="G4" s="2" t="s">
        <v>129</v>
      </c>
      <c r="H4" s="2" t="s">
        <v>129</v>
      </c>
      <c r="I4" s="2" t="s">
        <v>129</v>
      </c>
      <c r="J4" s="2" t="s">
        <v>129</v>
      </c>
      <c r="K4" s="2" t="s">
        <v>129</v>
      </c>
      <c r="L4" s="2" t="s">
        <v>129</v>
      </c>
      <c r="M4" s="2" t="s">
        <v>129</v>
      </c>
      <c r="N4" s="2" t="s">
        <v>129</v>
      </c>
      <c r="O4" s="2" t="s">
        <v>129</v>
      </c>
      <c r="P4" s="41"/>
    </row>
    <row r="5" spans="1:20">
      <c r="A5" s="1" t="s">
        <v>150</v>
      </c>
      <c r="B5" s="1" t="s">
        <v>0</v>
      </c>
      <c r="C5" s="1" t="s">
        <v>0</v>
      </c>
      <c r="D5" s="2" t="s">
        <v>158</v>
      </c>
      <c r="E5" s="2" t="s">
        <v>158</v>
      </c>
      <c r="F5" s="2" t="s">
        <v>158</v>
      </c>
      <c r="G5" s="2" t="s">
        <v>158</v>
      </c>
      <c r="H5" s="2" t="s">
        <v>158</v>
      </c>
      <c r="I5" s="2" t="s">
        <v>158</v>
      </c>
      <c r="J5" s="2" t="s">
        <v>158</v>
      </c>
      <c r="K5" s="2" t="s">
        <v>158</v>
      </c>
      <c r="L5" s="2" t="s">
        <v>158</v>
      </c>
      <c r="M5" s="2" t="s">
        <v>158</v>
      </c>
      <c r="N5" s="2" t="s">
        <v>158</v>
      </c>
      <c r="O5" s="2" t="s">
        <v>158</v>
      </c>
      <c r="P5" s="41"/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/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/>
    </row>
    <row r="8" spans="1:20">
      <c r="A8" s="4" t="s">
        <v>3</v>
      </c>
      <c r="P8" s="43"/>
    </row>
    <row r="9" spans="1:20">
      <c r="A9" s="1" t="s">
        <v>4</v>
      </c>
      <c r="B9" s="1" t="s">
        <v>5</v>
      </c>
      <c r="C9" s="1" t="s">
        <v>2</v>
      </c>
      <c r="D9" s="15">
        <v>500</v>
      </c>
      <c r="E9" s="15">
        <v>500</v>
      </c>
      <c r="F9" s="15">
        <v>500</v>
      </c>
      <c r="G9" s="15">
        <v>500</v>
      </c>
      <c r="H9" s="15">
        <v>500</v>
      </c>
      <c r="I9" s="15">
        <v>500</v>
      </c>
      <c r="J9" s="15">
        <v>500</v>
      </c>
      <c r="K9" s="15">
        <v>500</v>
      </c>
      <c r="L9" s="15">
        <v>500</v>
      </c>
      <c r="M9" s="15">
        <v>500</v>
      </c>
      <c r="N9" s="15">
        <v>500</v>
      </c>
      <c r="O9" s="15">
        <v>500</v>
      </c>
      <c r="P9" s="43"/>
    </row>
    <row r="10" spans="1:20">
      <c r="A10" s="1" t="s">
        <v>32</v>
      </c>
      <c r="B10" s="1" t="s">
        <v>6</v>
      </c>
      <c r="C10" s="1" t="s">
        <v>7</v>
      </c>
      <c r="D10" s="15">
        <v>7500</v>
      </c>
      <c r="E10" s="15">
        <v>7500</v>
      </c>
      <c r="F10" s="15">
        <v>7500</v>
      </c>
      <c r="G10" s="15">
        <v>7500</v>
      </c>
      <c r="H10" s="15">
        <v>7500</v>
      </c>
      <c r="I10" s="15">
        <v>7500</v>
      </c>
      <c r="J10" s="15">
        <v>7500</v>
      </c>
      <c r="K10" s="15">
        <v>7500</v>
      </c>
      <c r="L10" s="15">
        <v>7500</v>
      </c>
      <c r="M10" s="15">
        <v>7500</v>
      </c>
      <c r="N10" s="15">
        <v>7500</v>
      </c>
      <c r="O10" s="15">
        <v>7500</v>
      </c>
      <c r="P10" s="43"/>
    </row>
    <row r="11" spans="1:20">
      <c r="A11" s="6" t="s">
        <v>63</v>
      </c>
      <c r="B11" s="1" t="s">
        <v>64</v>
      </c>
      <c r="C11" s="1" t="s">
        <v>65</v>
      </c>
      <c r="D11" s="16">
        <v>0.25</v>
      </c>
      <c r="E11" s="16">
        <v>0.25</v>
      </c>
      <c r="F11" s="16">
        <v>0.25</v>
      </c>
      <c r="G11" s="16">
        <v>0.25</v>
      </c>
      <c r="H11" s="16">
        <v>0.25</v>
      </c>
      <c r="I11" s="16">
        <v>0.25</v>
      </c>
      <c r="J11" s="16">
        <v>0.25</v>
      </c>
      <c r="K11" s="16">
        <v>0.25</v>
      </c>
      <c r="L11" s="16">
        <v>0.25</v>
      </c>
      <c r="M11" s="16">
        <v>0.25</v>
      </c>
      <c r="N11" s="16">
        <v>0.25</v>
      </c>
      <c r="O11" s="16">
        <v>0.25</v>
      </c>
      <c r="P11" s="43"/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0.37</v>
      </c>
      <c r="E12" s="11">
        <v>0.37</v>
      </c>
      <c r="F12" s="11">
        <v>0.37</v>
      </c>
      <c r="G12" s="11">
        <v>0.37</v>
      </c>
      <c r="H12" s="11">
        <v>0.37</v>
      </c>
      <c r="I12" s="11">
        <v>0.37</v>
      </c>
      <c r="J12" s="11">
        <v>0.37</v>
      </c>
      <c r="K12" s="11">
        <v>0.37</v>
      </c>
      <c r="L12" s="11">
        <v>0.37</v>
      </c>
      <c r="M12" s="11">
        <v>0.37</v>
      </c>
      <c r="N12" s="11">
        <v>0.37</v>
      </c>
      <c r="O12" s="11">
        <v>0.37</v>
      </c>
      <c r="P12" s="43"/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142</v>
      </c>
      <c r="E13" s="19" t="s">
        <v>142</v>
      </c>
      <c r="F13" s="19" t="s">
        <v>142</v>
      </c>
      <c r="G13" s="19" t="s">
        <v>142</v>
      </c>
      <c r="H13" s="19" t="s">
        <v>142</v>
      </c>
      <c r="I13" s="19" t="s">
        <v>142</v>
      </c>
      <c r="J13" s="19" t="s">
        <v>142</v>
      </c>
      <c r="K13" s="19" t="s">
        <v>142</v>
      </c>
      <c r="L13" s="19" t="s">
        <v>142</v>
      </c>
      <c r="M13" s="19" t="s">
        <v>142</v>
      </c>
      <c r="N13" s="19" t="s">
        <v>142</v>
      </c>
      <c r="O13" s="19" t="s">
        <v>142</v>
      </c>
      <c r="P13" s="43"/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0.91800000000000004</v>
      </c>
      <c r="E14" s="11">
        <v>0.91800000000000004</v>
      </c>
      <c r="F14" s="11">
        <v>0.91800000000000004</v>
      </c>
      <c r="G14" s="11">
        <v>0.91800000000000004</v>
      </c>
      <c r="H14" s="11">
        <v>0.91800000000000004</v>
      </c>
      <c r="I14" s="11">
        <v>0.91800000000000004</v>
      </c>
      <c r="J14" s="11">
        <v>0.91800000000000004</v>
      </c>
      <c r="K14" s="11">
        <v>0.91800000000000004</v>
      </c>
      <c r="L14" s="11">
        <v>0.91800000000000004</v>
      </c>
      <c r="M14" s="11">
        <v>0.91800000000000004</v>
      </c>
      <c r="N14" s="11">
        <v>0.91800000000000004</v>
      </c>
      <c r="O14" s="11">
        <v>0.91800000000000004</v>
      </c>
      <c r="P14" s="41"/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1">D14*D12</f>
        <v>0.33966000000000002</v>
      </c>
      <c r="E15" s="11">
        <f t="shared" si="1"/>
        <v>0.33966000000000002</v>
      </c>
      <c r="F15" s="11">
        <f t="shared" si="1"/>
        <v>0.33966000000000002</v>
      </c>
      <c r="G15" s="11">
        <f t="shared" si="1"/>
        <v>0.33966000000000002</v>
      </c>
      <c r="H15" s="11">
        <f t="shared" si="1"/>
        <v>0.33966000000000002</v>
      </c>
      <c r="I15" s="11">
        <f t="shared" si="1"/>
        <v>0.33966000000000002</v>
      </c>
      <c r="J15" s="11">
        <f t="shared" si="1"/>
        <v>0.33966000000000002</v>
      </c>
      <c r="K15" s="11">
        <f t="shared" si="1"/>
        <v>0.33966000000000002</v>
      </c>
      <c r="L15" s="11">
        <f t="shared" si="1"/>
        <v>0.33966000000000002</v>
      </c>
      <c r="M15" s="11">
        <f t="shared" si="1"/>
        <v>0.33966000000000002</v>
      </c>
      <c r="N15" s="11">
        <f t="shared" si="1"/>
        <v>0.33966000000000002</v>
      </c>
      <c r="O15" s="11">
        <f t="shared" si="1"/>
        <v>0.33966000000000002</v>
      </c>
      <c r="P15" s="41"/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0.86</v>
      </c>
      <c r="E16" s="11">
        <v>0.86</v>
      </c>
      <c r="F16" s="11">
        <v>0.86</v>
      </c>
      <c r="G16" s="11">
        <v>0.86</v>
      </c>
      <c r="H16" s="11">
        <v>0.86</v>
      </c>
      <c r="I16" s="11">
        <v>0.86</v>
      </c>
      <c r="J16" s="11">
        <v>0.86</v>
      </c>
      <c r="K16" s="11">
        <v>0.86</v>
      </c>
      <c r="L16" s="11">
        <v>0.86</v>
      </c>
      <c r="M16" s="11">
        <v>0.86</v>
      </c>
      <c r="N16" s="11">
        <v>0.86</v>
      </c>
      <c r="O16" s="11">
        <v>0.86</v>
      </c>
      <c r="P16" s="41"/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0.15</v>
      </c>
      <c r="E17" s="16">
        <v>0.15</v>
      </c>
      <c r="F17" s="16">
        <v>0.15</v>
      </c>
      <c r="G17" s="16">
        <v>0.15</v>
      </c>
      <c r="H17" s="16">
        <v>0.15</v>
      </c>
      <c r="I17" s="16">
        <v>0.15</v>
      </c>
      <c r="J17" s="16">
        <v>0.15</v>
      </c>
      <c r="K17" s="16">
        <v>0.15</v>
      </c>
      <c r="L17" s="16">
        <v>0.15</v>
      </c>
      <c r="M17" s="16">
        <v>0.15</v>
      </c>
      <c r="N17" s="16">
        <v>0.15</v>
      </c>
      <c r="O17" s="16">
        <v>0.15</v>
      </c>
      <c r="P17" s="41"/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0.3787787787787788</v>
      </c>
      <c r="E18" s="11">
        <f t="shared" ref="E18:O18" si="2">E16*(1/(1-E17)-(E11/E15))</f>
        <v>0.3787787787787788</v>
      </c>
      <c r="F18" s="11">
        <f t="shared" si="2"/>
        <v>0.3787787787787788</v>
      </c>
      <c r="G18" s="11">
        <f t="shared" si="2"/>
        <v>0.3787787787787788</v>
      </c>
      <c r="H18" s="11">
        <f t="shared" si="2"/>
        <v>0.3787787787787788</v>
      </c>
      <c r="I18" s="11">
        <f t="shared" si="2"/>
        <v>0.3787787787787788</v>
      </c>
      <c r="J18" s="11">
        <f t="shared" si="2"/>
        <v>0.3787787787787788</v>
      </c>
      <c r="K18" s="11">
        <f t="shared" si="2"/>
        <v>0.3787787787787788</v>
      </c>
      <c r="L18" s="11">
        <f t="shared" si="2"/>
        <v>0.3787787787787788</v>
      </c>
      <c r="M18" s="11">
        <f t="shared" si="2"/>
        <v>0.3787787787787788</v>
      </c>
      <c r="N18" s="11">
        <f t="shared" si="2"/>
        <v>0.3787787787787788</v>
      </c>
      <c r="O18" s="11">
        <f t="shared" si="2"/>
        <v>0.3787787787787788</v>
      </c>
      <c r="P18" s="41"/>
      <c r="S18" s="44"/>
      <c r="T18" s="38"/>
    </row>
    <row r="19" spans="1:20" collapsed="1">
      <c r="A19" s="6" t="s">
        <v>79</v>
      </c>
      <c r="B19" s="1" t="s">
        <v>80</v>
      </c>
      <c r="C19" s="1" t="s">
        <v>74</v>
      </c>
      <c r="D19" s="11">
        <f>D18</f>
        <v>0.3787787787787788</v>
      </c>
      <c r="E19" s="11">
        <f t="shared" ref="E19:O19" si="3">E18</f>
        <v>0.3787787787787788</v>
      </c>
      <c r="F19" s="11">
        <f t="shared" si="3"/>
        <v>0.3787787787787788</v>
      </c>
      <c r="G19" s="11">
        <f t="shared" si="3"/>
        <v>0.3787787787787788</v>
      </c>
      <c r="H19" s="11">
        <f t="shared" si="3"/>
        <v>0.3787787787787788</v>
      </c>
      <c r="I19" s="11">
        <f t="shared" si="3"/>
        <v>0.3787787787787788</v>
      </c>
      <c r="J19" s="11">
        <f t="shared" si="3"/>
        <v>0.3787787787787788</v>
      </c>
      <c r="K19" s="11">
        <f t="shared" si="3"/>
        <v>0.3787787787787788</v>
      </c>
      <c r="L19" s="11">
        <f t="shared" si="3"/>
        <v>0.3787787787787788</v>
      </c>
      <c r="M19" s="11">
        <f t="shared" si="3"/>
        <v>0.3787787787787788</v>
      </c>
      <c r="N19" s="11">
        <f t="shared" si="3"/>
        <v>0.3787787787787788</v>
      </c>
      <c r="O19" s="11">
        <f t="shared" si="3"/>
        <v>0.3787787787787788</v>
      </c>
      <c r="P19" s="41"/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/>
    </row>
    <row r="21" spans="1:20">
      <c r="A21" s="6" t="s">
        <v>84</v>
      </c>
      <c r="B21" s="1" t="s">
        <v>85</v>
      </c>
      <c r="C21" s="1" t="s">
        <v>86</v>
      </c>
      <c r="D21" s="22">
        <v>15</v>
      </c>
      <c r="E21" s="22">
        <v>15</v>
      </c>
      <c r="F21" s="22">
        <v>15</v>
      </c>
      <c r="G21" s="22">
        <v>15</v>
      </c>
      <c r="H21" s="22">
        <v>15</v>
      </c>
      <c r="I21" s="22">
        <v>15</v>
      </c>
      <c r="J21" s="22">
        <v>15</v>
      </c>
      <c r="K21" s="22">
        <v>15</v>
      </c>
      <c r="L21" s="22">
        <v>15</v>
      </c>
      <c r="M21" s="22">
        <v>15</v>
      </c>
      <c r="N21" s="22">
        <v>15</v>
      </c>
      <c r="O21" s="22">
        <v>15</v>
      </c>
      <c r="P21" s="41"/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4">1+(279/456)*(D$19/D$11)-(D$21/D$11)/456</f>
        <v>1.7954322743796427</v>
      </c>
      <c r="E22" s="23">
        <f t="shared" si="4"/>
        <v>1.7954322743796427</v>
      </c>
      <c r="F22" s="23">
        <f t="shared" si="4"/>
        <v>1.7954322743796427</v>
      </c>
      <c r="G22" s="23">
        <f t="shared" si="4"/>
        <v>1.7954322743796427</v>
      </c>
      <c r="H22" s="23">
        <f t="shared" si="4"/>
        <v>1.7954322743796427</v>
      </c>
      <c r="I22" s="23">
        <f t="shared" si="4"/>
        <v>1.7954322743796427</v>
      </c>
      <c r="J22" s="23">
        <f t="shared" si="4"/>
        <v>1.7954322743796427</v>
      </c>
      <c r="K22" s="23">
        <f t="shared" si="4"/>
        <v>1.7954322743796427</v>
      </c>
      <c r="L22" s="23">
        <f t="shared" si="4"/>
        <v>1.7954322743796427</v>
      </c>
      <c r="M22" s="23">
        <f t="shared" si="4"/>
        <v>1.7954322743796427</v>
      </c>
      <c r="N22" s="23">
        <f t="shared" si="4"/>
        <v>1.7954322743796427</v>
      </c>
      <c r="O22" s="23">
        <f t="shared" si="4"/>
        <v>1.7954322743796427</v>
      </c>
      <c r="P22" s="41"/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5">1+(340/456)*(D$19/D$11)-(D$21/D$11)/456</f>
        <v>1.9981121472349541</v>
      </c>
      <c r="E23" s="23">
        <f t="shared" si="5"/>
        <v>1.9981121472349541</v>
      </c>
      <c r="F23" s="23">
        <f t="shared" si="5"/>
        <v>1.9981121472349541</v>
      </c>
      <c r="G23" s="23">
        <f t="shared" si="5"/>
        <v>1.9981121472349541</v>
      </c>
      <c r="H23" s="23">
        <f t="shared" si="5"/>
        <v>1.9981121472349541</v>
      </c>
      <c r="I23" s="23">
        <f t="shared" si="5"/>
        <v>1.9981121472349541</v>
      </c>
      <c r="J23" s="23">
        <f t="shared" si="5"/>
        <v>1.9981121472349541</v>
      </c>
      <c r="K23" s="23">
        <f t="shared" si="5"/>
        <v>1.9981121472349541</v>
      </c>
      <c r="L23" s="23">
        <f t="shared" si="5"/>
        <v>1.9981121472349541</v>
      </c>
      <c r="M23" s="23">
        <f t="shared" si="5"/>
        <v>1.9981121472349541</v>
      </c>
      <c r="N23" s="23">
        <f t="shared" si="5"/>
        <v>1.9981121472349541</v>
      </c>
      <c r="O23" s="23">
        <f t="shared" si="5"/>
        <v>1.9981121472349541</v>
      </c>
      <c r="P23" s="41"/>
    </row>
    <row r="24" spans="1:20">
      <c r="A24" s="47" t="s">
        <v>91</v>
      </c>
      <c r="B24" s="1" t="s">
        <v>92</v>
      </c>
      <c r="D24" s="24">
        <f t="shared" ref="D24:O24" si="6">(MAX(150,D20)/(273.15+MAX(150,D20)))</f>
        <v>0.35448422545196739</v>
      </c>
      <c r="E24" s="24">
        <f t="shared" si="6"/>
        <v>0.35448422545196739</v>
      </c>
      <c r="F24" s="24">
        <f t="shared" si="6"/>
        <v>0.35448422545196739</v>
      </c>
      <c r="G24" s="24">
        <f t="shared" si="6"/>
        <v>0.35448422545196739</v>
      </c>
      <c r="H24" s="24">
        <f t="shared" si="6"/>
        <v>0.35448422545196739</v>
      </c>
      <c r="I24" s="24">
        <f t="shared" si="6"/>
        <v>0.35448422545196739</v>
      </c>
      <c r="J24" s="24">
        <f t="shared" si="6"/>
        <v>0.35448422545196739</v>
      </c>
      <c r="K24" s="24">
        <f t="shared" si="6"/>
        <v>0.35448422545196739</v>
      </c>
      <c r="L24" s="24">
        <f t="shared" si="6"/>
        <v>0.35448422545196739</v>
      </c>
      <c r="M24" s="24">
        <f t="shared" si="6"/>
        <v>0.35448422545196739</v>
      </c>
      <c r="N24" s="24">
        <f t="shared" si="6"/>
        <v>0.35448422545196739</v>
      </c>
      <c r="O24" s="24">
        <f t="shared" si="6"/>
        <v>0.35448422545196739</v>
      </c>
      <c r="P24" s="41"/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/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39.0349415332592</v>
      </c>
      <c r="E26" s="25">
        <f t="shared" ref="E26:O26" si="7">(E21/E11)*(E25*E11/(E25*E11+E24*E19))</f>
        <v>47.298386927587551</v>
      </c>
      <c r="F26" s="25">
        <f t="shared" si="7"/>
        <v>50.889370802187003</v>
      </c>
      <c r="G26" s="25">
        <f t="shared" si="7"/>
        <v>52.897406884046973</v>
      </c>
      <c r="H26" s="25">
        <f t="shared" si="7"/>
        <v>54.180138479329194</v>
      </c>
      <c r="I26" s="25">
        <f t="shared" si="7"/>
        <v>55.070422458759239</v>
      </c>
      <c r="J26" s="25">
        <f t="shared" si="7"/>
        <v>55.724465491098684</v>
      </c>
      <c r="K26" s="25">
        <f t="shared" si="7"/>
        <v>56.22528454178871</v>
      </c>
      <c r="L26" s="25">
        <f t="shared" si="7"/>
        <v>56.621077983128529</v>
      </c>
      <c r="M26" s="25">
        <f t="shared" si="7"/>
        <v>56.941747523773891</v>
      </c>
      <c r="N26" s="25">
        <f t="shared" si="7"/>
        <v>57.206827709378814</v>
      </c>
      <c r="O26" s="25">
        <f t="shared" si="7"/>
        <v>57.429620521464152</v>
      </c>
      <c r="P26" s="41"/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13.837271014980221</v>
      </c>
      <c r="E27" s="25">
        <f t="shared" ref="E27:O27" si="8">(E21/E19)*(E24*E19/(E25*E11+E24*E19))</f>
        <v>8.3832660275766653</v>
      </c>
      <c r="F27" s="25">
        <f t="shared" si="8"/>
        <v>6.0131597308504094</v>
      </c>
      <c r="G27" s="25">
        <f t="shared" si="8"/>
        <v>4.6878240769272397</v>
      </c>
      <c r="H27" s="25">
        <f t="shared" si="8"/>
        <v>3.8412008847450689</v>
      </c>
      <c r="I27" s="25">
        <f t="shared" si="8"/>
        <v>3.2535993417676501</v>
      </c>
      <c r="J27" s="25">
        <f t="shared" si="8"/>
        <v>2.8219205697624292</v>
      </c>
      <c r="K27" s="25">
        <f t="shared" si="8"/>
        <v>2.4913720552015564</v>
      </c>
      <c r="L27" s="25">
        <f t="shared" si="8"/>
        <v>2.2301421081227515</v>
      </c>
      <c r="M27" s="25">
        <f t="shared" si="8"/>
        <v>2.0184951266846474</v>
      </c>
      <c r="N27" s="25">
        <f t="shared" si="8"/>
        <v>1.8435380010112088</v>
      </c>
      <c r="O27" s="25">
        <f t="shared" si="8"/>
        <v>1.6964912123793026</v>
      </c>
      <c r="P27" s="41"/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9">183*3.6</f>
        <v>658.80000000000007</v>
      </c>
      <c r="F28" s="26">
        <f t="shared" si="9"/>
        <v>658.80000000000007</v>
      </c>
      <c r="G28" s="26">
        <f t="shared" si="9"/>
        <v>658.80000000000007</v>
      </c>
      <c r="H28" s="26">
        <f t="shared" si="9"/>
        <v>658.80000000000007</v>
      </c>
      <c r="I28" s="26">
        <f t="shared" si="9"/>
        <v>658.80000000000007</v>
      </c>
      <c r="J28" s="26">
        <f t="shared" si="9"/>
        <v>658.80000000000007</v>
      </c>
      <c r="K28" s="26">
        <f t="shared" si="9"/>
        <v>658.80000000000007</v>
      </c>
      <c r="L28" s="26">
        <f t="shared" si="9"/>
        <v>658.80000000000007</v>
      </c>
      <c r="M28" s="26">
        <f t="shared" si="9"/>
        <v>658.80000000000007</v>
      </c>
      <c r="N28" s="26">
        <f t="shared" si="9"/>
        <v>658.80000000000007</v>
      </c>
      <c r="O28" s="26">
        <f t="shared" si="9"/>
        <v>658.80000000000007</v>
      </c>
      <c r="P28" s="41"/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10">80*3.6</f>
        <v>288</v>
      </c>
      <c r="F29" s="1">
        <f t="shared" si="10"/>
        <v>288</v>
      </c>
      <c r="G29" s="1">
        <f t="shared" si="10"/>
        <v>288</v>
      </c>
      <c r="H29" s="1">
        <f t="shared" si="10"/>
        <v>288</v>
      </c>
      <c r="I29" s="1">
        <f t="shared" si="10"/>
        <v>288</v>
      </c>
      <c r="J29" s="1">
        <f t="shared" si="10"/>
        <v>288</v>
      </c>
      <c r="K29" s="1">
        <f t="shared" si="10"/>
        <v>288</v>
      </c>
      <c r="L29" s="1">
        <f t="shared" si="10"/>
        <v>288</v>
      </c>
      <c r="M29" s="1">
        <f t="shared" si="10"/>
        <v>288</v>
      </c>
      <c r="N29" s="1">
        <f t="shared" si="10"/>
        <v>288</v>
      </c>
      <c r="O29" s="1">
        <f t="shared" si="10"/>
        <v>288</v>
      </c>
      <c r="P29" s="41"/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0.94074841904484019</v>
      </c>
      <c r="E30" s="27">
        <f t="shared" ref="E30:O31" si="11">(E28-E26)/E28</f>
        <v>0.92820524145782091</v>
      </c>
      <c r="F30" s="27">
        <f t="shared" si="11"/>
        <v>0.92275444626261838</v>
      </c>
      <c r="G30" s="27">
        <f t="shared" si="11"/>
        <v>0.91970642549476778</v>
      </c>
      <c r="H30" s="27">
        <f t="shared" si="11"/>
        <v>0.91775935264218389</v>
      </c>
      <c r="I30" s="27">
        <f t="shared" si="11"/>
        <v>0.91640798048154337</v>
      </c>
      <c r="J30" s="27">
        <f t="shared" si="11"/>
        <v>0.91541520113676578</v>
      </c>
      <c r="K30" s="27">
        <f t="shared" si="11"/>
        <v>0.91465500221343543</v>
      </c>
      <c r="L30" s="27">
        <f t="shared" si="11"/>
        <v>0.91405422285499616</v>
      </c>
      <c r="M30" s="27">
        <f t="shared" si="11"/>
        <v>0.91356747491837609</v>
      </c>
      <c r="N30" s="27">
        <f t="shared" si="11"/>
        <v>0.91316510669493201</v>
      </c>
      <c r="O30" s="27">
        <f t="shared" si="11"/>
        <v>0.91282692695588319</v>
      </c>
      <c r="P30" s="41"/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0.95195392008687429</v>
      </c>
      <c r="E31" s="27">
        <f t="shared" si="11"/>
        <v>0.97089143740424766</v>
      </c>
      <c r="F31" s="27">
        <f t="shared" si="11"/>
        <v>0.97912097315676938</v>
      </c>
      <c r="G31" s="27">
        <f t="shared" si="11"/>
        <v>0.98372283306622477</v>
      </c>
      <c r="H31" s="27">
        <f t="shared" si="11"/>
        <v>0.98666249692796848</v>
      </c>
      <c r="I31" s="27">
        <f t="shared" si="11"/>
        <v>0.98870278006330681</v>
      </c>
      <c r="J31" s="27">
        <f t="shared" si="11"/>
        <v>0.99020166468832493</v>
      </c>
      <c r="K31" s="27">
        <f t="shared" si="11"/>
        <v>0.99134940258610571</v>
      </c>
      <c r="L31" s="27">
        <f t="shared" si="11"/>
        <v>0.9922564510134626</v>
      </c>
      <c r="M31" s="27">
        <f t="shared" si="11"/>
        <v>0.99299133636567838</v>
      </c>
      <c r="N31" s="27">
        <f t="shared" si="11"/>
        <v>0.99359882638537778</v>
      </c>
      <c r="O31" s="27">
        <f t="shared" si="11"/>
        <v>0.99410940551257176</v>
      </c>
      <c r="P31" s="41"/>
    </row>
    <row r="32" spans="1:20" collapsed="1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0.94521314226485253</v>
      </c>
      <c r="E32" s="28">
        <f t="shared" ref="E32:O32" si="12">((E28*E11)+(E29*E19)-E21)/((E28*E11)+(E29*E19))</f>
        <v>0.94521314226485253</v>
      </c>
      <c r="F32" s="28">
        <f t="shared" si="12"/>
        <v>0.94521314226485253</v>
      </c>
      <c r="G32" s="28">
        <f t="shared" si="12"/>
        <v>0.94521314226485253</v>
      </c>
      <c r="H32" s="28">
        <f t="shared" si="12"/>
        <v>0.94521314226485253</v>
      </c>
      <c r="I32" s="28">
        <f t="shared" si="12"/>
        <v>0.94521314226485253</v>
      </c>
      <c r="J32" s="28">
        <f t="shared" si="12"/>
        <v>0.94521314226485253</v>
      </c>
      <c r="K32" s="28">
        <f t="shared" si="12"/>
        <v>0.94521314226485253</v>
      </c>
      <c r="L32" s="28">
        <f t="shared" si="12"/>
        <v>0.94521314226485253</v>
      </c>
      <c r="M32" s="28">
        <f t="shared" si="12"/>
        <v>0.94521314226485253</v>
      </c>
      <c r="N32" s="28">
        <f t="shared" si="12"/>
        <v>0.94521314226485253</v>
      </c>
      <c r="O32" s="28">
        <f t="shared" si="12"/>
        <v>0.94521314226485253</v>
      </c>
      <c r="P32" s="41"/>
    </row>
    <row r="33" spans="1:17">
      <c r="P33" s="41"/>
    </row>
    <row r="34" spans="1:17">
      <c r="A34" s="4" t="s">
        <v>8</v>
      </c>
      <c r="P34" s="41"/>
    </row>
    <row r="35" spans="1:17">
      <c r="A35" s="1" t="s">
        <v>111</v>
      </c>
      <c r="B35" s="1" t="s">
        <v>9</v>
      </c>
      <c r="C35" s="1" t="s">
        <v>10</v>
      </c>
      <c r="D35" s="15">
        <v>6500</v>
      </c>
      <c r="E35" s="15">
        <v>6500</v>
      </c>
      <c r="F35" s="15">
        <v>6500</v>
      </c>
      <c r="G35" s="15">
        <v>6500</v>
      </c>
      <c r="H35" s="15">
        <v>6500</v>
      </c>
      <c r="I35" s="15">
        <v>6500</v>
      </c>
      <c r="J35" s="15">
        <v>6500</v>
      </c>
      <c r="K35" s="15">
        <v>6500</v>
      </c>
      <c r="L35" s="15">
        <v>6500</v>
      </c>
      <c r="M35" s="15">
        <v>6500</v>
      </c>
      <c r="N35" s="15">
        <v>6500</v>
      </c>
      <c r="O35" s="15">
        <v>6500</v>
      </c>
      <c r="P35" s="41"/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3">G36+10%</f>
        <v>0.25</v>
      </c>
      <c r="I36" s="16">
        <f t="shared" si="13"/>
        <v>0.35</v>
      </c>
      <c r="J36" s="16">
        <f t="shared" si="13"/>
        <v>0.44999999999999996</v>
      </c>
      <c r="K36" s="16">
        <f t="shared" si="13"/>
        <v>0.54999999999999993</v>
      </c>
      <c r="L36" s="16">
        <f t="shared" si="13"/>
        <v>0.64999999999999991</v>
      </c>
      <c r="M36" s="16">
        <f t="shared" si="13"/>
        <v>0.74999999999999989</v>
      </c>
      <c r="N36" s="16">
        <f t="shared" si="13"/>
        <v>0.84999999999999987</v>
      </c>
      <c r="O36" s="16">
        <f t="shared" si="13"/>
        <v>0.94999999999999984</v>
      </c>
      <c r="P36" s="41"/>
    </row>
    <row r="37" spans="1:17">
      <c r="A37" s="1" t="s">
        <v>12</v>
      </c>
      <c r="B37" s="1" t="s">
        <v>13</v>
      </c>
      <c r="C37" s="1" t="s">
        <v>11</v>
      </c>
      <c r="D37" s="30">
        <v>0.12</v>
      </c>
      <c r="E37" s="30">
        <v>0.12</v>
      </c>
      <c r="F37" s="30">
        <v>0.12</v>
      </c>
      <c r="G37" s="30">
        <v>0.12</v>
      </c>
      <c r="H37" s="30">
        <v>0.12</v>
      </c>
      <c r="I37" s="30">
        <v>0.12</v>
      </c>
      <c r="J37" s="30">
        <v>0.12</v>
      </c>
      <c r="K37" s="30">
        <v>0.12</v>
      </c>
      <c r="L37" s="30">
        <v>0.12</v>
      </c>
      <c r="M37" s="30">
        <v>0.12</v>
      </c>
      <c r="N37" s="30">
        <v>0.12</v>
      </c>
      <c r="O37" s="30">
        <v>0.12</v>
      </c>
      <c r="P37" s="41"/>
    </row>
    <row r="38" spans="1:17">
      <c r="C38" s="1" t="s">
        <v>114</v>
      </c>
      <c r="D38" s="5">
        <f t="shared" ref="D38:O38" si="14">D37*D35</f>
        <v>780</v>
      </c>
      <c r="E38" s="5">
        <f t="shared" si="14"/>
        <v>780</v>
      </c>
      <c r="F38" s="5">
        <f t="shared" si="14"/>
        <v>780</v>
      </c>
      <c r="G38" s="5">
        <f t="shared" si="14"/>
        <v>780</v>
      </c>
      <c r="H38" s="5">
        <f t="shared" si="14"/>
        <v>780</v>
      </c>
      <c r="I38" s="5">
        <f t="shared" si="14"/>
        <v>780</v>
      </c>
      <c r="J38" s="5">
        <f t="shared" si="14"/>
        <v>780</v>
      </c>
      <c r="K38" s="5">
        <f t="shared" si="14"/>
        <v>780</v>
      </c>
      <c r="L38" s="5">
        <f t="shared" si="14"/>
        <v>780</v>
      </c>
      <c r="M38" s="5">
        <f t="shared" si="14"/>
        <v>780</v>
      </c>
      <c r="N38" s="5">
        <f t="shared" si="14"/>
        <v>780</v>
      </c>
      <c r="O38" s="5">
        <f t="shared" si="14"/>
        <v>780</v>
      </c>
      <c r="P38" s="41"/>
    </row>
    <row r="39" spans="1:17" collapsed="1">
      <c r="A39" s="1" t="s">
        <v>115</v>
      </c>
      <c r="B39" s="1" t="s">
        <v>116</v>
      </c>
      <c r="C39" s="1" t="s">
        <v>117</v>
      </c>
      <c r="D39" s="15">
        <v>125000</v>
      </c>
      <c r="E39" s="15">
        <v>125000</v>
      </c>
      <c r="F39" s="15">
        <v>125000</v>
      </c>
      <c r="G39" s="15">
        <v>125000</v>
      </c>
      <c r="H39" s="15">
        <v>125000</v>
      </c>
      <c r="I39" s="15">
        <v>125000</v>
      </c>
      <c r="J39" s="15">
        <v>125000</v>
      </c>
      <c r="K39" s="15">
        <v>125000</v>
      </c>
      <c r="L39" s="15">
        <v>125000</v>
      </c>
      <c r="M39" s="15">
        <v>125000</v>
      </c>
      <c r="N39" s="15">
        <v>125000</v>
      </c>
      <c r="O39" s="15">
        <v>125000</v>
      </c>
      <c r="P39" s="41"/>
    </row>
    <row r="40" spans="1:17">
      <c r="A40" s="1" t="s">
        <v>118</v>
      </c>
      <c r="B40" s="1" t="s">
        <v>119</v>
      </c>
      <c r="C40" s="1" t="s">
        <v>10</v>
      </c>
      <c r="D40" s="15">
        <v>1625</v>
      </c>
      <c r="E40" s="15">
        <v>1625</v>
      </c>
      <c r="F40" s="15">
        <v>1625</v>
      </c>
      <c r="G40" s="15">
        <v>1625</v>
      </c>
      <c r="H40" s="15">
        <v>1625</v>
      </c>
      <c r="I40" s="15">
        <v>1625</v>
      </c>
      <c r="J40" s="15">
        <v>1625</v>
      </c>
      <c r="K40" s="15">
        <v>1625</v>
      </c>
      <c r="L40" s="15">
        <v>1625</v>
      </c>
      <c r="M40" s="15">
        <v>1625</v>
      </c>
      <c r="N40" s="15">
        <v>1625</v>
      </c>
      <c r="O40" s="15">
        <v>1625</v>
      </c>
      <c r="P40" s="41"/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/>
    </row>
    <row r="42" spans="1:17">
      <c r="A42" s="4" t="s">
        <v>14</v>
      </c>
      <c r="P42" s="41"/>
    </row>
    <row r="43" spans="1:17">
      <c r="A43" s="1" t="s">
        <v>120</v>
      </c>
      <c r="B43" s="1" t="s">
        <v>15</v>
      </c>
      <c r="C43" s="1" t="s">
        <v>16</v>
      </c>
      <c r="D43" s="31">
        <f>MIN(15,MAX(5,IF(D39/D10&lt;15,ROUNDDOWN(D39/D10-(15-D39/D10),0),ROUNDDOWN(D39/D10-15,0))))</f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/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/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/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/>
    </row>
    <row r="47" spans="1:17">
      <c r="D47" s="12"/>
      <c r="E47" s="12"/>
      <c r="F47" s="12"/>
      <c r="G47" s="12"/>
      <c r="H47" s="12"/>
      <c r="I47" s="12"/>
      <c r="J47" s="12"/>
      <c r="P47" s="41"/>
    </row>
    <row r="48" spans="1:17">
      <c r="A48" s="4" t="s">
        <v>24</v>
      </c>
      <c r="P48" s="41"/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/>
    </row>
    <row r="50" spans="1:16">
      <c r="A50" s="6" t="s">
        <v>26</v>
      </c>
      <c r="B50" s="1" t="s">
        <v>27</v>
      </c>
      <c r="C50" s="1" t="s">
        <v>28</v>
      </c>
      <c r="D50" s="33">
        <v>2</v>
      </c>
      <c r="E50" s="33">
        <v>2</v>
      </c>
      <c r="F50" s="33">
        <v>2</v>
      </c>
      <c r="G50" s="33">
        <v>2</v>
      </c>
      <c r="H50" s="33">
        <v>2</v>
      </c>
      <c r="I50" s="33">
        <v>2</v>
      </c>
      <c r="J50" s="33">
        <v>2</v>
      </c>
      <c r="K50" s="33">
        <v>2</v>
      </c>
      <c r="L50" s="33">
        <v>2</v>
      </c>
      <c r="M50" s="33">
        <v>2</v>
      </c>
      <c r="N50" s="33">
        <v>2</v>
      </c>
      <c r="O50" s="33">
        <v>2</v>
      </c>
      <c r="P50" s="41"/>
    </row>
    <row r="51" spans="1:16">
      <c r="A51" s="1" t="s">
        <v>122</v>
      </c>
      <c r="B51" s="34" t="s">
        <v>123</v>
      </c>
      <c r="C51" s="34" t="s">
        <v>124</v>
      </c>
      <c r="D51" s="33">
        <v>13.888888888888888</v>
      </c>
      <c r="E51" s="33">
        <v>13.888888888888888</v>
      </c>
      <c r="F51" s="33">
        <v>13.888888888888888</v>
      </c>
      <c r="G51" s="33">
        <v>13.888888888888888</v>
      </c>
      <c r="H51" s="33">
        <v>13.888888888888888</v>
      </c>
      <c r="I51" s="33">
        <v>13.888888888888888</v>
      </c>
      <c r="J51" s="33">
        <v>13.888888888888888</v>
      </c>
      <c r="K51" s="33">
        <v>13.888888888888888</v>
      </c>
      <c r="L51" s="33">
        <v>13.888888888888888</v>
      </c>
      <c r="M51" s="33">
        <v>13.888888888888888</v>
      </c>
      <c r="N51" s="33">
        <v>13.888888888888888</v>
      </c>
      <c r="O51" s="33">
        <v>13.888888888888888</v>
      </c>
      <c r="P51" s="41"/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/>
    </row>
    <row r="53" spans="1:16">
      <c r="P53" s="41"/>
    </row>
    <row r="54" spans="1:16">
      <c r="A54" s="4" t="s">
        <v>29</v>
      </c>
      <c r="P54" s="41"/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/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55E44-CAE8-7841-BAA1-8452B7782577}">
  <sheetPr>
    <tabColor theme="0"/>
    <pageSetUpPr fitToPage="1"/>
  </sheetPr>
  <dimension ref="A1:T57"/>
  <sheetViews>
    <sheetView topLeftCell="A19" zoomScale="108" zoomScaleNormal="80" workbookViewId="0">
      <selection activeCell="A53" sqref="A53:XFD54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11" width="10.875" style="1"/>
    <col min="12" max="12" width="11.625" style="1" customWidth="1"/>
    <col min="13" max="13" width="12.125" style="1" customWidth="1"/>
    <col min="14" max="14" width="12" style="1" customWidth="1"/>
    <col min="15" max="15" width="13.375" style="1" customWidth="1"/>
    <col min="16" max="16384" width="10.875" style="1"/>
  </cols>
  <sheetData>
    <row r="1" spans="1:20">
      <c r="A1" s="13" t="s">
        <v>147</v>
      </c>
      <c r="D1" s="63" t="s">
        <v>164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0">
      <c r="A2" s="40"/>
      <c r="B2" s="40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1"/>
      <c r="R2" s="42"/>
    </row>
    <row r="3" spans="1:20">
      <c r="A3" s="1" t="s">
        <v>1</v>
      </c>
      <c r="B3" s="1" t="s">
        <v>0</v>
      </c>
      <c r="C3" s="1" t="s">
        <v>2</v>
      </c>
      <c r="D3" s="2" t="s">
        <v>155</v>
      </c>
      <c r="E3" s="2" t="s">
        <v>155</v>
      </c>
      <c r="F3" s="2" t="s">
        <v>155</v>
      </c>
      <c r="G3" s="2" t="s">
        <v>155</v>
      </c>
      <c r="H3" s="2" t="s">
        <v>155</v>
      </c>
      <c r="I3" s="2" t="s">
        <v>155</v>
      </c>
      <c r="J3" s="2" t="s">
        <v>155</v>
      </c>
      <c r="K3" s="2" t="s">
        <v>155</v>
      </c>
      <c r="L3" s="2" t="s">
        <v>155</v>
      </c>
      <c r="M3" s="2" t="s">
        <v>155</v>
      </c>
      <c r="N3" s="2" t="s">
        <v>155</v>
      </c>
      <c r="O3" s="2" t="s">
        <v>155</v>
      </c>
      <c r="P3" s="41"/>
    </row>
    <row r="4" spans="1:20">
      <c r="A4" s="1" t="s">
        <v>148</v>
      </c>
      <c r="B4" s="1" t="s">
        <v>0</v>
      </c>
      <c r="C4" s="1" t="s">
        <v>0</v>
      </c>
      <c r="D4" s="2" t="s">
        <v>157</v>
      </c>
      <c r="E4" s="2" t="s">
        <v>157</v>
      </c>
      <c r="F4" s="2" t="s">
        <v>157</v>
      </c>
      <c r="G4" s="2" t="s">
        <v>157</v>
      </c>
      <c r="H4" s="2" t="s">
        <v>157</v>
      </c>
      <c r="I4" s="2" t="s">
        <v>157</v>
      </c>
      <c r="J4" s="2" t="s">
        <v>157</v>
      </c>
      <c r="K4" s="2" t="s">
        <v>157</v>
      </c>
      <c r="L4" s="2" t="s">
        <v>157</v>
      </c>
      <c r="M4" s="2" t="s">
        <v>157</v>
      </c>
      <c r="N4" s="2" t="s">
        <v>157</v>
      </c>
      <c r="O4" s="2" t="s">
        <v>157</v>
      </c>
      <c r="P4" s="41"/>
    </row>
    <row r="5" spans="1:20">
      <c r="A5" s="1" t="s">
        <v>150</v>
      </c>
      <c r="B5" s="1" t="s">
        <v>0</v>
      </c>
      <c r="C5" s="1" t="s">
        <v>0</v>
      </c>
      <c r="D5" s="2" t="s">
        <v>159</v>
      </c>
      <c r="E5" s="2" t="s">
        <v>159</v>
      </c>
      <c r="F5" s="2" t="s">
        <v>159</v>
      </c>
      <c r="G5" s="2" t="s">
        <v>159</v>
      </c>
      <c r="H5" s="2" t="s">
        <v>159</v>
      </c>
      <c r="I5" s="2" t="s">
        <v>159</v>
      </c>
      <c r="J5" s="2" t="s">
        <v>159</v>
      </c>
      <c r="K5" s="2" t="s">
        <v>159</v>
      </c>
      <c r="L5" s="2" t="s">
        <v>159</v>
      </c>
      <c r="M5" s="2" t="s">
        <v>159</v>
      </c>
      <c r="N5" s="2" t="s">
        <v>159</v>
      </c>
      <c r="O5" s="2" t="s">
        <v>159</v>
      </c>
      <c r="P5" s="41"/>
    </row>
    <row r="6" spans="1:20">
      <c r="A6" s="1" t="s">
        <v>49</v>
      </c>
      <c r="B6" s="1" t="s">
        <v>0</v>
      </c>
      <c r="C6" s="1" t="s">
        <v>50</v>
      </c>
      <c r="D6" s="3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58</v>
      </c>
      <c r="L6" s="2" t="s">
        <v>59</v>
      </c>
      <c r="M6" s="2" t="s">
        <v>60</v>
      </c>
      <c r="N6" s="2" t="s">
        <v>61</v>
      </c>
      <c r="O6" s="2" t="s">
        <v>62</v>
      </c>
      <c r="P6" s="41"/>
    </row>
    <row r="7" spans="1:20"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1"/>
    </row>
    <row r="8" spans="1:20">
      <c r="A8" s="4" t="s">
        <v>3</v>
      </c>
      <c r="P8" s="43"/>
    </row>
    <row r="9" spans="1:20">
      <c r="A9" s="1" t="s">
        <v>4</v>
      </c>
      <c r="B9" s="1" t="s">
        <v>5</v>
      </c>
      <c r="C9" s="1" t="s">
        <v>2</v>
      </c>
      <c r="D9" s="15">
        <v>500</v>
      </c>
      <c r="E9" s="15">
        <v>500</v>
      </c>
      <c r="F9" s="15">
        <v>500</v>
      </c>
      <c r="G9" s="15">
        <v>500</v>
      </c>
      <c r="H9" s="15">
        <v>500</v>
      </c>
      <c r="I9" s="15">
        <v>500</v>
      </c>
      <c r="J9" s="15">
        <v>500</v>
      </c>
      <c r="K9" s="15">
        <v>500</v>
      </c>
      <c r="L9" s="15">
        <v>500</v>
      </c>
      <c r="M9" s="15">
        <v>500</v>
      </c>
      <c r="N9" s="15">
        <v>500</v>
      </c>
      <c r="O9" s="15">
        <v>500</v>
      </c>
      <c r="P9" s="43"/>
    </row>
    <row r="10" spans="1:20">
      <c r="A10" s="1" t="s">
        <v>32</v>
      </c>
      <c r="B10" s="1" t="s">
        <v>6</v>
      </c>
      <c r="C10" s="1" t="s">
        <v>7</v>
      </c>
      <c r="D10" s="15">
        <v>7500</v>
      </c>
      <c r="E10" s="15">
        <v>7500</v>
      </c>
      <c r="F10" s="15">
        <v>7500</v>
      </c>
      <c r="G10" s="15">
        <v>7500</v>
      </c>
      <c r="H10" s="15">
        <v>7500</v>
      </c>
      <c r="I10" s="15">
        <v>7500</v>
      </c>
      <c r="J10" s="15">
        <v>7500</v>
      </c>
      <c r="K10" s="15">
        <v>7500</v>
      </c>
      <c r="L10" s="15">
        <v>7500</v>
      </c>
      <c r="M10" s="15">
        <v>7500</v>
      </c>
      <c r="N10" s="15">
        <v>7500</v>
      </c>
      <c r="O10" s="15">
        <v>7500</v>
      </c>
      <c r="P10" s="43"/>
    </row>
    <row r="11" spans="1:20">
      <c r="A11" s="6" t="s">
        <v>63</v>
      </c>
      <c r="B11" s="1" t="s">
        <v>64</v>
      </c>
      <c r="C11" s="1" t="s">
        <v>65</v>
      </c>
      <c r="D11" s="16">
        <v>0.25</v>
      </c>
      <c r="E11" s="16">
        <v>0.25</v>
      </c>
      <c r="F11" s="16">
        <v>0.25</v>
      </c>
      <c r="G11" s="16">
        <v>0.25</v>
      </c>
      <c r="H11" s="16">
        <v>0.25</v>
      </c>
      <c r="I11" s="16">
        <v>0.25</v>
      </c>
      <c r="J11" s="16">
        <v>0.25</v>
      </c>
      <c r="K11" s="16">
        <v>0.25</v>
      </c>
      <c r="L11" s="16">
        <v>0.25</v>
      </c>
      <c r="M11" s="16">
        <v>0.25</v>
      </c>
      <c r="N11" s="16">
        <v>0.25</v>
      </c>
      <c r="O11" s="16">
        <v>0.25</v>
      </c>
      <c r="P11" s="43"/>
      <c r="S11" s="38"/>
      <c r="T11" s="38"/>
    </row>
    <row r="12" spans="1:20">
      <c r="A12" s="17" t="s">
        <v>66</v>
      </c>
      <c r="B12" s="18" t="s">
        <v>67</v>
      </c>
      <c r="C12" s="1" t="s">
        <v>65</v>
      </c>
      <c r="D12" s="11">
        <v>0.3</v>
      </c>
      <c r="E12" s="11">
        <v>0.3</v>
      </c>
      <c r="F12" s="11">
        <v>0.3</v>
      </c>
      <c r="G12" s="11">
        <v>0.3</v>
      </c>
      <c r="H12" s="11">
        <v>0.3</v>
      </c>
      <c r="I12" s="11">
        <v>0.3</v>
      </c>
      <c r="J12" s="11">
        <v>0.3</v>
      </c>
      <c r="K12" s="11">
        <v>0.3</v>
      </c>
      <c r="L12" s="11">
        <v>0.3</v>
      </c>
      <c r="M12" s="11">
        <v>0.3</v>
      </c>
      <c r="N12" s="11">
        <v>0.3</v>
      </c>
      <c r="O12" s="11">
        <v>0.3</v>
      </c>
      <c r="P12" s="43"/>
      <c r="S12" s="38"/>
      <c r="T12" s="38"/>
    </row>
    <row r="13" spans="1:20">
      <c r="A13" s="17" t="s">
        <v>68</v>
      </c>
      <c r="B13" s="6" t="s">
        <v>0</v>
      </c>
      <c r="C13" s="1" t="s">
        <v>0</v>
      </c>
      <c r="D13" s="19" t="s">
        <v>142</v>
      </c>
      <c r="E13" s="19" t="s">
        <v>142</v>
      </c>
      <c r="F13" s="19" t="s">
        <v>142</v>
      </c>
      <c r="G13" s="19" t="s">
        <v>142</v>
      </c>
      <c r="H13" s="19" t="s">
        <v>142</v>
      </c>
      <c r="I13" s="19" t="s">
        <v>142</v>
      </c>
      <c r="J13" s="19" t="s">
        <v>142</v>
      </c>
      <c r="K13" s="19" t="s">
        <v>142</v>
      </c>
      <c r="L13" s="19" t="s">
        <v>142</v>
      </c>
      <c r="M13" s="19" t="s">
        <v>142</v>
      </c>
      <c r="N13" s="19" t="s">
        <v>142</v>
      </c>
      <c r="O13" s="19" t="s">
        <v>142</v>
      </c>
      <c r="P13" s="43"/>
      <c r="S13" s="38"/>
      <c r="T13" s="38"/>
    </row>
    <row r="14" spans="1:20">
      <c r="A14" s="17" t="s">
        <v>69</v>
      </c>
      <c r="B14" s="6" t="s">
        <v>70</v>
      </c>
      <c r="C14" s="1" t="s">
        <v>19</v>
      </c>
      <c r="D14" s="11">
        <v>0.91800000000000004</v>
      </c>
      <c r="E14" s="11">
        <v>0.91800000000000004</v>
      </c>
      <c r="F14" s="11">
        <v>0.91800000000000004</v>
      </c>
      <c r="G14" s="11">
        <v>0.91800000000000004</v>
      </c>
      <c r="H14" s="11">
        <v>0.91800000000000004</v>
      </c>
      <c r="I14" s="11">
        <v>0.91800000000000004</v>
      </c>
      <c r="J14" s="11">
        <v>0.91800000000000004</v>
      </c>
      <c r="K14" s="11">
        <v>0.91800000000000004</v>
      </c>
      <c r="L14" s="11">
        <v>0.91800000000000004</v>
      </c>
      <c r="M14" s="11">
        <v>0.91800000000000004</v>
      </c>
      <c r="N14" s="11">
        <v>0.91800000000000004</v>
      </c>
      <c r="O14" s="11">
        <v>0.91800000000000004</v>
      </c>
      <c r="P14" s="41"/>
      <c r="S14" s="38"/>
      <c r="T14" s="38"/>
    </row>
    <row r="15" spans="1:20">
      <c r="A15" s="17" t="s">
        <v>71</v>
      </c>
      <c r="B15" s="20" t="s">
        <v>72</v>
      </c>
      <c r="C15" s="1" t="s">
        <v>65</v>
      </c>
      <c r="D15" s="11">
        <f t="shared" ref="D15:O15" si="0">D14*D12</f>
        <v>0.27539999999999998</v>
      </c>
      <c r="E15" s="11">
        <f t="shared" si="0"/>
        <v>0.27539999999999998</v>
      </c>
      <c r="F15" s="11">
        <f t="shared" si="0"/>
        <v>0.27539999999999998</v>
      </c>
      <c r="G15" s="11">
        <f t="shared" si="0"/>
        <v>0.27539999999999998</v>
      </c>
      <c r="H15" s="11">
        <f t="shared" si="0"/>
        <v>0.27539999999999998</v>
      </c>
      <c r="I15" s="11">
        <f t="shared" si="0"/>
        <v>0.27539999999999998</v>
      </c>
      <c r="J15" s="11">
        <f t="shared" si="0"/>
        <v>0.27539999999999998</v>
      </c>
      <c r="K15" s="11">
        <f t="shared" si="0"/>
        <v>0.27539999999999998</v>
      </c>
      <c r="L15" s="11">
        <f t="shared" si="0"/>
        <v>0.27539999999999998</v>
      </c>
      <c r="M15" s="11">
        <f t="shared" si="0"/>
        <v>0.27539999999999998</v>
      </c>
      <c r="N15" s="11">
        <f t="shared" si="0"/>
        <v>0.27539999999999998</v>
      </c>
      <c r="O15" s="11">
        <f t="shared" si="0"/>
        <v>0.27539999999999998</v>
      </c>
      <c r="P15" s="41"/>
      <c r="S15" s="44"/>
      <c r="T15" s="38"/>
    </row>
    <row r="16" spans="1:20">
      <c r="A16" s="17" t="s">
        <v>66</v>
      </c>
      <c r="B16" s="20" t="s">
        <v>73</v>
      </c>
      <c r="C16" s="1" t="s">
        <v>74</v>
      </c>
      <c r="D16" s="11">
        <v>0.8</v>
      </c>
      <c r="E16" s="11">
        <v>0.8</v>
      </c>
      <c r="F16" s="11">
        <v>0.8</v>
      </c>
      <c r="G16" s="11">
        <v>0.8</v>
      </c>
      <c r="H16" s="11">
        <v>0.8</v>
      </c>
      <c r="I16" s="11">
        <v>0.8</v>
      </c>
      <c r="J16" s="11">
        <v>0.8</v>
      </c>
      <c r="K16" s="11">
        <v>0.8</v>
      </c>
      <c r="L16" s="11">
        <v>0.8</v>
      </c>
      <c r="M16" s="11">
        <v>0.8</v>
      </c>
      <c r="N16" s="11">
        <v>0.8</v>
      </c>
      <c r="O16" s="11">
        <v>0.8</v>
      </c>
      <c r="P16" s="41"/>
      <c r="S16" s="44"/>
      <c r="T16" s="38"/>
    </row>
    <row r="17" spans="1:20">
      <c r="A17" s="21" t="s">
        <v>75</v>
      </c>
      <c r="B17" s="4" t="s">
        <v>76</v>
      </c>
      <c r="C17" s="4" t="s">
        <v>19</v>
      </c>
      <c r="D17" s="16">
        <v>0.15</v>
      </c>
      <c r="E17" s="16">
        <v>0.15</v>
      </c>
      <c r="F17" s="16">
        <v>0.15</v>
      </c>
      <c r="G17" s="16">
        <v>0.15</v>
      </c>
      <c r="H17" s="16">
        <v>0.15</v>
      </c>
      <c r="I17" s="16">
        <v>0.15</v>
      </c>
      <c r="J17" s="16">
        <v>0.15</v>
      </c>
      <c r="K17" s="16">
        <v>0.15</v>
      </c>
      <c r="L17" s="16">
        <v>0.15</v>
      </c>
      <c r="M17" s="16">
        <v>0.15</v>
      </c>
      <c r="N17" s="16">
        <v>0.15</v>
      </c>
      <c r="O17" s="16">
        <v>0.15</v>
      </c>
      <c r="P17" s="41"/>
      <c r="S17" s="44"/>
      <c r="T17" s="38"/>
    </row>
    <row r="18" spans="1:20">
      <c r="A18" s="17" t="s">
        <v>77</v>
      </c>
      <c r="B18" s="18" t="s">
        <v>78</v>
      </c>
      <c r="C18" s="1" t="s">
        <v>74</v>
      </c>
      <c r="D18" s="11">
        <f>D16*(1/(1-D17)-(D11/D15))</f>
        <v>0.21496005809731297</v>
      </c>
      <c r="E18" s="11">
        <f t="shared" ref="E18:O18" si="1">E16*(1/(1-E17)-(E11/E15))</f>
        <v>0.21496005809731297</v>
      </c>
      <c r="F18" s="11">
        <f t="shared" si="1"/>
        <v>0.21496005809731297</v>
      </c>
      <c r="G18" s="11">
        <f t="shared" si="1"/>
        <v>0.21496005809731297</v>
      </c>
      <c r="H18" s="11">
        <f t="shared" si="1"/>
        <v>0.21496005809731297</v>
      </c>
      <c r="I18" s="11">
        <f t="shared" si="1"/>
        <v>0.21496005809731297</v>
      </c>
      <c r="J18" s="11">
        <f t="shared" si="1"/>
        <v>0.21496005809731297</v>
      </c>
      <c r="K18" s="11">
        <f t="shared" si="1"/>
        <v>0.21496005809731297</v>
      </c>
      <c r="L18" s="11">
        <f t="shared" si="1"/>
        <v>0.21496005809731297</v>
      </c>
      <c r="M18" s="11">
        <f t="shared" si="1"/>
        <v>0.21496005809731297</v>
      </c>
      <c r="N18" s="11">
        <f t="shared" si="1"/>
        <v>0.21496005809731297</v>
      </c>
      <c r="O18" s="11">
        <f t="shared" si="1"/>
        <v>0.21496005809731297</v>
      </c>
      <c r="P18" s="41"/>
      <c r="S18" s="44"/>
      <c r="T18" s="38"/>
    </row>
    <row r="19" spans="1:20">
      <c r="A19" s="6" t="s">
        <v>79</v>
      </c>
      <c r="B19" s="1" t="s">
        <v>80</v>
      </c>
      <c r="C19" s="1" t="s">
        <v>74</v>
      </c>
      <c r="D19" s="11">
        <f>D18</f>
        <v>0.21496005809731297</v>
      </c>
      <c r="E19" s="11">
        <f t="shared" ref="E19:O19" si="2">E18</f>
        <v>0.21496005809731297</v>
      </c>
      <c r="F19" s="11">
        <f t="shared" si="2"/>
        <v>0.21496005809731297</v>
      </c>
      <c r="G19" s="11">
        <f t="shared" si="2"/>
        <v>0.21496005809731297</v>
      </c>
      <c r="H19" s="11">
        <f t="shared" si="2"/>
        <v>0.21496005809731297</v>
      </c>
      <c r="I19" s="11">
        <f t="shared" si="2"/>
        <v>0.21496005809731297</v>
      </c>
      <c r="J19" s="11">
        <f t="shared" si="2"/>
        <v>0.21496005809731297</v>
      </c>
      <c r="K19" s="11">
        <f t="shared" si="2"/>
        <v>0.21496005809731297</v>
      </c>
      <c r="L19" s="11">
        <f t="shared" si="2"/>
        <v>0.21496005809731297</v>
      </c>
      <c r="M19" s="11">
        <f t="shared" si="2"/>
        <v>0.21496005809731297</v>
      </c>
      <c r="N19" s="11">
        <f t="shared" si="2"/>
        <v>0.21496005809731297</v>
      </c>
      <c r="O19" s="11">
        <f t="shared" si="2"/>
        <v>0.21496005809731297</v>
      </c>
      <c r="P19" s="41"/>
    </row>
    <row r="20" spans="1:20">
      <c r="A20" s="6" t="s">
        <v>81</v>
      </c>
      <c r="B20" s="1" t="s">
        <v>82</v>
      </c>
      <c r="C20" s="1" t="s">
        <v>83</v>
      </c>
      <c r="D20" s="22">
        <v>150</v>
      </c>
      <c r="E20" s="22">
        <v>150</v>
      </c>
      <c r="F20" s="22">
        <v>150</v>
      </c>
      <c r="G20" s="22">
        <v>150</v>
      </c>
      <c r="H20" s="22">
        <v>150</v>
      </c>
      <c r="I20" s="22">
        <v>150</v>
      </c>
      <c r="J20" s="22">
        <v>150</v>
      </c>
      <c r="K20" s="22">
        <v>150</v>
      </c>
      <c r="L20" s="22">
        <v>150</v>
      </c>
      <c r="M20" s="22">
        <v>150</v>
      </c>
      <c r="N20" s="22">
        <v>150</v>
      </c>
      <c r="O20" s="22">
        <v>150</v>
      </c>
      <c r="P20" s="41"/>
    </row>
    <row r="21" spans="1:20">
      <c r="A21" s="6" t="s">
        <v>84</v>
      </c>
      <c r="B21" s="1" t="s">
        <v>85</v>
      </c>
      <c r="C21" s="1" t="s">
        <v>86</v>
      </c>
      <c r="D21" s="22">
        <v>15</v>
      </c>
      <c r="E21" s="22">
        <v>15</v>
      </c>
      <c r="F21" s="22">
        <v>15</v>
      </c>
      <c r="G21" s="22">
        <v>15</v>
      </c>
      <c r="H21" s="22">
        <v>15</v>
      </c>
      <c r="I21" s="22">
        <v>15</v>
      </c>
      <c r="J21" s="22">
        <v>15</v>
      </c>
      <c r="K21" s="22">
        <v>15</v>
      </c>
      <c r="L21" s="22">
        <v>15</v>
      </c>
      <c r="M21" s="22">
        <v>15</v>
      </c>
      <c r="N21" s="22">
        <v>15</v>
      </c>
      <c r="O21" s="22">
        <v>15</v>
      </c>
      <c r="P21" s="41"/>
    </row>
    <row r="22" spans="1:20">
      <c r="A22" s="21" t="s">
        <v>87</v>
      </c>
      <c r="B22" s="21" t="s">
        <v>88</v>
      </c>
      <c r="C22" s="1" t="s">
        <v>0</v>
      </c>
      <c r="D22" s="23">
        <f t="shared" ref="D22:O22" si="3">1+(279/456)*(D$19/D$11)-(D$21/D$11)/456</f>
        <v>1.3945075106065816</v>
      </c>
      <c r="E22" s="23">
        <f t="shared" si="3"/>
        <v>1.3945075106065816</v>
      </c>
      <c r="F22" s="23">
        <f t="shared" si="3"/>
        <v>1.3945075106065816</v>
      </c>
      <c r="G22" s="23">
        <f t="shared" si="3"/>
        <v>1.3945075106065816</v>
      </c>
      <c r="H22" s="23">
        <f t="shared" si="3"/>
        <v>1.3945075106065816</v>
      </c>
      <c r="I22" s="23">
        <f t="shared" si="3"/>
        <v>1.3945075106065816</v>
      </c>
      <c r="J22" s="23">
        <f t="shared" si="3"/>
        <v>1.3945075106065816</v>
      </c>
      <c r="K22" s="23">
        <f t="shared" si="3"/>
        <v>1.3945075106065816</v>
      </c>
      <c r="L22" s="23">
        <f t="shared" si="3"/>
        <v>1.3945075106065816</v>
      </c>
      <c r="M22" s="23">
        <f t="shared" si="3"/>
        <v>1.3945075106065816</v>
      </c>
      <c r="N22" s="23">
        <f t="shared" si="3"/>
        <v>1.3945075106065816</v>
      </c>
      <c r="O22" s="23">
        <f t="shared" si="3"/>
        <v>1.3945075106065816</v>
      </c>
      <c r="P22" s="41"/>
    </row>
    <row r="23" spans="1:20">
      <c r="A23" s="21" t="s">
        <v>89</v>
      </c>
      <c r="B23" s="21" t="s">
        <v>90</v>
      </c>
      <c r="C23" s="1" t="s">
        <v>0</v>
      </c>
      <c r="D23" s="23">
        <f t="shared" ref="D23:O23" si="4">1+(340/456)*(D$19/D$11)-(D$21/D$11)/456</f>
        <v>1.5095299978340913</v>
      </c>
      <c r="E23" s="23">
        <f t="shared" si="4"/>
        <v>1.5095299978340913</v>
      </c>
      <c r="F23" s="23">
        <f t="shared" si="4"/>
        <v>1.5095299978340913</v>
      </c>
      <c r="G23" s="23">
        <f t="shared" si="4"/>
        <v>1.5095299978340913</v>
      </c>
      <c r="H23" s="23">
        <f t="shared" si="4"/>
        <v>1.5095299978340913</v>
      </c>
      <c r="I23" s="23">
        <f t="shared" si="4"/>
        <v>1.5095299978340913</v>
      </c>
      <c r="J23" s="23">
        <f t="shared" si="4"/>
        <v>1.5095299978340913</v>
      </c>
      <c r="K23" s="23">
        <f t="shared" si="4"/>
        <v>1.5095299978340913</v>
      </c>
      <c r="L23" s="23">
        <f t="shared" si="4"/>
        <v>1.5095299978340913</v>
      </c>
      <c r="M23" s="23">
        <f t="shared" si="4"/>
        <v>1.5095299978340913</v>
      </c>
      <c r="N23" s="23">
        <f t="shared" si="4"/>
        <v>1.5095299978340913</v>
      </c>
      <c r="O23" s="23">
        <f t="shared" si="4"/>
        <v>1.5095299978340913</v>
      </c>
      <c r="P23" s="41"/>
    </row>
    <row r="24" spans="1:20">
      <c r="A24" s="47" t="s">
        <v>91</v>
      </c>
      <c r="B24" s="1" t="s">
        <v>92</v>
      </c>
      <c r="D24" s="24">
        <f t="shared" ref="D24:O24" si="5">(MAX(150,D20)/(273.15+MAX(150,D20)))</f>
        <v>0.35448422545196739</v>
      </c>
      <c r="E24" s="24">
        <f t="shared" si="5"/>
        <v>0.35448422545196739</v>
      </c>
      <c r="F24" s="24">
        <f t="shared" si="5"/>
        <v>0.35448422545196739</v>
      </c>
      <c r="G24" s="24">
        <f t="shared" si="5"/>
        <v>0.35448422545196739</v>
      </c>
      <c r="H24" s="24">
        <f t="shared" si="5"/>
        <v>0.35448422545196739</v>
      </c>
      <c r="I24" s="24">
        <f t="shared" si="5"/>
        <v>0.35448422545196739</v>
      </c>
      <c r="J24" s="24">
        <f t="shared" si="5"/>
        <v>0.35448422545196739</v>
      </c>
      <c r="K24" s="24">
        <f t="shared" si="5"/>
        <v>0.35448422545196739</v>
      </c>
      <c r="L24" s="24">
        <f t="shared" si="5"/>
        <v>0.35448422545196739</v>
      </c>
      <c r="M24" s="24">
        <f t="shared" si="5"/>
        <v>0.35448422545196739</v>
      </c>
      <c r="N24" s="24">
        <f t="shared" si="5"/>
        <v>0.35448422545196739</v>
      </c>
      <c r="O24" s="24">
        <f t="shared" si="5"/>
        <v>0.35448422545196739</v>
      </c>
      <c r="P24" s="41"/>
    </row>
    <row r="25" spans="1:20">
      <c r="A25" s="1" t="s">
        <v>93</v>
      </c>
      <c r="B25" s="1" t="s">
        <v>94</v>
      </c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41"/>
    </row>
    <row r="26" spans="1:20">
      <c r="A26" s="47" t="s">
        <v>95</v>
      </c>
      <c r="B26" s="1" t="s">
        <v>96</v>
      </c>
      <c r="C26" s="1" t="s">
        <v>97</v>
      </c>
      <c r="D26" s="25">
        <f>(D21/D11)*(D25*D11/(D25*D11+D24*D19))</f>
        <v>45.984065950651839</v>
      </c>
      <c r="E26" s="25">
        <f t="shared" ref="E26:O26" si="6">(E21/E11)*(E25*E11/(E25*E11+E24*E19))</f>
        <v>52.065259665047627</v>
      </c>
      <c r="F26" s="25">
        <f t="shared" si="6"/>
        <v>54.466234252935003</v>
      </c>
      <c r="G26" s="25">
        <f t="shared" si="6"/>
        <v>55.751721617206677</v>
      </c>
      <c r="H26" s="25">
        <f t="shared" si="6"/>
        <v>56.552558320556265</v>
      </c>
      <c r="I26" s="25">
        <f t="shared" si="6"/>
        <v>57.099354696248461</v>
      </c>
      <c r="J26" s="25">
        <f t="shared" si="6"/>
        <v>57.496442280254747</v>
      </c>
      <c r="K26" s="25">
        <f t="shared" si="6"/>
        <v>57.797901409963053</v>
      </c>
      <c r="L26" s="25">
        <f t="shared" si="6"/>
        <v>58.034564061245796</v>
      </c>
      <c r="M26" s="25">
        <f t="shared" si="6"/>
        <v>58.225294204201582</v>
      </c>
      <c r="N26" s="25">
        <f t="shared" si="6"/>
        <v>58.382281132531638</v>
      </c>
      <c r="O26" s="25">
        <f t="shared" si="6"/>
        <v>58.513751688243346</v>
      </c>
      <c r="P26" s="41"/>
    </row>
    <row r="27" spans="1:20">
      <c r="A27" s="47" t="s">
        <v>98</v>
      </c>
      <c r="B27" s="1" t="s">
        <v>99</v>
      </c>
      <c r="C27" s="1" t="s">
        <v>100</v>
      </c>
      <c r="D27" s="25">
        <f>(D21/D19)*(D24*D19/(D25*D11+D24*D19))</f>
        <v>16.300626001649004</v>
      </c>
      <c r="E27" s="25">
        <f t="shared" ref="E27:O27" si="7">(E21/E19)*(E24*E19/(E25*E11+E24*E19))</f>
        <v>9.2281566226599825</v>
      </c>
      <c r="F27" s="25">
        <f t="shared" si="7"/>
        <v>6.4358069541456935</v>
      </c>
      <c r="G27" s="25">
        <f t="shared" si="7"/>
        <v>4.9407764637723046</v>
      </c>
      <c r="H27" s="25">
        <f t="shared" si="7"/>
        <v>4.0093979667179207</v>
      </c>
      <c r="I27" s="25">
        <f t="shared" si="7"/>
        <v>3.3734700872177985</v>
      </c>
      <c r="J27" s="25">
        <f t="shared" si="7"/>
        <v>2.9116545439942652</v>
      </c>
      <c r="K27" s="25">
        <f t="shared" si="7"/>
        <v>2.5610555392574912</v>
      </c>
      <c r="L27" s="25">
        <f t="shared" si="7"/>
        <v>2.2858152767436999</v>
      </c>
      <c r="M27" s="25">
        <f t="shared" si="7"/>
        <v>2.0639948317689325</v>
      </c>
      <c r="N27" s="25">
        <f t="shared" si="7"/>
        <v>1.8814179733985898</v>
      </c>
      <c r="O27" s="25">
        <f t="shared" si="7"/>
        <v>1.728516828791308</v>
      </c>
      <c r="P27" s="41"/>
    </row>
    <row r="28" spans="1:20">
      <c r="A28" s="1" t="s">
        <v>101</v>
      </c>
      <c r="B28" s="1" t="s">
        <v>102</v>
      </c>
      <c r="C28" s="1" t="s">
        <v>97</v>
      </c>
      <c r="D28" s="26">
        <f>183*3.6</f>
        <v>658.80000000000007</v>
      </c>
      <c r="E28" s="26">
        <f t="shared" ref="E28:O28" si="8">183*3.6</f>
        <v>658.80000000000007</v>
      </c>
      <c r="F28" s="26">
        <f t="shared" si="8"/>
        <v>658.80000000000007</v>
      </c>
      <c r="G28" s="26">
        <f t="shared" si="8"/>
        <v>658.80000000000007</v>
      </c>
      <c r="H28" s="26">
        <f t="shared" si="8"/>
        <v>658.80000000000007</v>
      </c>
      <c r="I28" s="26">
        <f t="shared" si="8"/>
        <v>658.80000000000007</v>
      </c>
      <c r="J28" s="26">
        <f t="shared" si="8"/>
        <v>658.80000000000007</v>
      </c>
      <c r="K28" s="26">
        <f t="shared" si="8"/>
        <v>658.80000000000007</v>
      </c>
      <c r="L28" s="26">
        <f t="shared" si="8"/>
        <v>658.80000000000007</v>
      </c>
      <c r="M28" s="26">
        <f t="shared" si="8"/>
        <v>658.80000000000007</v>
      </c>
      <c r="N28" s="26">
        <f t="shared" si="8"/>
        <v>658.80000000000007</v>
      </c>
      <c r="O28" s="26">
        <f t="shared" si="8"/>
        <v>658.80000000000007</v>
      </c>
      <c r="P28" s="41"/>
    </row>
    <row r="29" spans="1:20">
      <c r="A29" s="1" t="s">
        <v>103</v>
      </c>
      <c r="B29" s="1" t="s">
        <v>104</v>
      </c>
      <c r="C29" s="1" t="s">
        <v>100</v>
      </c>
      <c r="D29" s="1">
        <f>80*3.6</f>
        <v>288</v>
      </c>
      <c r="E29" s="1">
        <f t="shared" ref="E29:O29" si="9">80*3.6</f>
        <v>288</v>
      </c>
      <c r="F29" s="1">
        <f t="shared" si="9"/>
        <v>288</v>
      </c>
      <c r="G29" s="1">
        <f t="shared" si="9"/>
        <v>288</v>
      </c>
      <c r="H29" s="1">
        <f t="shared" si="9"/>
        <v>288</v>
      </c>
      <c r="I29" s="1">
        <f t="shared" si="9"/>
        <v>288</v>
      </c>
      <c r="J29" s="1">
        <f t="shared" si="9"/>
        <v>288</v>
      </c>
      <c r="K29" s="1">
        <f t="shared" si="9"/>
        <v>288</v>
      </c>
      <c r="L29" s="1">
        <f t="shared" si="9"/>
        <v>288</v>
      </c>
      <c r="M29" s="1">
        <f t="shared" si="9"/>
        <v>288</v>
      </c>
      <c r="N29" s="1">
        <f t="shared" si="9"/>
        <v>288</v>
      </c>
      <c r="O29" s="1">
        <f t="shared" si="9"/>
        <v>288</v>
      </c>
      <c r="P29" s="41"/>
    </row>
    <row r="30" spans="1:20">
      <c r="A30" s="47" t="s">
        <v>105</v>
      </c>
      <c r="B30" s="1" t="s">
        <v>106</v>
      </c>
      <c r="C30" s="1" t="s">
        <v>0</v>
      </c>
      <c r="D30" s="27">
        <f>(D28-D26)/D28</f>
        <v>0.93020026419148172</v>
      </c>
      <c r="E30" s="27">
        <f t="shared" ref="E30:O31" si="10">(E28-E26)/E28</f>
        <v>0.92096955120666724</v>
      </c>
      <c r="F30" s="27">
        <f t="shared" si="10"/>
        <v>0.91732508461910289</v>
      </c>
      <c r="G30" s="27">
        <f t="shared" si="10"/>
        <v>0.91537382875348094</v>
      </c>
      <c r="H30" s="27">
        <f t="shared" si="10"/>
        <v>0.91415822962878523</v>
      </c>
      <c r="I30" s="27">
        <f t="shared" si="10"/>
        <v>0.91332824120180855</v>
      </c>
      <c r="J30" s="27">
        <f t="shared" si="10"/>
        <v>0.91272549744952225</v>
      </c>
      <c r="K30" s="27">
        <f t="shared" si="10"/>
        <v>0.91226790921377798</v>
      </c>
      <c r="L30" s="27">
        <f t="shared" si="10"/>
        <v>0.91190867628833372</v>
      </c>
      <c r="M30" s="27">
        <f t="shared" si="10"/>
        <v>0.91161916483879546</v>
      </c>
      <c r="N30" s="27">
        <f t="shared" si="10"/>
        <v>0.91138087259785727</v>
      </c>
      <c r="O30" s="27">
        <f t="shared" si="10"/>
        <v>0.91118131194862884</v>
      </c>
      <c r="P30" s="41"/>
    </row>
    <row r="31" spans="1:20">
      <c r="A31" s="47" t="s">
        <v>107</v>
      </c>
      <c r="B31" s="1" t="s">
        <v>108</v>
      </c>
      <c r="C31" s="1" t="s">
        <v>0</v>
      </c>
      <c r="D31" s="27">
        <f>(D29-D27)/D29</f>
        <v>0.94340060416094096</v>
      </c>
      <c r="E31" s="27">
        <f t="shared" si="10"/>
        <v>0.96795778950465283</v>
      </c>
      <c r="F31" s="27">
        <f t="shared" si="10"/>
        <v>0.97765344807588306</v>
      </c>
      <c r="G31" s="27">
        <f t="shared" si="10"/>
        <v>0.98284452616745732</v>
      </c>
      <c r="H31" s="27">
        <f t="shared" si="10"/>
        <v>0.98607847928222947</v>
      </c>
      <c r="I31" s="27">
        <f t="shared" si="10"/>
        <v>0.98828656219716038</v>
      </c>
      <c r="J31" s="27">
        <f t="shared" si="10"/>
        <v>0.98989008838890891</v>
      </c>
      <c r="K31" s="27">
        <f t="shared" si="10"/>
        <v>0.99110744604424483</v>
      </c>
      <c r="L31" s="27">
        <f t="shared" si="10"/>
        <v>0.99206314140019558</v>
      </c>
      <c r="M31" s="27">
        <f t="shared" si="10"/>
        <v>0.99283335127858008</v>
      </c>
      <c r="N31" s="27">
        <f t="shared" si="10"/>
        <v>0.99346729870347716</v>
      </c>
      <c r="O31" s="27">
        <f t="shared" si="10"/>
        <v>0.9939982054555857</v>
      </c>
      <c r="P31" s="41"/>
    </row>
    <row r="32" spans="1:20">
      <c r="A32" s="4" t="s">
        <v>109</v>
      </c>
      <c r="B32" s="4" t="s">
        <v>110</v>
      </c>
      <c r="C32" s="4" t="s">
        <v>0</v>
      </c>
      <c r="D32" s="28">
        <f>((D28*D11)+(D29*D19)-D21)/((D28*D11)+(D29*D19))</f>
        <v>0.93380654204798808</v>
      </c>
      <c r="E32" s="28">
        <f t="shared" ref="E32:O32" si="11">((E28*E11)+(E29*E19)-E21)/((E28*E11)+(E29*E19))</f>
        <v>0.93380654204798808</v>
      </c>
      <c r="F32" s="28">
        <f t="shared" si="11"/>
        <v>0.93380654204798808</v>
      </c>
      <c r="G32" s="28">
        <f t="shared" si="11"/>
        <v>0.93380654204798808</v>
      </c>
      <c r="H32" s="28">
        <f t="shared" si="11"/>
        <v>0.93380654204798808</v>
      </c>
      <c r="I32" s="28">
        <f t="shared" si="11"/>
        <v>0.93380654204798808</v>
      </c>
      <c r="J32" s="28">
        <f t="shared" si="11"/>
        <v>0.93380654204798808</v>
      </c>
      <c r="K32" s="28">
        <f t="shared" si="11"/>
        <v>0.93380654204798808</v>
      </c>
      <c r="L32" s="28">
        <f t="shared" si="11"/>
        <v>0.93380654204798808</v>
      </c>
      <c r="M32" s="28">
        <f t="shared" si="11"/>
        <v>0.93380654204798808</v>
      </c>
      <c r="N32" s="28">
        <f t="shared" si="11"/>
        <v>0.93380654204798808</v>
      </c>
      <c r="O32" s="28">
        <f t="shared" si="11"/>
        <v>0.93380654204798808</v>
      </c>
      <c r="P32" s="41"/>
    </row>
    <row r="33" spans="1:17">
      <c r="P33" s="41"/>
    </row>
    <row r="34" spans="1:17">
      <c r="A34" s="4" t="s">
        <v>8</v>
      </c>
      <c r="P34" s="41"/>
    </row>
    <row r="35" spans="1:17">
      <c r="A35" s="1" t="s">
        <v>111</v>
      </c>
      <c r="B35" s="1" t="s">
        <v>9</v>
      </c>
      <c r="C35" s="1" t="s">
        <v>10</v>
      </c>
      <c r="D35" s="15">
        <v>8250</v>
      </c>
      <c r="E35" s="15">
        <v>8250</v>
      </c>
      <c r="F35" s="15">
        <v>8250</v>
      </c>
      <c r="G35" s="15">
        <v>8250</v>
      </c>
      <c r="H35" s="15">
        <v>8250</v>
      </c>
      <c r="I35" s="15">
        <v>8250</v>
      </c>
      <c r="J35" s="15">
        <v>8250</v>
      </c>
      <c r="K35" s="15">
        <v>8250</v>
      </c>
      <c r="L35" s="15">
        <v>8250</v>
      </c>
      <c r="M35" s="15">
        <v>8250</v>
      </c>
      <c r="N35" s="15">
        <v>8250</v>
      </c>
      <c r="O35" s="15">
        <v>8250</v>
      </c>
      <c r="P35" s="41"/>
    </row>
    <row r="36" spans="1:17">
      <c r="A36" s="1" t="s">
        <v>112</v>
      </c>
      <c r="B36" s="1" t="s">
        <v>113</v>
      </c>
      <c r="C36" s="1" t="s">
        <v>50</v>
      </c>
      <c r="D36" s="16">
        <v>0</v>
      </c>
      <c r="E36" s="29">
        <v>2.5000000000000001E-2</v>
      </c>
      <c r="F36" s="29">
        <v>7.4999999999999997E-2</v>
      </c>
      <c r="G36" s="16">
        <v>0.15</v>
      </c>
      <c r="H36" s="16">
        <f t="shared" ref="H36:O36" si="12">G36+10%</f>
        <v>0.25</v>
      </c>
      <c r="I36" s="16">
        <f t="shared" si="12"/>
        <v>0.35</v>
      </c>
      <c r="J36" s="16">
        <f t="shared" si="12"/>
        <v>0.44999999999999996</v>
      </c>
      <c r="K36" s="16">
        <f t="shared" si="12"/>
        <v>0.54999999999999993</v>
      </c>
      <c r="L36" s="16">
        <f t="shared" si="12"/>
        <v>0.64999999999999991</v>
      </c>
      <c r="M36" s="16">
        <f t="shared" si="12"/>
        <v>0.74999999999999989</v>
      </c>
      <c r="N36" s="16">
        <f t="shared" si="12"/>
        <v>0.84999999999999987</v>
      </c>
      <c r="O36" s="16">
        <f t="shared" si="12"/>
        <v>0.94999999999999984</v>
      </c>
      <c r="P36" s="41"/>
    </row>
    <row r="37" spans="1:17">
      <c r="A37" s="1" t="s">
        <v>12</v>
      </c>
      <c r="B37" s="1" t="s">
        <v>13</v>
      </c>
      <c r="C37" s="1" t="s">
        <v>11</v>
      </c>
      <c r="D37" s="30">
        <v>0.12</v>
      </c>
      <c r="E37" s="30">
        <v>0.12</v>
      </c>
      <c r="F37" s="30">
        <v>0.12</v>
      </c>
      <c r="G37" s="30">
        <v>0.12</v>
      </c>
      <c r="H37" s="30">
        <v>0.12</v>
      </c>
      <c r="I37" s="30">
        <v>0.12</v>
      </c>
      <c r="J37" s="30">
        <v>0.12</v>
      </c>
      <c r="K37" s="30">
        <v>0.12</v>
      </c>
      <c r="L37" s="30">
        <v>0.12</v>
      </c>
      <c r="M37" s="30">
        <v>0.12</v>
      </c>
      <c r="N37" s="30">
        <v>0.12</v>
      </c>
      <c r="O37" s="30">
        <v>0.12</v>
      </c>
      <c r="P37" s="41"/>
    </row>
    <row r="38" spans="1:17">
      <c r="C38" s="1" t="s">
        <v>114</v>
      </c>
      <c r="D38" s="5">
        <f t="shared" ref="D38:O38" si="13">D37*D35</f>
        <v>990</v>
      </c>
      <c r="E38" s="5">
        <f t="shared" si="13"/>
        <v>990</v>
      </c>
      <c r="F38" s="5">
        <f t="shared" si="13"/>
        <v>990</v>
      </c>
      <c r="G38" s="5">
        <f t="shared" si="13"/>
        <v>990</v>
      </c>
      <c r="H38" s="5">
        <f t="shared" si="13"/>
        <v>990</v>
      </c>
      <c r="I38" s="5">
        <f t="shared" si="13"/>
        <v>990</v>
      </c>
      <c r="J38" s="5">
        <f t="shared" si="13"/>
        <v>990</v>
      </c>
      <c r="K38" s="5">
        <f t="shared" si="13"/>
        <v>990</v>
      </c>
      <c r="L38" s="5">
        <f t="shared" si="13"/>
        <v>990</v>
      </c>
      <c r="M38" s="5">
        <f t="shared" si="13"/>
        <v>990</v>
      </c>
      <c r="N38" s="5">
        <f t="shared" si="13"/>
        <v>990</v>
      </c>
      <c r="O38" s="5">
        <f t="shared" si="13"/>
        <v>990</v>
      </c>
      <c r="P38" s="41"/>
    </row>
    <row r="39" spans="1:17" collapsed="1">
      <c r="A39" s="1" t="s">
        <v>115</v>
      </c>
      <c r="B39" s="1" t="s">
        <v>116</v>
      </c>
      <c r="C39" s="1" t="s">
        <v>117</v>
      </c>
      <c r="D39" s="15">
        <v>125000</v>
      </c>
      <c r="E39" s="15">
        <v>125000</v>
      </c>
      <c r="F39" s="15">
        <v>125000</v>
      </c>
      <c r="G39" s="15">
        <v>125000</v>
      </c>
      <c r="H39" s="15">
        <v>125000</v>
      </c>
      <c r="I39" s="15">
        <v>125000</v>
      </c>
      <c r="J39" s="15">
        <v>125000</v>
      </c>
      <c r="K39" s="15">
        <v>125000</v>
      </c>
      <c r="L39" s="15">
        <v>125000</v>
      </c>
      <c r="M39" s="15">
        <v>125000</v>
      </c>
      <c r="N39" s="15">
        <v>125000</v>
      </c>
      <c r="O39" s="15">
        <v>125000</v>
      </c>
      <c r="P39" s="41"/>
    </row>
    <row r="40" spans="1:17">
      <c r="A40" s="1" t="s">
        <v>118</v>
      </c>
      <c r="B40" s="1" t="s">
        <v>119</v>
      </c>
      <c r="C40" s="1" t="s">
        <v>10</v>
      </c>
      <c r="D40" s="15">
        <v>2062.5</v>
      </c>
      <c r="E40" s="15">
        <v>2062.5</v>
      </c>
      <c r="F40" s="15">
        <v>2062.5</v>
      </c>
      <c r="G40" s="15">
        <v>2062.5</v>
      </c>
      <c r="H40" s="15">
        <v>2062.5</v>
      </c>
      <c r="I40" s="15">
        <v>2062.5</v>
      </c>
      <c r="J40" s="15">
        <v>2062.5</v>
      </c>
      <c r="K40" s="15">
        <v>2062.5</v>
      </c>
      <c r="L40" s="15">
        <v>2062.5</v>
      </c>
      <c r="M40" s="15">
        <v>2062.5</v>
      </c>
      <c r="N40" s="15">
        <v>2062.5</v>
      </c>
      <c r="O40" s="15">
        <v>2062.5</v>
      </c>
      <c r="P40" s="41"/>
    </row>
    <row r="41" spans="1:17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1"/>
    </row>
    <row r="42" spans="1:17">
      <c r="A42" s="4" t="s">
        <v>14</v>
      </c>
      <c r="P42" s="41"/>
    </row>
    <row r="43" spans="1:17">
      <c r="A43" s="1" t="s">
        <v>120</v>
      </c>
      <c r="B43" s="1" t="s">
        <v>15</v>
      </c>
      <c r="C43" s="1" t="s">
        <v>16</v>
      </c>
      <c r="D43" s="31">
        <f>MIN(15,MAX(5,IF(D39/D10&lt;15,ROUNDDOWN(D39/D10-(15-D39/D10),0),ROUNDDOWN(D39/D10-15,0))))</f>
        <v>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  <c r="J43" s="31">
        <v>15</v>
      </c>
      <c r="K43" s="31">
        <v>15</v>
      </c>
      <c r="L43" s="31">
        <v>15</v>
      </c>
      <c r="M43" s="31">
        <v>15</v>
      </c>
      <c r="N43" s="31">
        <v>15</v>
      </c>
      <c r="O43" s="31">
        <v>15</v>
      </c>
      <c r="P43" s="41"/>
    </row>
    <row r="44" spans="1:17">
      <c r="A44" s="1" t="s">
        <v>17</v>
      </c>
      <c r="B44" s="32" t="s">
        <v>18</v>
      </c>
      <c r="C44" s="1" t="s">
        <v>19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  <c r="J44" s="30">
        <v>0.3</v>
      </c>
      <c r="K44" s="30">
        <v>0.3</v>
      </c>
      <c r="L44" s="30">
        <v>0.3</v>
      </c>
      <c r="M44" s="30">
        <v>0.3</v>
      </c>
      <c r="N44" s="30">
        <v>0.3</v>
      </c>
      <c r="O44" s="30">
        <v>0.3</v>
      </c>
      <c r="P44" s="41"/>
    </row>
    <row r="45" spans="1:17">
      <c r="A45" s="1" t="s">
        <v>20</v>
      </c>
      <c r="B45" s="1" t="s">
        <v>21</v>
      </c>
      <c r="C45" s="1" t="s">
        <v>19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  <c r="J45" s="30">
        <v>0.25</v>
      </c>
      <c r="K45" s="30">
        <v>0.25</v>
      </c>
      <c r="L45" s="30">
        <v>0.25</v>
      </c>
      <c r="M45" s="30">
        <v>0.25</v>
      </c>
      <c r="N45" s="30">
        <v>0.25</v>
      </c>
      <c r="O45" s="30">
        <v>0.25</v>
      </c>
      <c r="P45" s="41"/>
      <c r="Q45" s="45"/>
    </row>
    <row r="46" spans="1:17">
      <c r="A46" s="1" t="s">
        <v>22</v>
      </c>
      <c r="B46" s="1" t="s">
        <v>23</v>
      </c>
      <c r="C46" s="1" t="s">
        <v>19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  <c r="J46" s="30">
        <v>0.02</v>
      </c>
      <c r="K46" s="30">
        <v>0.02</v>
      </c>
      <c r="L46" s="30">
        <v>0.02</v>
      </c>
      <c r="M46" s="30">
        <v>0.02</v>
      </c>
      <c r="N46" s="30">
        <v>0.02</v>
      </c>
      <c r="O46" s="30">
        <v>0.02</v>
      </c>
      <c r="P46" s="41"/>
    </row>
    <row r="47" spans="1:17">
      <c r="D47" s="12"/>
      <c r="E47" s="12"/>
      <c r="F47" s="12"/>
      <c r="G47" s="12"/>
      <c r="H47" s="12"/>
      <c r="I47" s="12"/>
      <c r="J47" s="12"/>
      <c r="P47" s="41"/>
    </row>
    <row r="48" spans="1:17">
      <c r="A48" s="4" t="s">
        <v>24</v>
      </c>
      <c r="P48" s="41"/>
    </row>
    <row r="49" spans="1:16">
      <c r="A49" s="1" t="s">
        <v>121</v>
      </c>
      <c r="B49" s="32" t="s">
        <v>25</v>
      </c>
      <c r="C49" s="1" t="s">
        <v>19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41"/>
    </row>
    <row r="50" spans="1:16">
      <c r="A50" s="6" t="s">
        <v>26</v>
      </c>
      <c r="B50" s="1" t="s">
        <v>27</v>
      </c>
      <c r="C50" s="1" t="s">
        <v>28</v>
      </c>
      <c r="D50" s="33">
        <v>2</v>
      </c>
      <c r="E50" s="33">
        <v>2</v>
      </c>
      <c r="F50" s="33">
        <v>2</v>
      </c>
      <c r="G50" s="33">
        <v>2</v>
      </c>
      <c r="H50" s="33">
        <v>2</v>
      </c>
      <c r="I50" s="33">
        <v>2</v>
      </c>
      <c r="J50" s="33">
        <v>2</v>
      </c>
      <c r="K50" s="33">
        <v>2</v>
      </c>
      <c r="L50" s="33">
        <v>2</v>
      </c>
      <c r="M50" s="33">
        <v>2</v>
      </c>
      <c r="N50" s="33">
        <v>2</v>
      </c>
      <c r="O50" s="33">
        <v>2</v>
      </c>
      <c r="P50" s="41"/>
    </row>
    <row r="51" spans="1:16">
      <c r="A51" s="1" t="s">
        <v>122</v>
      </c>
      <c r="B51" s="34" t="s">
        <v>123</v>
      </c>
      <c r="C51" s="34" t="s">
        <v>124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41"/>
    </row>
    <row r="52" spans="1:16">
      <c r="A52" s="1" t="s">
        <v>125</v>
      </c>
      <c r="B52" s="35" t="s">
        <v>126</v>
      </c>
      <c r="C52" s="34" t="s">
        <v>127</v>
      </c>
      <c r="D52" s="36">
        <v>0.85</v>
      </c>
      <c r="E52" s="36">
        <v>0.85</v>
      </c>
      <c r="F52" s="36">
        <v>0.85</v>
      </c>
      <c r="G52" s="36">
        <v>0.85</v>
      </c>
      <c r="H52" s="36">
        <v>0.85</v>
      </c>
      <c r="I52" s="36">
        <v>0.85</v>
      </c>
      <c r="J52" s="36">
        <v>0.85</v>
      </c>
      <c r="K52" s="36">
        <v>0.85</v>
      </c>
      <c r="L52" s="36">
        <v>0.85</v>
      </c>
      <c r="M52" s="36">
        <v>0.85</v>
      </c>
      <c r="N52" s="36">
        <v>0.85</v>
      </c>
      <c r="O52" s="36">
        <v>0.85</v>
      </c>
      <c r="P52" s="41"/>
    </row>
    <row r="53" spans="1:16">
      <c r="P53" s="41"/>
    </row>
    <row r="54" spans="1:16">
      <c r="A54" s="4" t="s">
        <v>29</v>
      </c>
      <c r="P54" s="41"/>
    </row>
    <row r="55" spans="1:16">
      <c r="A55" s="1" t="s">
        <v>12</v>
      </c>
      <c r="B55" s="1" t="s">
        <v>30</v>
      </c>
      <c r="C55" s="1" t="s">
        <v>31</v>
      </c>
      <c r="D55" s="37">
        <v>0.02</v>
      </c>
      <c r="E55" s="37">
        <v>0.02</v>
      </c>
      <c r="F55" s="37">
        <v>0.02</v>
      </c>
      <c r="G55" s="37">
        <v>0.02</v>
      </c>
      <c r="H55" s="37">
        <v>0.02</v>
      </c>
      <c r="I55" s="37">
        <v>0.02</v>
      </c>
      <c r="J55" s="37">
        <v>0.02</v>
      </c>
      <c r="K55" s="37">
        <v>0.02</v>
      </c>
      <c r="L55" s="37">
        <v>0.02</v>
      </c>
      <c r="M55" s="37">
        <v>0.02</v>
      </c>
      <c r="N55" s="37">
        <v>0.02</v>
      </c>
      <c r="O55" s="37">
        <v>0.02</v>
      </c>
      <c r="P55" s="41"/>
    </row>
    <row r="56" spans="1:16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1"/>
    </row>
    <row r="57" spans="1:16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3" ma:contentTypeDescription="Create a new document." ma:contentTypeScope="" ma:versionID="ab94b6f4f53a13fac24a061f2452cce4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8ced9ed2ccd86a53df88b40af16eb09b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C9290-D2DF-4B3E-86E3-4FE0D39CCA9C}">
  <ds:schemaRefs>
    <ds:schemaRef ds:uri="http://purl.org/dc/dcmitype/"/>
    <ds:schemaRef ds:uri="http://schemas.microsoft.com/office/2006/documentManagement/types"/>
    <ds:schemaRef ds:uri="f4ba004b-9e9a-49ed-84ff-f3311c109b55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2020712-424a-4400-ad0c-f33a0c7e77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9988DA-E384-4726-A6F1-665492C6E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INTRODUCTION</vt:lpstr>
      <vt:lpstr>BIOMASSE - CAT1</vt:lpstr>
      <vt:lpstr>BIOMASSE - CAT2</vt:lpstr>
      <vt:lpstr>BIOMASSE - CAT3</vt:lpstr>
      <vt:lpstr>BIOMASSE - CAT4</vt:lpstr>
      <vt:lpstr>BIOMASSE - CAT5</vt:lpstr>
      <vt:lpstr>BIOMASSE - CAT6</vt:lpstr>
      <vt:lpstr>BIOMASSE - CAT7</vt:lpstr>
      <vt:lpstr>BIOMASSE - CAT8</vt:lpstr>
      <vt:lpstr>BIOMASSE - CAT9</vt:lpstr>
      <vt:lpstr>BIOMASSE - CAT10</vt:lpstr>
      <vt:lpstr>BIOMASSE - CAT11</vt:lpstr>
      <vt:lpstr>BIOMASSE - CAT12</vt:lpstr>
      <vt:lpstr>BIOMASSE - CAT13</vt:lpstr>
      <vt:lpstr>BIOMASSE - CAT14</vt:lpstr>
      <vt:lpstr>BIOMASSE SUR DOSSIER</vt:lpstr>
      <vt:lpstr>'BIOMASSE - CAT1'!Print_Area</vt:lpstr>
      <vt:lpstr>'BIOMASSE - CAT10'!Print_Area</vt:lpstr>
      <vt:lpstr>'BIOMASSE - CAT11'!Print_Area</vt:lpstr>
      <vt:lpstr>'BIOMASSE - CAT12'!Print_Area</vt:lpstr>
      <vt:lpstr>'BIOMASSE - CAT13'!Print_Area</vt:lpstr>
      <vt:lpstr>'BIOMASSE - CAT14'!Print_Area</vt:lpstr>
      <vt:lpstr>'BIOMASSE - CAT2'!Print_Area</vt:lpstr>
      <vt:lpstr>'BIOMASSE - CAT3'!Print_Area</vt:lpstr>
      <vt:lpstr>'BIOMASSE - CAT4'!Print_Area</vt:lpstr>
      <vt:lpstr>'BIOMASSE - CAT5'!Print_Area</vt:lpstr>
      <vt:lpstr>'BIOMASSE - CAT6'!Print_Area</vt:lpstr>
      <vt:lpstr>'BIOMASSE - CAT7'!Print_Area</vt:lpstr>
      <vt:lpstr>'BIOMASSE - CAT8'!Print_Area</vt:lpstr>
      <vt:lpstr>'BIOMASSE - CAT9'!Print_Area</vt:lpstr>
      <vt:lpstr>'BIOMASSE SUR DOSSIER'!Print_Area</vt:lpstr>
      <vt:lpstr>INTRODUCTION!Print_Area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SPW ENERGIE</dc:creator>
  <cp:keywords/>
  <dc:description/>
  <cp:lastModifiedBy>Frédérick Garot</cp:lastModifiedBy>
  <dcterms:created xsi:type="dcterms:W3CDTF">2021-12-29T12:27:39Z</dcterms:created>
  <dcterms:modified xsi:type="dcterms:W3CDTF">2022-01-13T18:31:21Z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</Properties>
</file>